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56κυρος" sheetId="43" r:id="rId1"/>
    <sheet name="1998-8ος-;;;;" sheetId="45" r:id="rId2"/>
    <sheet name="1998-8ος" sheetId="46" r:id="rId3"/>
    <sheet name="1998-9ος" sheetId="48" r:id="rId4"/>
    <sheet name="1998-9ος ... για 8ο παππού" sheetId="52" r:id="rId5"/>
    <sheet name="1998-10ος" sheetId="47" r:id="rId6"/>
    <sheet name="1998-12ος" sheetId="49" r:id="rId7"/>
    <sheet name="1999" sheetId="51" r:id="rId8"/>
    <sheet name="2013" sheetId="50" r:id="rId9"/>
  </sheets>
  <definedNames>
    <definedName name="_xlnm._FilterDatabase" localSheetId="8" hidden="1">'2013'!$C$1:$C$342</definedName>
    <definedName name="_xlnm._FilterDatabase" localSheetId="0" hidden="1">'56κυρος'!$C$1:$C$292</definedName>
  </definedNames>
  <calcPr calcId="125725"/>
</workbook>
</file>

<file path=xl/calcChain.xml><?xml version="1.0" encoding="utf-8"?>
<calcChain xmlns="http://schemas.openxmlformats.org/spreadsheetml/2006/main">
  <c r="AF252" i="50"/>
  <c r="AE252"/>
  <c r="AF205"/>
  <c r="AE205"/>
  <c r="AF185"/>
  <c r="AE185"/>
  <c r="L177" i="43"/>
  <c r="P177"/>
  <c r="P89" i="46"/>
  <c r="L89"/>
  <c r="E89"/>
  <c r="V70" i="45"/>
  <c r="T70"/>
  <c r="W70" s="1"/>
  <c r="R70"/>
  <c r="Q70"/>
  <c r="P70"/>
  <c r="L70"/>
  <c r="E70"/>
  <c r="AF246" i="50"/>
  <c r="AE246"/>
  <c r="W55" i="47"/>
  <c r="V55"/>
  <c r="L55"/>
  <c r="W33" i="45"/>
  <c r="T33"/>
  <c r="P33"/>
  <c r="W17"/>
  <c r="T17"/>
  <c r="P17"/>
  <c r="E17"/>
  <c r="P221" i="43"/>
  <c r="L221"/>
  <c r="L219"/>
  <c r="P219"/>
  <c r="P222" l="1"/>
  <c r="L211"/>
  <c r="P198"/>
  <c r="L198"/>
  <c r="P44"/>
  <c r="P28"/>
  <c r="E28"/>
  <c r="R277"/>
  <c r="R276"/>
  <c r="Q279"/>
  <c r="S278"/>
  <c r="Q277"/>
  <c r="Q276"/>
  <c r="I80" i="52"/>
  <c r="N72"/>
  <c r="K72"/>
  <c r="I72"/>
  <c r="J71"/>
  <c r="J73" s="1"/>
  <c r="L71"/>
  <c r="M71"/>
  <c r="H71"/>
  <c r="H73" s="1"/>
  <c r="N70"/>
  <c r="N65"/>
  <c r="N66"/>
  <c r="N67"/>
  <c r="N68"/>
  <c r="N69"/>
  <c r="M74" l="1"/>
  <c r="N74" s="1"/>
  <c r="J74"/>
  <c r="K74" s="1"/>
  <c r="S66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P65"/>
  <c r="R65" s="1"/>
  <c r="O45"/>
  <c r="O48"/>
  <c r="O49"/>
  <c r="O50"/>
  <c r="O53"/>
  <c r="O57"/>
  <c r="O59"/>
  <c r="O60"/>
  <c r="O64"/>
  <c r="O66"/>
  <c r="P66" s="1"/>
  <c r="R66" s="1"/>
  <c r="O67"/>
  <c r="P67" s="1"/>
  <c r="O68"/>
  <c r="P68" s="1"/>
  <c r="R68" s="1"/>
  <c r="O69"/>
  <c r="P69" s="1"/>
  <c r="R69" s="1"/>
  <c r="O70"/>
  <c r="P70" s="1"/>
  <c r="R70" s="1"/>
  <c r="AV53"/>
  <c r="AW71"/>
  <c r="AX71"/>
  <c r="AY71"/>
  <c r="AV69"/>
  <c r="AV68"/>
  <c r="AV67"/>
  <c r="AV66"/>
  <c r="AV59"/>
  <c r="AV60"/>
  <c r="AV57"/>
  <c r="AV8"/>
  <c r="AH15"/>
  <c r="AH14"/>
  <c r="AD14"/>
  <c r="P255" i="43"/>
  <c r="L255"/>
  <c r="AH13" i="52"/>
  <c r="AD13"/>
  <c r="AH10"/>
  <c r="AD10"/>
  <c r="AH9"/>
  <c r="AD9"/>
  <c r="AH3"/>
  <c r="AD3"/>
  <c r="K4"/>
  <c r="K5"/>
  <c r="K6"/>
  <c r="K7"/>
  <c r="K8"/>
  <c r="K9"/>
  <c r="K10"/>
  <c r="K11"/>
  <c r="K12"/>
  <c r="K13"/>
  <c r="K14"/>
  <c r="K24"/>
  <c r="K25"/>
  <c r="K31"/>
  <c r="K40"/>
  <c r="K43"/>
  <c r="K44"/>
  <c r="K45"/>
  <c r="K48"/>
  <c r="K49"/>
  <c r="K57"/>
  <c r="K59"/>
  <c r="K60"/>
  <c r="K64"/>
  <c r="K66"/>
  <c r="K3"/>
  <c r="I57"/>
  <c r="I59"/>
  <c r="I60"/>
  <c r="I64"/>
  <c r="I66"/>
  <c r="I4"/>
  <c r="I5"/>
  <c r="I6"/>
  <c r="I7"/>
  <c r="I8"/>
  <c r="I9"/>
  <c r="I10"/>
  <c r="I11"/>
  <c r="I12"/>
  <c r="I13"/>
  <c r="I14"/>
  <c r="I24"/>
  <c r="I25"/>
  <c r="I31"/>
  <c r="I40"/>
  <c r="I43"/>
  <c r="I44"/>
  <c r="I45"/>
  <c r="I48"/>
  <c r="I49"/>
  <c r="I3"/>
  <c r="V9"/>
  <c r="AK9" s="1"/>
  <c r="V10"/>
  <c r="AK10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3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3"/>
  <c r="Q34"/>
  <c r="Q35"/>
  <c r="Q36"/>
  <c r="Q37"/>
  <c r="Q38"/>
  <c r="Q39"/>
  <c r="Q40"/>
  <c r="Q41"/>
  <c r="Q42"/>
  <c r="Q43"/>
  <c r="O8"/>
  <c r="O9"/>
  <c r="O10"/>
  <c r="O11"/>
  <c r="O13"/>
  <c r="O14"/>
  <c r="O15"/>
  <c r="O20"/>
  <c r="O21"/>
  <c r="O22"/>
  <c r="O24"/>
  <c r="O25"/>
  <c r="O26"/>
  <c r="O31"/>
  <c r="O36"/>
  <c r="O40"/>
  <c r="O43"/>
  <c r="O44"/>
  <c r="P4"/>
  <c r="Q7"/>
  <c r="Q3"/>
  <c r="P11"/>
  <c r="S31"/>
  <c r="N4"/>
  <c r="N5"/>
  <c r="N6"/>
  <c r="P6" s="1"/>
  <c r="N7"/>
  <c r="Y7" s="1"/>
  <c r="N8"/>
  <c r="N9"/>
  <c r="N10"/>
  <c r="N11"/>
  <c r="N12"/>
  <c r="P12" s="1"/>
  <c r="N13"/>
  <c r="N14"/>
  <c r="P14" s="1"/>
  <c r="N15"/>
  <c r="N16"/>
  <c r="Y16" s="1"/>
  <c r="N17"/>
  <c r="N18"/>
  <c r="N19"/>
  <c r="N20"/>
  <c r="N21"/>
  <c r="N22"/>
  <c r="N23"/>
  <c r="P23" s="1"/>
  <c r="N24"/>
  <c r="N25"/>
  <c r="N26"/>
  <c r="N27"/>
  <c r="N28"/>
  <c r="P28" s="1"/>
  <c r="N29"/>
  <c r="N30"/>
  <c r="P30" s="1"/>
  <c r="N31"/>
  <c r="N32"/>
  <c r="P32" s="1"/>
  <c r="R32" s="1"/>
  <c r="N33"/>
  <c r="P33" s="1"/>
  <c r="N34"/>
  <c r="N35"/>
  <c r="N36"/>
  <c r="N37"/>
  <c r="N38"/>
  <c r="N39"/>
  <c r="N40"/>
  <c r="N41"/>
  <c r="P41" s="1"/>
  <c r="N42"/>
  <c r="N43"/>
  <c r="N44"/>
  <c r="N45"/>
  <c r="N46"/>
  <c r="N47"/>
  <c r="N48"/>
  <c r="N49"/>
  <c r="N50"/>
  <c r="N51"/>
  <c r="N52"/>
  <c r="N53"/>
  <c r="N54"/>
  <c r="N55"/>
  <c r="N56"/>
  <c r="N57"/>
  <c r="N58"/>
  <c r="Y58" s="1"/>
  <c r="N59"/>
  <c r="N60"/>
  <c r="N61"/>
  <c r="N62"/>
  <c r="N63"/>
  <c r="N64"/>
  <c r="N3"/>
  <c r="E3"/>
  <c r="T3" s="1"/>
  <c r="E5"/>
  <c r="E6"/>
  <c r="E7"/>
  <c r="E8"/>
  <c r="V8" s="1"/>
  <c r="E9"/>
  <c r="E10"/>
  <c r="T10" s="1"/>
  <c r="E11"/>
  <c r="V11" s="1"/>
  <c r="E12"/>
  <c r="E13"/>
  <c r="V13" s="1"/>
  <c r="E14"/>
  <c r="S14" s="1"/>
  <c r="E15"/>
  <c r="V15" s="1"/>
  <c r="E16"/>
  <c r="E17"/>
  <c r="E18"/>
  <c r="E19"/>
  <c r="E20"/>
  <c r="V20" s="1"/>
  <c r="E21"/>
  <c r="E22"/>
  <c r="E23"/>
  <c r="E24"/>
  <c r="V24" s="1"/>
  <c r="E25"/>
  <c r="V25" s="1"/>
  <c r="E26"/>
  <c r="E27"/>
  <c r="E28"/>
  <c r="E29"/>
  <c r="E30"/>
  <c r="E31"/>
  <c r="T31" s="1"/>
  <c r="E32"/>
  <c r="E33"/>
  <c r="E34"/>
  <c r="E35"/>
  <c r="E36"/>
  <c r="V36" s="1"/>
  <c r="E37"/>
  <c r="E38"/>
  <c r="E39"/>
  <c r="E40"/>
  <c r="V40" s="1"/>
  <c r="E41"/>
  <c r="E42"/>
  <c r="E43"/>
  <c r="T43" s="1"/>
  <c r="E44"/>
  <c r="T44" s="1"/>
  <c r="E45"/>
  <c r="E46"/>
  <c r="E47"/>
  <c r="E48"/>
  <c r="V48" s="1"/>
  <c r="E49"/>
  <c r="T49" s="1"/>
  <c r="E50"/>
  <c r="E51"/>
  <c r="E52"/>
  <c r="E53"/>
  <c r="V53" s="1"/>
  <c r="E54"/>
  <c r="E55"/>
  <c r="E56"/>
  <c r="E57"/>
  <c r="T57" s="1"/>
  <c r="E58"/>
  <c r="E59"/>
  <c r="S59" s="1"/>
  <c r="E60"/>
  <c r="V60" s="1"/>
  <c r="E61"/>
  <c r="E62"/>
  <c r="E63"/>
  <c r="E64"/>
  <c r="S64" s="1"/>
  <c r="E65"/>
  <c r="E66"/>
  <c r="V66" s="1"/>
  <c r="E67"/>
  <c r="V67" s="1"/>
  <c r="E68"/>
  <c r="E69"/>
  <c r="V69" s="1"/>
  <c r="E70"/>
  <c r="J81"/>
  <c r="J80"/>
  <c r="Y291" i="50"/>
  <c r="Y289"/>
  <c r="U289"/>
  <c r="AC155"/>
  <c r="AF201"/>
  <c r="AE201"/>
  <c r="AE50"/>
  <c r="AF50"/>
  <c r="AE4"/>
  <c r="AC4"/>
  <c r="U2"/>
  <c r="AB201"/>
  <c r="AB61"/>
  <c r="AB50"/>
  <c r="AB48"/>
  <c r="AB60"/>
  <c r="AF88"/>
  <c r="AE88"/>
  <c r="AF87"/>
  <c r="AE87"/>
  <c r="AF86"/>
  <c r="AE86"/>
  <c r="AF84"/>
  <c r="AE84"/>
  <c r="AF83"/>
  <c r="AE83"/>
  <c r="AF82"/>
  <c r="AF81"/>
  <c r="AE81"/>
  <c r="AF79"/>
  <c r="AE79"/>
  <c r="AF78"/>
  <c r="AE78"/>
  <c r="AE75"/>
  <c r="AF75"/>
  <c r="AF73"/>
  <c r="AE73"/>
  <c r="AF72"/>
  <c r="AE72"/>
  <c r="AF71"/>
  <c r="AE71"/>
  <c r="AF70"/>
  <c r="AE70"/>
  <c r="AF68"/>
  <c r="AE68"/>
  <c r="AF67"/>
  <c r="AE67"/>
  <c r="AF65"/>
  <c r="AE65"/>
  <c r="AF64"/>
  <c r="AE64"/>
  <c r="AF63"/>
  <c r="AE63"/>
  <c r="AF62"/>
  <c r="AE62"/>
  <c r="AF58"/>
  <c r="AF57"/>
  <c r="AF56"/>
  <c r="AF54"/>
  <c r="AE54"/>
  <c r="AF53"/>
  <c r="AF52"/>
  <c r="AE52"/>
  <c r="AF49"/>
  <c r="AE49"/>
  <c r="AF33"/>
  <c r="AE33"/>
  <c r="AF32"/>
  <c r="AE32"/>
  <c r="AF31"/>
  <c r="AE31"/>
  <c r="AF26"/>
  <c r="AE26"/>
  <c r="AF25"/>
  <c r="AE25"/>
  <c r="AF21"/>
  <c r="AF18"/>
  <c r="AF8"/>
  <c r="AF6"/>
  <c r="AF5"/>
  <c r="AE5"/>
  <c r="AE35"/>
  <c r="W13" i="49"/>
  <c r="Z265" i="43"/>
  <c r="X265"/>
  <c r="Z263"/>
  <c r="Y263"/>
  <c r="X263"/>
  <c r="W263"/>
  <c r="X78" i="45"/>
  <c r="Y78"/>
  <c r="R3"/>
  <c r="R4"/>
  <c r="R13"/>
  <c r="R14"/>
  <c r="V14" s="1"/>
  <c r="R16"/>
  <c r="Q16"/>
  <c r="Q3"/>
  <c r="Q4"/>
  <c r="V4" s="1"/>
  <c r="Q13"/>
  <c r="V13" s="1"/>
  <c r="V72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1"/>
  <c r="V3"/>
  <c r="V18"/>
  <c r="V19"/>
  <c r="V20"/>
  <c r="V21"/>
  <c r="V22"/>
  <c r="V23"/>
  <c r="V24"/>
  <c r="V25"/>
  <c r="V26"/>
  <c r="V27"/>
  <c r="V28"/>
  <c r="V29"/>
  <c r="V30"/>
  <c r="V31"/>
  <c r="V32"/>
  <c r="V34"/>
  <c r="V35"/>
  <c r="V36"/>
  <c r="W4"/>
  <c r="W5"/>
  <c r="W6"/>
  <c r="W7"/>
  <c r="W8"/>
  <c r="W11"/>
  <c r="W12"/>
  <c r="W13"/>
  <c r="W14"/>
  <c r="W15"/>
  <c r="W16"/>
  <c r="W18"/>
  <c r="W19"/>
  <c r="W20"/>
  <c r="W21"/>
  <c r="W22"/>
  <c r="W23"/>
  <c r="W24"/>
  <c r="W25"/>
  <c r="W27"/>
  <c r="W28"/>
  <c r="W29"/>
  <c r="W30"/>
  <c r="W31"/>
  <c r="W32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3"/>
  <c r="T8"/>
  <c r="T9"/>
  <c r="T10"/>
  <c r="T7"/>
  <c r="T4"/>
  <c r="T5"/>
  <c r="T6"/>
  <c r="T3"/>
  <c r="P14"/>
  <c r="L14"/>
  <c r="P15"/>
  <c r="P13"/>
  <c r="L13"/>
  <c r="E13"/>
  <c r="P10"/>
  <c r="E10"/>
  <c r="E9"/>
  <c r="P8"/>
  <c r="E8"/>
  <c r="P7"/>
  <c r="E7"/>
  <c r="P6"/>
  <c r="E6"/>
  <c r="P5"/>
  <c r="E5"/>
  <c r="P4"/>
  <c r="L4"/>
  <c r="E4"/>
  <c r="P3"/>
  <c r="L3"/>
  <c r="E3"/>
  <c r="P18" i="50"/>
  <c r="P49"/>
  <c r="L49"/>
  <c r="P53"/>
  <c r="P14" i="43"/>
  <c r="L14"/>
  <c r="E14"/>
  <c r="L13"/>
  <c r="P15"/>
  <c r="E15"/>
  <c r="P13"/>
  <c r="E13"/>
  <c r="P16"/>
  <c r="P17"/>
  <c r="E16"/>
  <c r="E17"/>
  <c r="E19"/>
  <c r="P18"/>
  <c r="E18"/>
  <c r="P20"/>
  <c r="E20"/>
  <c r="P23"/>
  <c r="L11"/>
  <c r="L12"/>
  <c r="L21"/>
  <c r="L22"/>
  <c r="L23"/>
  <c r="E23"/>
  <c r="Y75" i="50"/>
  <c r="U75"/>
  <c r="P24" i="43"/>
  <c r="P25"/>
  <c r="P82" i="50"/>
  <c r="V284" i="43"/>
  <c r="AF266" i="50"/>
  <c r="AF265"/>
  <c r="AF257"/>
  <c r="AF256"/>
  <c r="AE266"/>
  <c r="AE257"/>
  <c r="AE256"/>
  <c r="AF254"/>
  <c r="AF238"/>
  <c r="AE238"/>
  <c r="AF225"/>
  <c r="AE225"/>
  <c r="AE168"/>
  <c r="AF100"/>
  <c r="AE100"/>
  <c r="AF27"/>
  <c r="AF24"/>
  <c r="AF28"/>
  <c r="AF29"/>
  <c r="AF30"/>
  <c r="AF34"/>
  <c r="AF35"/>
  <c r="AF36"/>
  <c r="AF37"/>
  <c r="AF38"/>
  <c r="AF39"/>
  <c r="AF40"/>
  <c r="AF41"/>
  <c r="AF42"/>
  <c r="AF44"/>
  <c r="AF45"/>
  <c r="AF66"/>
  <c r="AF69"/>
  <c r="AF91"/>
  <c r="AF92"/>
  <c r="AF150"/>
  <c r="AF156"/>
  <c r="AF157"/>
  <c r="AF158"/>
  <c r="AF160"/>
  <c r="AF168"/>
  <c r="AF172"/>
  <c r="AF173"/>
  <c r="AF184"/>
  <c r="AF198"/>
  <c r="AF202"/>
  <c r="AF203"/>
  <c r="AF204"/>
  <c r="AF206"/>
  <c r="AF207"/>
  <c r="AF208"/>
  <c r="AF211"/>
  <c r="AF212"/>
  <c r="AF217"/>
  <c r="AF218"/>
  <c r="AF224"/>
  <c r="AF240"/>
  <c r="AF253"/>
  <c r="AE36"/>
  <c r="AE39"/>
  <c r="AE40"/>
  <c r="AE41"/>
  <c r="AE42"/>
  <c r="AE44"/>
  <c r="AE45"/>
  <c r="AE66"/>
  <c r="AE91"/>
  <c r="AE92"/>
  <c r="AE150"/>
  <c r="AE156"/>
  <c r="AE157"/>
  <c r="AE158"/>
  <c r="AE160"/>
  <c r="AE172"/>
  <c r="AE173"/>
  <c r="AE184"/>
  <c r="AE198"/>
  <c r="AE202"/>
  <c r="AE206"/>
  <c r="AE207"/>
  <c r="AE208"/>
  <c r="AE212"/>
  <c r="AE217"/>
  <c r="AE224"/>
  <c r="AE240"/>
  <c r="AE253"/>
  <c r="AC265"/>
  <c r="AC266"/>
  <c r="AC267"/>
  <c r="AC268"/>
  <c r="AC269"/>
  <c r="AC270"/>
  <c r="AC271"/>
  <c r="AC272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02"/>
  <c r="AC203"/>
  <c r="AC204"/>
  <c r="AC205"/>
  <c r="AC206"/>
  <c r="AC207"/>
  <c r="AC208"/>
  <c r="AC209"/>
  <c r="AC210"/>
  <c r="AC211"/>
  <c r="AC212"/>
  <c r="AC213"/>
  <c r="AC216"/>
  <c r="AC217"/>
  <c r="AC218"/>
  <c r="AC219"/>
  <c r="AC220"/>
  <c r="AC221"/>
  <c r="AC222"/>
  <c r="AC223"/>
  <c r="AC224"/>
  <c r="AC225"/>
  <c r="AC226"/>
  <c r="AC227"/>
  <c r="AC198"/>
  <c r="AC199"/>
  <c r="AC197"/>
  <c r="AC185"/>
  <c r="AC186"/>
  <c r="AC187"/>
  <c r="AC188"/>
  <c r="AC189"/>
  <c r="AC190"/>
  <c r="AC191"/>
  <c r="AC192"/>
  <c r="AC193"/>
  <c r="AC194"/>
  <c r="AC195"/>
  <c r="AC196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49"/>
  <c r="AC150"/>
  <c r="AC151"/>
  <c r="AC152"/>
  <c r="AC153"/>
  <c r="AC154"/>
  <c r="AC156"/>
  <c r="AC157"/>
  <c r="AC158"/>
  <c r="AC159"/>
  <c r="AC160"/>
  <c r="AC161"/>
  <c r="AC162"/>
  <c r="AC163"/>
  <c r="AC164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3"/>
  <c r="AC84"/>
  <c r="AC39"/>
  <c r="AC40"/>
  <c r="AC41"/>
  <c r="AC42"/>
  <c r="AC43"/>
  <c r="AC44"/>
  <c r="AC45"/>
  <c r="AC46"/>
  <c r="AC47"/>
  <c r="AC48"/>
  <c r="AC49"/>
  <c r="AC50"/>
  <c r="AC51"/>
  <c r="AC52"/>
  <c r="AC54"/>
  <c r="AC5"/>
  <c r="AC6"/>
  <c r="AC7"/>
  <c r="AC8"/>
  <c r="AC9"/>
  <c r="AC10"/>
  <c r="AC11"/>
  <c r="AC12"/>
  <c r="AC13"/>
  <c r="AC14"/>
  <c r="AC15"/>
  <c r="AC16"/>
  <c r="AC17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A240"/>
  <c r="AA241"/>
  <c r="AA242"/>
  <c r="AA243"/>
  <c r="AA245"/>
  <c r="AA246"/>
  <c r="AA248"/>
  <c r="AA252"/>
  <c r="AA253"/>
  <c r="AA254"/>
  <c r="AA255"/>
  <c r="AA256"/>
  <c r="AA257"/>
  <c r="AA259"/>
  <c r="AA260"/>
  <c r="AA262"/>
  <c r="AA263"/>
  <c r="AA266"/>
  <c r="AA267"/>
  <c r="AA268"/>
  <c r="AA269"/>
  <c r="AA273"/>
  <c r="AA212"/>
  <c r="AA217"/>
  <c r="AA224"/>
  <c r="AA225"/>
  <c r="AA226"/>
  <c r="AA227"/>
  <c r="AA231"/>
  <c r="AA232"/>
  <c r="AA233"/>
  <c r="AA234"/>
  <c r="AA235"/>
  <c r="AA238"/>
  <c r="AA175"/>
  <c r="AA176"/>
  <c r="AA177"/>
  <c r="AA178"/>
  <c r="AA179"/>
  <c r="AA180"/>
  <c r="AA181"/>
  <c r="AA182"/>
  <c r="AA184"/>
  <c r="AA185"/>
  <c r="AA191"/>
  <c r="AA192"/>
  <c r="AA193"/>
  <c r="AA194"/>
  <c r="AA195"/>
  <c r="AA196"/>
  <c r="AA198"/>
  <c r="AA199"/>
  <c r="AA202"/>
  <c r="AA205"/>
  <c r="AA206"/>
  <c r="AA207"/>
  <c r="AA208"/>
  <c r="AA147"/>
  <c r="AA148"/>
  <c r="AA149"/>
  <c r="AA150"/>
  <c r="AA151"/>
  <c r="AA152"/>
  <c r="AA153"/>
  <c r="AA154"/>
  <c r="AA156"/>
  <c r="AA157"/>
  <c r="AA158"/>
  <c r="AA160"/>
  <c r="AA162"/>
  <c r="AA168"/>
  <c r="AA170"/>
  <c r="AA172"/>
  <c r="AA173"/>
  <c r="AA104"/>
  <c r="AA105"/>
  <c r="AA106"/>
  <c r="AA109"/>
  <c r="AA110"/>
  <c r="AA111"/>
  <c r="AA113"/>
  <c r="AA123"/>
  <c r="AA126"/>
  <c r="AA129"/>
  <c r="AA136"/>
  <c r="AA137"/>
  <c r="AA138"/>
  <c r="AA65"/>
  <c r="AA66"/>
  <c r="AA67"/>
  <c r="AA68"/>
  <c r="AA70"/>
  <c r="AA71"/>
  <c r="AA72"/>
  <c r="AA73"/>
  <c r="AA74"/>
  <c r="AA75"/>
  <c r="AA78"/>
  <c r="AA79"/>
  <c r="AA81"/>
  <c r="AA83"/>
  <c r="AA84"/>
  <c r="AA85"/>
  <c r="AA86"/>
  <c r="AA87"/>
  <c r="AA88"/>
  <c r="AA91"/>
  <c r="AA92"/>
  <c r="AA94"/>
  <c r="AA96"/>
  <c r="AA97"/>
  <c r="AA98"/>
  <c r="AA100"/>
  <c r="AA54"/>
  <c r="AA55"/>
  <c r="AA57"/>
  <c r="AA58"/>
  <c r="AA62"/>
  <c r="AA63"/>
  <c r="AA64"/>
  <c r="AA7"/>
  <c r="AA8"/>
  <c r="AA9"/>
  <c r="AA17"/>
  <c r="AA22"/>
  <c r="AA23"/>
  <c r="AA25"/>
  <c r="AA26"/>
  <c r="AA31"/>
  <c r="AA32"/>
  <c r="AA33"/>
  <c r="AA34"/>
  <c r="AA35"/>
  <c r="AA36"/>
  <c r="AA39"/>
  <c r="AA40"/>
  <c r="AA41"/>
  <c r="AA42"/>
  <c r="AA44"/>
  <c r="AA45"/>
  <c r="AA49"/>
  <c r="AA51"/>
  <c r="AA52"/>
  <c r="Z7"/>
  <c r="Z8"/>
  <c r="Z9"/>
  <c r="Z17"/>
  <c r="Z22"/>
  <c r="Z23"/>
  <c r="Z25"/>
  <c r="Z26"/>
  <c r="Z31"/>
  <c r="Z32"/>
  <c r="Z33"/>
  <c r="Z34"/>
  <c r="Z35"/>
  <c r="Z36"/>
  <c r="Z39"/>
  <c r="Z40"/>
  <c r="Z41"/>
  <c r="Z42"/>
  <c r="Z44"/>
  <c r="Z45"/>
  <c r="Z49"/>
  <c r="Z51"/>
  <c r="Z52"/>
  <c r="Z54"/>
  <c r="Z55"/>
  <c r="Z57"/>
  <c r="Z58"/>
  <c r="Z62"/>
  <c r="Z63"/>
  <c r="Z64"/>
  <c r="Z65"/>
  <c r="Z66"/>
  <c r="Z67"/>
  <c r="Z68"/>
  <c r="Z70"/>
  <c r="Z71"/>
  <c r="Z72"/>
  <c r="Z73"/>
  <c r="Z74"/>
  <c r="Z75"/>
  <c r="Z78"/>
  <c r="Z79"/>
  <c r="Z81"/>
  <c r="Z83"/>
  <c r="Z84"/>
  <c r="Z85"/>
  <c r="Z86"/>
  <c r="Z87"/>
  <c r="Z88"/>
  <c r="Z91"/>
  <c r="Z92"/>
  <c r="Z94"/>
  <c r="Z96"/>
  <c r="Z97"/>
  <c r="Z98"/>
  <c r="Z100"/>
  <c r="Z104"/>
  <c r="Z105"/>
  <c r="Z106"/>
  <c r="Z109"/>
  <c r="Z110"/>
  <c r="Z111"/>
  <c r="Z113"/>
  <c r="Z123"/>
  <c r="Z126"/>
  <c r="Z129"/>
  <c r="Z136"/>
  <c r="Z137"/>
  <c r="Z138"/>
  <c r="Z139"/>
  <c r="Z140"/>
  <c r="Z141"/>
  <c r="Z142"/>
  <c r="Z147"/>
  <c r="Z148"/>
  <c r="Z149"/>
  <c r="Z150"/>
  <c r="Z151"/>
  <c r="Z152"/>
  <c r="Z153"/>
  <c r="Z154"/>
  <c r="Z156"/>
  <c r="Z157"/>
  <c r="Z158"/>
  <c r="Z160"/>
  <c r="Z162"/>
  <c r="Z168"/>
  <c r="Z170"/>
  <c r="Z172"/>
  <c r="Z173"/>
  <c r="Z175"/>
  <c r="Z176"/>
  <c r="Z177"/>
  <c r="Z178"/>
  <c r="Z179"/>
  <c r="Z180"/>
  <c r="Z181"/>
  <c r="Z182"/>
  <c r="Z184"/>
  <c r="Z185"/>
  <c r="Z191"/>
  <c r="Z192"/>
  <c r="Z193"/>
  <c r="Z194"/>
  <c r="Z195"/>
  <c r="Z196"/>
  <c r="Z198"/>
  <c r="Z199"/>
  <c r="Z202"/>
  <c r="Z205"/>
  <c r="Z206"/>
  <c r="Z207"/>
  <c r="Z208"/>
  <c r="Z212"/>
  <c r="Z217"/>
  <c r="Z224"/>
  <c r="Z225"/>
  <c r="Z226"/>
  <c r="Z227"/>
  <c r="Z231"/>
  <c r="Z232"/>
  <c r="Z233"/>
  <c r="Z234"/>
  <c r="Z235"/>
  <c r="Z238"/>
  <c r="Z240"/>
  <c r="Z241"/>
  <c r="Z242"/>
  <c r="Z243"/>
  <c r="Z245"/>
  <c r="Z246"/>
  <c r="Z248"/>
  <c r="Z252"/>
  <c r="Z253"/>
  <c r="Z254"/>
  <c r="Z255"/>
  <c r="Z256"/>
  <c r="Z257"/>
  <c r="Z259"/>
  <c r="Z260"/>
  <c r="Z262"/>
  <c r="Z263"/>
  <c r="Z266"/>
  <c r="Z267"/>
  <c r="Z268"/>
  <c r="Z269"/>
  <c r="Z273"/>
  <c r="T5" i="51"/>
  <c r="T4"/>
  <c r="T3"/>
  <c r="R5"/>
  <c r="R6"/>
  <c r="Q5"/>
  <c r="Q6"/>
  <c r="R2"/>
  <c r="Q2"/>
  <c r="P5"/>
  <c r="E5"/>
  <c r="P4"/>
  <c r="E4"/>
  <c r="V6" i="49"/>
  <c r="V7"/>
  <c r="V8"/>
  <c r="V9"/>
  <c r="V10"/>
  <c r="W8"/>
  <c r="W9"/>
  <c r="W10"/>
  <c r="W6"/>
  <c r="Q8"/>
  <c r="Q9"/>
  <c r="Q10"/>
  <c r="R8"/>
  <c r="R9"/>
  <c r="R10"/>
  <c r="R4"/>
  <c r="R6"/>
  <c r="Q4"/>
  <c r="T7"/>
  <c r="T8"/>
  <c r="T9"/>
  <c r="T10"/>
  <c r="T11"/>
  <c r="T3"/>
  <c r="T4"/>
  <c r="T5"/>
  <c r="P3"/>
  <c r="E3"/>
  <c r="W38" i="47"/>
  <c r="W39"/>
  <c r="V53"/>
  <c r="V54"/>
  <c r="V56"/>
  <c r="V57"/>
  <c r="V6"/>
  <c r="V7"/>
  <c r="V8"/>
  <c r="V9"/>
  <c r="V10"/>
  <c r="V11"/>
  <c r="V12"/>
  <c r="V14"/>
  <c r="V15"/>
  <c r="V16"/>
  <c r="V17"/>
  <c r="V18"/>
  <c r="V21"/>
  <c r="V23"/>
  <c r="V24"/>
  <c r="V25"/>
  <c r="V27"/>
  <c r="V28"/>
  <c r="V31"/>
  <c r="V32"/>
  <c r="V33"/>
  <c r="V34"/>
  <c r="V35"/>
  <c r="V36"/>
  <c r="V37"/>
  <c r="V38"/>
  <c r="V39"/>
  <c r="V40"/>
  <c r="V41"/>
  <c r="V42"/>
  <c r="V47"/>
  <c r="V48"/>
  <c r="V49"/>
  <c r="W27"/>
  <c r="W28"/>
  <c r="W30"/>
  <c r="W31"/>
  <c r="W32"/>
  <c r="W33"/>
  <c r="W34"/>
  <c r="W35"/>
  <c r="W36"/>
  <c r="W37"/>
  <c r="W40"/>
  <c r="W41"/>
  <c r="W42"/>
  <c r="W47"/>
  <c r="W48"/>
  <c r="W49"/>
  <c r="W53"/>
  <c r="W54"/>
  <c r="W56"/>
  <c r="W57"/>
  <c r="W4"/>
  <c r="W5"/>
  <c r="W6"/>
  <c r="W7"/>
  <c r="W8"/>
  <c r="W9"/>
  <c r="W10"/>
  <c r="W11"/>
  <c r="W12"/>
  <c r="W14"/>
  <c r="W15"/>
  <c r="W16"/>
  <c r="W17"/>
  <c r="W18"/>
  <c r="W21"/>
  <c r="W22"/>
  <c r="W23"/>
  <c r="W24"/>
  <c r="W25"/>
  <c r="V5"/>
  <c r="R47"/>
  <c r="R48"/>
  <c r="R49"/>
  <c r="R53"/>
  <c r="R54"/>
  <c r="R55"/>
  <c r="R56"/>
  <c r="R57"/>
  <c r="Q47"/>
  <c r="Q48"/>
  <c r="Q49"/>
  <c r="Q53"/>
  <c r="Q54"/>
  <c r="Q55"/>
  <c r="Q56"/>
  <c r="Q57"/>
  <c r="R6"/>
  <c r="R7"/>
  <c r="R8"/>
  <c r="R9"/>
  <c r="R10"/>
  <c r="R11"/>
  <c r="R12"/>
  <c r="R13"/>
  <c r="R14"/>
  <c r="R15"/>
  <c r="R16"/>
  <c r="R17"/>
  <c r="R18"/>
  <c r="R21"/>
  <c r="R23"/>
  <c r="R24"/>
  <c r="R25"/>
  <c r="R27"/>
  <c r="R28"/>
  <c r="R31"/>
  <c r="R32"/>
  <c r="R33"/>
  <c r="R34"/>
  <c r="R35"/>
  <c r="R36"/>
  <c r="R37"/>
  <c r="R38"/>
  <c r="R39"/>
  <c r="R40"/>
  <c r="R41"/>
  <c r="R42"/>
  <c r="Q6"/>
  <c r="Q7"/>
  <c r="Q8"/>
  <c r="Q9"/>
  <c r="Q10"/>
  <c r="Q11"/>
  <c r="Q12"/>
  <c r="Q13"/>
  <c r="Q14"/>
  <c r="Q15"/>
  <c r="Q16"/>
  <c r="Q17"/>
  <c r="Q18"/>
  <c r="Q21"/>
  <c r="Q23"/>
  <c r="Q24"/>
  <c r="Q25"/>
  <c r="Q27"/>
  <c r="Q28"/>
  <c r="Q31"/>
  <c r="Q32"/>
  <c r="Q33"/>
  <c r="Q34"/>
  <c r="Q35"/>
  <c r="Q36"/>
  <c r="Q37"/>
  <c r="Q38"/>
  <c r="Q39"/>
  <c r="Q40"/>
  <c r="Q41"/>
  <c r="Q42"/>
  <c r="P44"/>
  <c r="P45"/>
  <c r="P13"/>
  <c r="T4" i="46"/>
  <c r="T2" i="48"/>
  <c r="L2"/>
  <c r="E2"/>
  <c r="L4"/>
  <c r="P53" i="46"/>
  <c r="P65"/>
  <c r="P66"/>
  <c r="L62"/>
  <c r="P7"/>
  <c r="P8"/>
  <c r="T57"/>
  <c r="R57"/>
  <c r="Q57"/>
  <c r="T17"/>
  <c r="T18"/>
  <c r="T19"/>
  <c r="T20"/>
  <c r="R263" i="43"/>
  <c r="V263"/>
  <c r="T263"/>
  <c r="T26" i="45"/>
  <c r="T71"/>
  <c r="R26"/>
  <c r="Q26"/>
  <c r="P18"/>
  <c r="E18"/>
  <c r="T18" s="1"/>
  <c r="P16"/>
  <c r="E16"/>
  <c r="T16" s="1"/>
  <c r="P225" i="50"/>
  <c r="P25"/>
  <c r="P26"/>
  <c r="P27"/>
  <c r="P28"/>
  <c r="P29"/>
  <c r="P30"/>
  <c r="P31"/>
  <c r="P32"/>
  <c r="P33"/>
  <c r="P67"/>
  <c r="P68"/>
  <c r="P69"/>
  <c r="P70"/>
  <c r="P71"/>
  <c r="P72"/>
  <c r="P73"/>
  <c r="P74"/>
  <c r="P62"/>
  <c r="P63"/>
  <c r="P64"/>
  <c r="P65"/>
  <c r="P79"/>
  <c r="P80"/>
  <c r="P81"/>
  <c r="P83"/>
  <c r="P84"/>
  <c r="P85"/>
  <c r="P29" i="43"/>
  <c r="E29"/>
  <c r="P27"/>
  <c r="E27"/>
  <c r="P90" i="50"/>
  <c r="Y90"/>
  <c r="P69" i="45"/>
  <c r="E69"/>
  <c r="T69" s="1"/>
  <c r="P71"/>
  <c r="E71"/>
  <c r="P68"/>
  <c r="L68"/>
  <c r="E68"/>
  <c r="R68" s="1"/>
  <c r="P67"/>
  <c r="L67"/>
  <c r="E67"/>
  <c r="R67" s="1"/>
  <c r="P66"/>
  <c r="E66"/>
  <c r="T66" s="1"/>
  <c r="P65"/>
  <c r="L65"/>
  <c r="E65"/>
  <c r="Q65" s="1"/>
  <c r="P64"/>
  <c r="L64"/>
  <c r="E64"/>
  <c r="T64" s="1"/>
  <c r="P62"/>
  <c r="L62"/>
  <c r="E62"/>
  <c r="R62" s="1"/>
  <c r="P34"/>
  <c r="L34"/>
  <c r="E34"/>
  <c r="T34" s="1"/>
  <c r="P61"/>
  <c r="L61"/>
  <c r="E61"/>
  <c r="T61" s="1"/>
  <c r="P60"/>
  <c r="L60"/>
  <c r="E60"/>
  <c r="T60" s="1"/>
  <c r="P59"/>
  <c r="L59"/>
  <c r="E59"/>
  <c r="Q59" s="1"/>
  <c r="P58"/>
  <c r="L58"/>
  <c r="E58"/>
  <c r="T58" s="1"/>
  <c r="P57"/>
  <c r="L57"/>
  <c r="E57"/>
  <c r="T57" s="1"/>
  <c r="P56"/>
  <c r="L56"/>
  <c r="E56"/>
  <c r="R56" s="1"/>
  <c r="P55"/>
  <c r="L55"/>
  <c r="E55"/>
  <c r="T55" s="1"/>
  <c r="P54"/>
  <c r="L54"/>
  <c r="E54"/>
  <c r="T54" s="1"/>
  <c r="P53"/>
  <c r="L53"/>
  <c r="E53"/>
  <c r="T53" s="1"/>
  <c r="P52"/>
  <c r="L52"/>
  <c r="E52"/>
  <c r="Q52" s="1"/>
  <c r="P50"/>
  <c r="L50"/>
  <c r="E50"/>
  <c r="T50" s="1"/>
  <c r="P49"/>
  <c r="L49"/>
  <c r="E49"/>
  <c r="R49" s="1"/>
  <c r="P48"/>
  <c r="L48"/>
  <c r="E48"/>
  <c r="T48" s="1"/>
  <c r="P47"/>
  <c r="L47"/>
  <c r="E47"/>
  <c r="T47" s="1"/>
  <c r="P46"/>
  <c r="L46"/>
  <c r="E46"/>
  <c r="T46" s="1"/>
  <c r="P45"/>
  <c r="L45"/>
  <c r="E45"/>
  <c r="T45" s="1"/>
  <c r="P44"/>
  <c r="L44"/>
  <c r="E44"/>
  <c r="T44" s="1"/>
  <c r="P43"/>
  <c r="L43"/>
  <c r="E43"/>
  <c r="T43" s="1"/>
  <c r="P42"/>
  <c r="L42"/>
  <c r="E42"/>
  <c r="R42" s="1"/>
  <c r="P41"/>
  <c r="L41"/>
  <c r="E41"/>
  <c r="T41" s="1"/>
  <c r="P40"/>
  <c r="L40"/>
  <c r="E40"/>
  <c r="Q40" s="1"/>
  <c r="P39"/>
  <c r="L39"/>
  <c r="E39"/>
  <c r="Q39" s="1"/>
  <c r="P38"/>
  <c r="L38"/>
  <c r="E38"/>
  <c r="Q38" s="1"/>
  <c r="P37"/>
  <c r="L37"/>
  <c r="E37"/>
  <c r="T37" s="1"/>
  <c r="P36"/>
  <c r="L36"/>
  <c r="E36"/>
  <c r="T36" s="1"/>
  <c r="P35"/>
  <c r="L35"/>
  <c r="E35"/>
  <c r="Q35" s="1"/>
  <c r="P32"/>
  <c r="L32"/>
  <c r="E32"/>
  <c r="T32" s="1"/>
  <c r="P31"/>
  <c r="L31"/>
  <c r="E31"/>
  <c r="T31" s="1"/>
  <c r="P30"/>
  <c r="L30"/>
  <c r="E30"/>
  <c r="T30" s="1"/>
  <c r="P29"/>
  <c r="L29"/>
  <c r="E29"/>
  <c r="T29" s="1"/>
  <c r="P28"/>
  <c r="L28"/>
  <c r="E28"/>
  <c r="T28" s="1"/>
  <c r="P27"/>
  <c r="L27"/>
  <c r="E27"/>
  <c r="R27" s="1"/>
  <c r="P25"/>
  <c r="L25"/>
  <c r="E25"/>
  <c r="T25" s="1"/>
  <c r="P24"/>
  <c r="L24"/>
  <c r="E24"/>
  <c r="T24" s="1"/>
  <c r="P23"/>
  <c r="L23"/>
  <c r="E23"/>
  <c r="T23" s="1"/>
  <c r="P22"/>
  <c r="L22"/>
  <c r="E22"/>
  <c r="Q22" s="1"/>
  <c r="P21"/>
  <c r="L21"/>
  <c r="E21"/>
  <c r="T21" s="1"/>
  <c r="P20"/>
  <c r="L20"/>
  <c r="E20"/>
  <c r="T20" s="1"/>
  <c r="P19"/>
  <c r="L19"/>
  <c r="E19"/>
  <c r="R19" s="1"/>
  <c r="E51"/>
  <c r="T51" s="1"/>
  <c r="P51"/>
  <c r="P168" i="50"/>
  <c r="P81" i="43"/>
  <c r="L81"/>
  <c r="E81"/>
  <c r="P80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0"/>
  <c r="E80"/>
  <c r="P79"/>
  <c r="E79"/>
  <c r="E72"/>
  <c r="Y101" i="50"/>
  <c r="U101"/>
  <c r="E101"/>
  <c r="E71" i="43"/>
  <c r="E70"/>
  <c r="Y100" i="50"/>
  <c r="U100"/>
  <c r="E100"/>
  <c r="E69" i="43"/>
  <c r="E68"/>
  <c r="E67"/>
  <c r="E66"/>
  <c r="E65"/>
  <c r="E64"/>
  <c r="P46"/>
  <c r="L46"/>
  <c r="E46"/>
  <c r="E30"/>
  <c r="E31"/>
  <c r="E32"/>
  <c r="L30"/>
  <c r="L31"/>
  <c r="L32"/>
  <c r="P30"/>
  <c r="P31"/>
  <c r="P32"/>
  <c r="P33"/>
  <c r="L33"/>
  <c r="E33"/>
  <c r="E63"/>
  <c r="P65"/>
  <c r="P66"/>
  <c r="P67"/>
  <c r="P68"/>
  <c r="P69"/>
  <c r="P70"/>
  <c r="P71"/>
  <c r="P72"/>
  <c r="L65"/>
  <c r="L66"/>
  <c r="L67"/>
  <c r="L68"/>
  <c r="L69"/>
  <c r="L70"/>
  <c r="L71"/>
  <c r="L72"/>
  <c r="L63"/>
  <c r="P63"/>
  <c r="E73"/>
  <c r="L73"/>
  <c r="P73"/>
  <c r="E62"/>
  <c r="P61"/>
  <c r="L61"/>
  <c r="E61"/>
  <c r="E60"/>
  <c r="E59"/>
  <c r="E58"/>
  <c r="E57"/>
  <c r="P54"/>
  <c r="L54"/>
  <c r="E54"/>
  <c r="E56"/>
  <c r="E55"/>
  <c r="E53"/>
  <c r="E52"/>
  <c r="L53"/>
  <c r="L55"/>
  <c r="L56"/>
  <c r="L57"/>
  <c r="L58"/>
  <c r="L59"/>
  <c r="L60"/>
  <c r="L62"/>
  <c r="L64"/>
  <c r="P53"/>
  <c r="P55"/>
  <c r="P56"/>
  <c r="P57"/>
  <c r="P58"/>
  <c r="P59"/>
  <c r="P60"/>
  <c r="P62"/>
  <c r="P64"/>
  <c r="E51"/>
  <c r="E50"/>
  <c r="E49"/>
  <c r="E48"/>
  <c r="E47"/>
  <c r="E45"/>
  <c r="E43"/>
  <c r="E42"/>
  <c r="E41"/>
  <c r="L43"/>
  <c r="L45"/>
  <c r="L47"/>
  <c r="L48"/>
  <c r="L49"/>
  <c r="L50"/>
  <c r="L51"/>
  <c r="L52"/>
  <c r="P43"/>
  <c r="P45"/>
  <c r="P47"/>
  <c r="P48"/>
  <c r="P49"/>
  <c r="P50"/>
  <c r="P51"/>
  <c r="P52"/>
  <c r="E40"/>
  <c r="E39"/>
  <c r="E38"/>
  <c r="E36"/>
  <c r="E35"/>
  <c r="E34"/>
  <c r="P34"/>
  <c r="P35"/>
  <c r="P36"/>
  <c r="P38"/>
  <c r="P39"/>
  <c r="P40"/>
  <c r="P41"/>
  <c r="P42"/>
  <c r="L34"/>
  <c r="L35"/>
  <c r="L36"/>
  <c r="L38"/>
  <c r="L39"/>
  <c r="L40"/>
  <c r="L41"/>
  <c r="L42"/>
  <c r="V274" l="1"/>
  <c r="AK13" i="52"/>
  <c r="V49"/>
  <c r="K71"/>
  <c r="AD73"/>
  <c r="AD77" s="1"/>
  <c r="V44"/>
  <c r="S60"/>
  <c r="S44"/>
  <c r="V3"/>
  <c r="AK3" s="1"/>
  <c r="Y6"/>
  <c r="Y30"/>
  <c r="S49"/>
  <c r="V57"/>
  <c r="N71"/>
  <c r="P9"/>
  <c r="AH73"/>
  <c r="AH77" s="1"/>
  <c r="T66"/>
  <c r="I71"/>
  <c r="S57"/>
  <c r="V68"/>
  <c r="R67"/>
  <c r="V64"/>
  <c r="T64"/>
  <c r="T60"/>
  <c r="T59"/>
  <c r="V59"/>
  <c r="Y53"/>
  <c r="V50"/>
  <c r="S48"/>
  <c r="T48"/>
  <c r="T45"/>
  <c r="V45"/>
  <c r="S45"/>
  <c r="S43"/>
  <c r="V43"/>
  <c r="P62"/>
  <c r="R62" s="1"/>
  <c r="P54"/>
  <c r="R54" s="1"/>
  <c r="P46"/>
  <c r="R46" s="1"/>
  <c r="P43"/>
  <c r="R43" s="1"/>
  <c r="P63"/>
  <c r="R63" s="1"/>
  <c r="P59"/>
  <c r="R59" s="1"/>
  <c r="P55"/>
  <c r="R55" s="1"/>
  <c r="P51"/>
  <c r="R51" s="1"/>
  <c r="P47"/>
  <c r="R47" s="1"/>
  <c r="P61"/>
  <c r="R61" s="1"/>
  <c r="P57"/>
  <c r="R57" s="1"/>
  <c r="P53"/>
  <c r="R53" s="1"/>
  <c r="P49"/>
  <c r="R49" s="1"/>
  <c r="P45"/>
  <c r="R45" s="1"/>
  <c r="P58"/>
  <c r="R58" s="1"/>
  <c r="P50"/>
  <c r="R50" s="1"/>
  <c r="P64"/>
  <c r="R64" s="1"/>
  <c r="P60"/>
  <c r="R60" s="1"/>
  <c r="P56"/>
  <c r="R56" s="1"/>
  <c r="P52"/>
  <c r="R52" s="1"/>
  <c r="P48"/>
  <c r="R48" s="1"/>
  <c r="P44"/>
  <c r="R44" s="1"/>
  <c r="P39"/>
  <c r="R39" s="1"/>
  <c r="V31"/>
  <c r="V26"/>
  <c r="S25"/>
  <c r="T25"/>
  <c r="T24"/>
  <c r="S24"/>
  <c r="V22"/>
  <c r="V21"/>
  <c r="P19"/>
  <c r="R19" s="1"/>
  <c r="T14"/>
  <c r="AJ14" s="1"/>
  <c r="V14"/>
  <c r="AK14" s="1"/>
  <c r="S13"/>
  <c r="AJ13" s="1"/>
  <c r="T13"/>
  <c r="Y17"/>
  <c r="Y27"/>
  <c r="Y29"/>
  <c r="Y18"/>
  <c r="S10"/>
  <c r="AJ10" s="1"/>
  <c r="S9"/>
  <c r="T9"/>
  <c r="P18"/>
  <c r="R18" s="1"/>
  <c r="P34"/>
  <c r="R34" s="1"/>
  <c r="Y19"/>
  <c r="P40"/>
  <c r="R40" s="1"/>
  <c r="P36"/>
  <c r="R36" s="1"/>
  <c r="P24"/>
  <c r="R24" s="1"/>
  <c r="P20"/>
  <c r="R20" s="1"/>
  <c r="P16"/>
  <c r="R16" s="1"/>
  <c r="P8"/>
  <c r="R8" s="1"/>
  <c r="P37"/>
  <c r="R37" s="1"/>
  <c r="R33"/>
  <c r="P29"/>
  <c r="R29" s="1"/>
  <c r="P25"/>
  <c r="R25" s="1"/>
  <c r="P21"/>
  <c r="R21" s="1"/>
  <c r="P17"/>
  <c r="R17" s="1"/>
  <c r="P13"/>
  <c r="R13" s="1"/>
  <c r="P42"/>
  <c r="R42" s="1"/>
  <c r="P38"/>
  <c r="R38" s="1"/>
  <c r="P26"/>
  <c r="P22"/>
  <c r="R22" s="1"/>
  <c r="P10"/>
  <c r="R10" s="1"/>
  <c r="P35"/>
  <c r="R35" s="1"/>
  <c r="P31"/>
  <c r="R31" s="1"/>
  <c r="P27"/>
  <c r="R27" s="1"/>
  <c r="P15"/>
  <c r="R15" s="1"/>
  <c r="Q6"/>
  <c r="R6" s="1"/>
  <c r="O3"/>
  <c r="P7"/>
  <c r="R7" s="1"/>
  <c r="R4"/>
  <c r="Q4"/>
  <c r="R11"/>
  <c r="R23"/>
  <c r="R28"/>
  <c r="R12"/>
  <c r="R41"/>
  <c r="R9"/>
  <c r="R14"/>
  <c r="R30"/>
  <c r="R26"/>
  <c r="V70"/>
  <c r="S3"/>
  <c r="AJ3" s="1"/>
  <c r="Q42" i="45"/>
  <c r="R38"/>
  <c r="T42"/>
  <c r="R59"/>
  <c r="T62"/>
  <c r="Q56"/>
  <c r="Q24"/>
  <c r="R35"/>
  <c r="T56"/>
  <c r="T35"/>
  <c r="R60"/>
  <c r="T39"/>
  <c r="Q67"/>
  <c r="R39"/>
  <c r="R24"/>
  <c r="Q55"/>
  <c r="Q19"/>
  <c r="R55"/>
  <c r="R22"/>
  <c r="T59"/>
  <c r="T19"/>
  <c r="Q62"/>
  <c r="R64"/>
  <c r="R52"/>
  <c r="T67"/>
  <c r="T52"/>
  <c r="T38"/>
  <c r="T22"/>
  <c r="Q36"/>
  <c r="Q37"/>
  <c r="R40"/>
  <c r="T40"/>
  <c r="Q64"/>
  <c r="Q49"/>
  <c r="Q27"/>
  <c r="Q21"/>
  <c r="Q68"/>
  <c r="R65"/>
  <c r="R37"/>
  <c r="T68"/>
  <c r="T49"/>
  <c r="T65"/>
  <c r="R36"/>
  <c r="T27"/>
  <c r="Q60"/>
  <c r="R21"/>
  <c r="P161" i="43"/>
  <c r="E161"/>
  <c r="P158"/>
  <c r="E158"/>
  <c r="P12"/>
  <c r="E12"/>
  <c r="V290"/>
  <c r="R282"/>
  <c r="R281"/>
  <c r="P21" i="46"/>
  <c r="E21"/>
  <c r="P16"/>
  <c r="E16"/>
  <c r="P14"/>
  <c r="E14"/>
  <c r="P245" i="50"/>
  <c r="P90" i="43"/>
  <c r="E90"/>
  <c r="P84"/>
  <c r="E84"/>
  <c r="P82"/>
  <c r="E82"/>
  <c r="AJ9" i="52" l="1"/>
  <c r="AJ73"/>
  <c r="AK74" s="1"/>
  <c r="AK73"/>
  <c r="P3"/>
  <c r="R3" s="1"/>
  <c r="O71"/>
  <c r="Y32"/>
  <c r="Y73" s="1"/>
  <c r="X73"/>
  <c r="Q5"/>
  <c r="Q71" s="1"/>
  <c r="P5"/>
  <c r="V37" i="45"/>
  <c r="T14" i="46"/>
  <c r="W14" s="1"/>
  <c r="T21"/>
  <c r="W21" s="1"/>
  <c r="T16"/>
  <c r="W16" s="1"/>
  <c r="V265" i="43"/>
  <c r="T265"/>
  <c r="V267"/>
  <c r="AG274" i="50"/>
  <c r="AH274"/>
  <c r="P83" i="46"/>
  <c r="L83"/>
  <c r="E83"/>
  <c r="T83" s="1"/>
  <c r="P80"/>
  <c r="L80"/>
  <c r="P79"/>
  <c r="L79"/>
  <c r="E80"/>
  <c r="T80" s="1"/>
  <c r="E79"/>
  <c r="T79" s="1"/>
  <c r="P76"/>
  <c r="P75"/>
  <c r="E76"/>
  <c r="T76" s="1"/>
  <c r="E75"/>
  <c r="T75" s="1"/>
  <c r="P72"/>
  <c r="E72"/>
  <c r="T72" s="1"/>
  <c r="P52"/>
  <c r="L52"/>
  <c r="P51"/>
  <c r="L51"/>
  <c r="P50"/>
  <c r="L50"/>
  <c r="P49"/>
  <c r="P48"/>
  <c r="E52"/>
  <c r="E51"/>
  <c r="E50"/>
  <c r="E49"/>
  <c r="E48"/>
  <c r="P46"/>
  <c r="P45"/>
  <c r="P44"/>
  <c r="P43"/>
  <c r="P42"/>
  <c r="P41"/>
  <c r="P40"/>
  <c r="E46"/>
  <c r="E45"/>
  <c r="E44"/>
  <c r="E43"/>
  <c r="E42"/>
  <c r="E41"/>
  <c r="E40"/>
  <c r="P37"/>
  <c r="P36"/>
  <c r="P35"/>
  <c r="E37"/>
  <c r="E36"/>
  <c r="E35"/>
  <c r="P24"/>
  <c r="P23"/>
  <c r="P22"/>
  <c r="E24"/>
  <c r="E23"/>
  <c r="E22"/>
  <c r="P11" i="45"/>
  <c r="E11"/>
  <c r="T11" s="1"/>
  <c r="P9" i="46"/>
  <c r="E9"/>
  <c r="T9" s="1"/>
  <c r="Q72" i="52" l="1"/>
  <c r="R72" s="1"/>
  <c r="P71"/>
  <c r="R5"/>
  <c r="T36" i="46"/>
  <c r="T43"/>
  <c r="T49"/>
  <c r="W83"/>
  <c r="R83"/>
  <c r="V83" s="1"/>
  <c r="Q83"/>
  <c r="T24"/>
  <c r="T35"/>
  <c r="T42"/>
  <c r="T46"/>
  <c r="W46" s="1"/>
  <c r="T48"/>
  <c r="W48" s="1"/>
  <c r="T52"/>
  <c r="W52" s="1"/>
  <c r="T23"/>
  <c r="W23" s="1"/>
  <c r="T41"/>
  <c r="T45"/>
  <c r="W45" s="1"/>
  <c r="T51"/>
  <c r="W51" s="1"/>
  <c r="R51"/>
  <c r="V51" s="1"/>
  <c r="Q51"/>
  <c r="R79"/>
  <c r="Q79"/>
  <c r="V79" s="1"/>
  <c r="T22"/>
  <c r="W22" s="1"/>
  <c r="T37"/>
  <c r="T40"/>
  <c r="W40" s="1"/>
  <c r="T44"/>
  <c r="W44" s="1"/>
  <c r="T50"/>
  <c r="W50" s="1"/>
  <c r="R50"/>
  <c r="Q50"/>
  <c r="V50" s="1"/>
  <c r="W36"/>
  <c r="W43"/>
  <c r="W49"/>
  <c r="W42"/>
  <c r="W41"/>
  <c r="W37"/>
  <c r="W35"/>
  <c r="W79"/>
  <c r="R288" i="43"/>
  <c r="R287"/>
  <c r="R272"/>
  <c r="V271"/>
  <c r="T271"/>
  <c r="R270"/>
  <c r="V269"/>
  <c r="T269"/>
  <c r="R268"/>
  <c r="R266"/>
  <c r="R264"/>
  <c r="X277" i="50"/>
  <c r="T277"/>
  <c r="O277"/>
  <c r="K277"/>
  <c r="P252"/>
  <c r="P203"/>
  <c r="P186" i="43"/>
  <c r="P183"/>
  <c r="P184"/>
  <c r="P168"/>
  <c r="P21"/>
  <c r="E21"/>
  <c r="P150" i="50"/>
  <c r="P156"/>
  <c r="P157"/>
  <c r="P158"/>
  <c r="P160"/>
  <c r="P199"/>
  <c r="P185"/>
  <c r="P184"/>
  <c r="Y207"/>
  <c r="U207"/>
  <c r="P207"/>
  <c r="L207"/>
  <c r="E207"/>
  <c r="L224"/>
  <c r="P256" i="43"/>
  <c r="P249"/>
  <c r="P246"/>
  <c r="P239"/>
  <c r="P238"/>
  <c r="P237"/>
  <c r="P235"/>
  <c r="P234"/>
  <c r="P233"/>
  <c r="P232"/>
  <c r="P230"/>
  <c r="P229"/>
  <c r="P227"/>
  <c r="P226"/>
  <c r="P225"/>
  <c r="P218"/>
  <c r="P217"/>
  <c r="P216"/>
  <c r="P215"/>
  <c r="P214"/>
  <c r="P210"/>
  <c r="P209"/>
  <c r="P207"/>
  <c r="P194"/>
  <c r="P193"/>
  <c r="P165"/>
  <c r="P159"/>
  <c r="P156"/>
  <c r="P138"/>
  <c r="P137"/>
  <c r="P130"/>
  <c r="P125"/>
  <c r="P153"/>
  <c r="L153"/>
  <c r="E153"/>
  <c r="P152"/>
  <c r="P151"/>
  <c r="E152"/>
  <c r="P149"/>
  <c r="L149"/>
  <c r="L145"/>
  <c r="E149"/>
  <c r="P148"/>
  <c r="L148"/>
  <c r="E148"/>
  <c r="P145"/>
  <c r="E145"/>
  <c r="P144"/>
  <c r="L144"/>
  <c r="E144"/>
  <c r="P141"/>
  <c r="L141"/>
  <c r="E141"/>
  <c r="P120"/>
  <c r="L120"/>
  <c r="E120"/>
  <c r="P119"/>
  <c r="L123"/>
  <c r="L122"/>
  <c r="P123"/>
  <c r="P122"/>
  <c r="Y225" i="50"/>
  <c r="P224"/>
  <c r="P116" i="43"/>
  <c r="E116"/>
  <c r="P113"/>
  <c r="E113"/>
  <c r="P112"/>
  <c r="E112"/>
  <c r="P111"/>
  <c r="E111"/>
  <c r="P110"/>
  <c r="E110"/>
  <c r="P3"/>
  <c r="P5"/>
  <c r="P7"/>
  <c r="P22"/>
  <c r="P11"/>
  <c r="P88"/>
  <c r="P87"/>
  <c r="P86"/>
  <c r="P85"/>
  <c r="P83"/>
  <c r="P78"/>
  <c r="P77"/>
  <c r="P109"/>
  <c r="E109"/>
  <c r="P108"/>
  <c r="E108"/>
  <c r="P105"/>
  <c r="E105"/>
  <c r="P104"/>
  <c r="E104"/>
  <c r="P218" i="50"/>
  <c r="P103" i="43"/>
  <c r="E103"/>
  <c r="P92"/>
  <c r="E92"/>
  <c r="P91"/>
  <c r="E85"/>
  <c r="E86"/>
  <c r="E87"/>
  <c r="E88"/>
  <c r="E89"/>
  <c r="E91"/>
  <c r="P117"/>
  <c r="P115"/>
  <c r="P114"/>
  <c r="P107"/>
  <c r="P106"/>
  <c r="P102"/>
  <c r="P101"/>
  <c r="P100"/>
  <c r="P99"/>
  <c r="P98"/>
  <c r="P97"/>
  <c r="P96"/>
  <c r="P95"/>
  <c r="P94"/>
  <c r="P93"/>
  <c r="P89"/>
  <c r="P238" i="50"/>
  <c r="P247"/>
  <c r="P37"/>
  <c r="R71" i="52" l="1"/>
  <c r="T273" i="43"/>
  <c r="V273"/>
  <c r="R273"/>
  <c r="Y40" i="50"/>
  <c r="P40"/>
  <c r="L40"/>
  <c r="E40"/>
  <c r="Y39"/>
  <c r="P39"/>
  <c r="L39"/>
  <c r="E39"/>
  <c r="P38"/>
  <c r="L38"/>
  <c r="E38"/>
  <c r="E37"/>
  <c r="P36"/>
  <c r="L36"/>
  <c r="E36"/>
  <c r="P35"/>
  <c r="L35"/>
  <c r="E35"/>
  <c r="U34"/>
  <c r="P34"/>
  <c r="L34"/>
  <c r="E34"/>
  <c r="Y33"/>
  <c r="L33"/>
  <c r="E33"/>
  <c r="Y32"/>
  <c r="L32"/>
  <c r="E32"/>
  <c r="Y31"/>
  <c r="L31"/>
  <c r="E31"/>
  <c r="E30"/>
  <c r="U28"/>
  <c r="L28"/>
  <c r="E28"/>
  <c r="Y27"/>
  <c r="E27"/>
  <c r="L26"/>
  <c r="E26"/>
  <c r="L25"/>
  <c r="E25"/>
  <c r="P24"/>
  <c r="E24"/>
  <c r="Y20"/>
  <c r="U20"/>
  <c r="P20"/>
  <c r="L20"/>
  <c r="E20"/>
  <c r="Y19"/>
  <c r="U19"/>
  <c r="P19"/>
  <c r="L19"/>
  <c r="E19"/>
  <c r="Y17"/>
  <c r="U17"/>
  <c r="P17"/>
  <c r="L17"/>
  <c r="E17"/>
  <c r="Y16"/>
  <c r="U16"/>
  <c r="P16"/>
  <c r="L16"/>
  <c r="E16"/>
  <c r="Y15"/>
  <c r="U15"/>
  <c r="P15"/>
  <c r="L15"/>
  <c r="E15"/>
  <c r="Y14"/>
  <c r="U14"/>
  <c r="P14"/>
  <c r="L14"/>
  <c r="E14"/>
  <c r="Y13"/>
  <c r="U13"/>
  <c r="E13"/>
  <c r="Y12"/>
  <c r="U12"/>
  <c r="P12"/>
  <c r="L12"/>
  <c r="E12"/>
  <c r="Y11"/>
  <c r="U11"/>
  <c r="P11"/>
  <c r="L11"/>
  <c r="E11"/>
  <c r="Y3"/>
  <c r="Y22"/>
  <c r="Y23"/>
  <c r="Y29"/>
  <c r="Y41"/>
  <c r="Y42"/>
  <c r="Y43"/>
  <c r="Y44"/>
  <c r="Y45"/>
  <c r="Y46"/>
  <c r="Y47"/>
  <c r="Y48"/>
  <c r="Y51"/>
  <c r="Y52"/>
  <c r="Y54"/>
  <c r="Y55"/>
  <c r="Y56"/>
  <c r="Y57"/>
  <c r="Y58"/>
  <c r="Y59"/>
  <c r="Y60"/>
  <c r="Y61"/>
  <c r="Y74"/>
  <c r="Y77"/>
  <c r="Y78"/>
  <c r="Y79"/>
  <c r="Y80"/>
  <c r="Y81"/>
  <c r="Y83"/>
  <c r="Y84"/>
  <c r="Y85"/>
  <c r="Y86"/>
  <c r="Y87"/>
  <c r="Y88"/>
  <c r="Y89"/>
  <c r="Y91"/>
  <c r="Y92"/>
  <c r="Y93"/>
  <c r="Y94"/>
  <c r="Y95"/>
  <c r="Y96"/>
  <c r="Y97"/>
  <c r="Y98"/>
  <c r="Y99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24"/>
  <c r="Y273"/>
  <c r="Y272"/>
  <c r="Y271"/>
  <c r="Y270"/>
  <c r="Y269"/>
  <c r="Y268"/>
  <c r="Y267"/>
  <c r="Y266"/>
  <c r="Y265"/>
  <c r="Y264"/>
  <c r="Y262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U272"/>
  <c r="U271"/>
  <c r="U270"/>
  <c r="U269"/>
  <c r="U268"/>
  <c r="U267"/>
  <c r="U266"/>
  <c r="U265"/>
  <c r="U264"/>
  <c r="U262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7"/>
  <c r="U216"/>
  <c r="U215"/>
  <c r="U214"/>
  <c r="U213"/>
  <c r="U212"/>
  <c r="U211"/>
  <c r="U210"/>
  <c r="U209"/>
  <c r="U208"/>
  <c r="U206"/>
  <c r="U205"/>
  <c r="U204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99"/>
  <c r="U98"/>
  <c r="U97"/>
  <c r="U96"/>
  <c r="U95"/>
  <c r="U94"/>
  <c r="U93"/>
  <c r="U92"/>
  <c r="U91"/>
  <c r="U90"/>
  <c r="U89"/>
  <c r="U88"/>
  <c r="U87"/>
  <c r="U86"/>
  <c r="U85"/>
  <c r="U84"/>
  <c r="U83"/>
  <c r="U81"/>
  <c r="U80"/>
  <c r="U79"/>
  <c r="U78"/>
  <c r="U77"/>
  <c r="U74"/>
  <c r="U61"/>
  <c r="U60"/>
  <c r="U59"/>
  <c r="U58"/>
  <c r="U57"/>
  <c r="U56"/>
  <c r="U55"/>
  <c r="U54"/>
  <c r="U52"/>
  <c r="U51"/>
  <c r="U48"/>
  <c r="U47"/>
  <c r="U46"/>
  <c r="U45"/>
  <c r="U44"/>
  <c r="U43"/>
  <c r="U42"/>
  <c r="U41"/>
  <c r="U29"/>
  <c r="U23"/>
  <c r="U22"/>
  <c r="U3"/>
  <c r="P66"/>
  <c r="P61"/>
  <c r="P60"/>
  <c r="P59"/>
  <c r="P58"/>
  <c r="P57"/>
  <c r="P56"/>
  <c r="P55"/>
  <c r="P54"/>
  <c r="P52"/>
  <c r="P51"/>
  <c r="P50"/>
  <c r="P48"/>
  <c r="P47"/>
  <c r="P46"/>
  <c r="P45"/>
  <c r="P44"/>
  <c r="P43"/>
  <c r="P42"/>
  <c r="P41"/>
  <c r="P23"/>
  <c r="P22"/>
  <c r="P21"/>
  <c r="P208"/>
  <c r="P206"/>
  <c r="P205"/>
  <c r="P204"/>
  <c r="P202"/>
  <c r="P201"/>
  <c r="P200"/>
  <c r="P198"/>
  <c r="P197"/>
  <c r="P196"/>
  <c r="P195"/>
  <c r="P194"/>
  <c r="P193"/>
  <c r="P192"/>
  <c r="P191"/>
  <c r="P190"/>
  <c r="P189"/>
  <c r="P188"/>
  <c r="P187"/>
  <c r="P186"/>
  <c r="P183"/>
  <c r="P182"/>
  <c r="P181"/>
  <c r="P180"/>
  <c r="P179"/>
  <c r="P178"/>
  <c r="P177"/>
  <c r="P176"/>
  <c r="P175"/>
  <c r="P174"/>
  <c r="P173"/>
  <c r="P172"/>
  <c r="P171"/>
  <c r="P170"/>
  <c r="P169"/>
  <c r="P167"/>
  <c r="P166"/>
  <c r="P165"/>
  <c r="P164"/>
  <c r="P163"/>
  <c r="P162"/>
  <c r="P161"/>
  <c r="P159"/>
  <c r="P155"/>
  <c r="P154"/>
  <c r="P153"/>
  <c r="P152"/>
  <c r="P151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89"/>
  <c r="P88"/>
  <c r="P87"/>
  <c r="P86"/>
  <c r="P78"/>
  <c r="P77"/>
  <c r="P76"/>
  <c r="P272"/>
  <c r="P271"/>
  <c r="P270"/>
  <c r="P269"/>
  <c r="P268"/>
  <c r="P267"/>
  <c r="P266"/>
  <c r="P265"/>
  <c r="P264"/>
  <c r="P262"/>
  <c r="P260"/>
  <c r="P259"/>
  <c r="P258"/>
  <c r="P257"/>
  <c r="P256"/>
  <c r="P255"/>
  <c r="P254"/>
  <c r="P253"/>
  <c r="P251"/>
  <c r="P250"/>
  <c r="P249"/>
  <c r="P248"/>
  <c r="P246"/>
  <c r="P244"/>
  <c r="P243"/>
  <c r="P242"/>
  <c r="P241"/>
  <c r="P240"/>
  <c r="P239"/>
  <c r="P237"/>
  <c r="P236"/>
  <c r="P235"/>
  <c r="P234"/>
  <c r="P233"/>
  <c r="P232"/>
  <c r="P231"/>
  <c r="P230"/>
  <c r="P229"/>
  <c r="P228"/>
  <c r="P227"/>
  <c r="P226"/>
  <c r="L272"/>
  <c r="L271"/>
  <c r="L270"/>
  <c r="L269"/>
  <c r="L268"/>
  <c r="L267"/>
  <c r="L266"/>
  <c r="L265"/>
  <c r="L264"/>
  <c r="L262"/>
  <c r="L260"/>
  <c r="L259"/>
  <c r="L255"/>
  <c r="L253"/>
  <c r="L252"/>
  <c r="L251"/>
  <c r="L250"/>
  <c r="L249"/>
  <c r="L248"/>
  <c r="L246"/>
  <c r="L245"/>
  <c r="L244"/>
  <c r="L243"/>
  <c r="L242"/>
  <c r="L241"/>
  <c r="L240"/>
  <c r="L239"/>
  <c r="L237"/>
  <c r="L236"/>
  <c r="L235"/>
  <c r="L234"/>
  <c r="L233"/>
  <c r="L232"/>
  <c r="L231"/>
  <c r="L230"/>
  <c r="L229"/>
  <c r="L228"/>
  <c r="L227"/>
  <c r="L226"/>
  <c r="L80"/>
  <c r="L81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4"/>
  <c r="L205"/>
  <c r="L206"/>
  <c r="L22"/>
  <c r="L23"/>
  <c r="L29"/>
  <c r="L41"/>
  <c r="L42"/>
  <c r="L43"/>
  <c r="L44"/>
  <c r="L45"/>
  <c r="L46"/>
  <c r="L47"/>
  <c r="L48"/>
  <c r="L50"/>
  <c r="L51"/>
  <c r="L52"/>
  <c r="L54"/>
  <c r="L55"/>
  <c r="L56"/>
  <c r="L57"/>
  <c r="L59"/>
  <c r="L60"/>
  <c r="L61"/>
  <c r="L62"/>
  <c r="L63"/>
  <c r="L64"/>
  <c r="L65"/>
  <c r="L66"/>
  <c r="L67"/>
  <c r="L68"/>
  <c r="L70"/>
  <c r="L71"/>
  <c r="L72"/>
  <c r="L73"/>
  <c r="L74"/>
  <c r="L77"/>
  <c r="Y9"/>
  <c r="Y8"/>
  <c r="Y7"/>
  <c r="Y6"/>
  <c r="Y5"/>
  <c r="U9"/>
  <c r="U8"/>
  <c r="U7"/>
  <c r="U6"/>
  <c r="U5"/>
  <c r="P9"/>
  <c r="P8"/>
  <c r="P7"/>
  <c r="P6"/>
  <c r="P5"/>
  <c r="L9"/>
  <c r="L8"/>
  <c r="L7"/>
  <c r="L6"/>
  <c r="L5"/>
  <c r="L3"/>
  <c r="E248"/>
  <c r="E249"/>
  <c r="E250"/>
  <c r="E251"/>
  <c r="E252"/>
  <c r="E253"/>
  <c r="E254"/>
  <c r="E255"/>
  <c r="E256"/>
  <c r="E257"/>
  <c r="E258"/>
  <c r="E259"/>
  <c r="E260"/>
  <c r="E262"/>
  <c r="E264"/>
  <c r="E265"/>
  <c r="E266"/>
  <c r="E267"/>
  <c r="E268"/>
  <c r="E269"/>
  <c r="E270"/>
  <c r="E271"/>
  <c r="E272"/>
  <c r="E224"/>
  <c r="E225"/>
  <c r="E226"/>
  <c r="E227"/>
  <c r="E228"/>
  <c r="AC228" s="1"/>
  <c r="E229"/>
  <c r="AC229" s="1"/>
  <c r="E230"/>
  <c r="AC230" s="1"/>
  <c r="E231"/>
  <c r="AC231" s="1"/>
  <c r="E232"/>
  <c r="AC232" s="1"/>
  <c r="E233"/>
  <c r="AC233" s="1"/>
  <c r="E234"/>
  <c r="AC234" s="1"/>
  <c r="E235"/>
  <c r="AC235" s="1"/>
  <c r="E236"/>
  <c r="AC236" s="1"/>
  <c r="E237"/>
  <c r="E238"/>
  <c r="E239"/>
  <c r="E240"/>
  <c r="E241"/>
  <c r="E242"/>
  <c r="E243"/>
  <c r="E244"/>
  <c r="E245"/>
  <c r="E246"/>
  <c r="E247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AC200" s="1"/>
  <c r="E201"/>
  <c r="AC201" s="1"/>
  <c r="E202"/>
  <c r="E204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26"/>
  <c r="AC126" s="1"/>
  <c r="E127"/>
  <c r="AC127" s="1"/>
  <c r="E128"/>
  <c r="AC128" s="1"/>
  <c r="E129"/>
  <c r="AC129" s="1"/>
  <c r="E130"/>
  <c r="AC130" s="1"/>
  <c r="E131"/>
  <c r="AC131" s="1"/>
  <c r="E132"/>
  <c r="AC132" s="1"/>
  <c r="E133"/>
  <c r="AC133" s="1"/>
  <c r="E134"/>
  <c r="AC134" s="1"/>
  <c r="E135"/>
  <c r="AC135" s="1"/>
  <c r="E136"/>
  <c r="AC136" s="1"/>
  <c r="E137"/>
  <c r="AC137" s="1"/>
  <c r="E138"/>
  <c r="AC138" s="1"/>
  <c r="E139"/>
  <c r="AC139" s="1"/>
  <c r="E140"/>
  <c r="AC140" s="1"/>
  <c r="E141"/>
  <c r="AC141" s="1"/>
  <c r="E142"/>
  <c r="AC142" s="1"/>
  <c r="E143"/>
  <c r="AC143" s="1"/>
  <c r="E144"/>
  <c r="AC144" s="1"/>
  <c r="E145"/>
  <c r="AC145" s="1"/>
  <c r="E146"/>
  <c r="AC146" s="1"/>
  <c r="E147"/>
  <c r="AC147" s="1"/>
  <c r="E148"/>
  <c r="AC148" s="1"/>
  <c r="E92"/>
  <c r="AC92" s="1"/>
  <c r="E93"/>
  <c r="AC93" s="1"/>
  <c r="E94"/>
  <c r="AC94" s="1"/>
  <c r="E95"/>
  <c r="AC95" s="1"/>
  <c r="E96"/>
  <c r="AC96" s="1"/>
  <c r="E97"/>
  <c r="AC97" s="1"/>
  <c r="E98"/>
  <c r="AC98" s="1"/>
  <c r="E99"/>
  <c r="AC99" s="1"/>
  <c r="AC100"/>
  <c r="AC101"/>
  <c r="E102"/>
  <c r="AC102" s="1"/>
  <c r="E103"/>
  <c r="AC103" s="1"/>
  <c r="E104"/>
  <c r="AC104" s="1"/>
  <c r="E105"/>
  <c r="AC105" s="1"/>
  <c r="E106"/>
  <c r="AC106" s="1"/>
  <c r="E107"/>
  <c r="AC107" s="1"/>
  <c r="E108"/>
  <c r="AC108" s="1"/>
  <c r="E109"/>
  <c r="AC109" s="1"/>
  <c r="E110"/>
  <c r="AC110" s="1"/>
  <c r="E111"/>
  <c r="AC111" s="1"/>
  <c r="E112"/>
  <c r="AC112" s="1"/>
  <c r="E113"/>
  <c r="AC113" s="1"/>
  <c r="E114"/>
  <c r="AC114" s="1"/>
  <c r="E115"/>
  <c r="AC115" s="1"/>
  <c r="E116"/>
  <c r="AC116" s="1"/>
  <c r="E117"/>
  <c r="AC117" s="1"/>
  <c r="E118"/>
  <c r="AC118" s="1"/>
  <c r="E119"/>
  <c r="AC119" s="1"/>
  <c r="E120"/>
  <c r="AC120" s="1"/>
  <c r="E121"/>
  <c r="AC121" s="1"/>
  <c r="E122"/>
  <c r="AC122" s="1"/>
  <c r="E123"/>
  <c r="AC123" s="1"/>
  <c r="E124"/>
  <c r="AC124" s="1"/>
  <c r="E125"/>
  <c r="AC125" s="1"/>
  <c r="E66"/>
  <c r="E67"/>
  <c r="E68"/>
  <c r="E69"/>
  <c r="E70"/>
  <c r="E71"/>
  <c r="E72"/>
  <c r="E73"/>
  <c r="E74"/>
  <c r="E75"/>
  <c r="E76"/>
  <c r="E77"/>
  <c r="E78"/>
  <c r="E79"/>
  <c r="E80"/>
  <c r="E81"/>
  <c r="E83"/>
  <c r="E84"/>
  <c r="E85"/>
  <c r="AC85" s="1"/>
  <c r="E86"/>
  <c r="AC86" s="1"/>
  <c r="E87"/>
  <c r="AC87" s="1"/>
  <c r="E88"/>
  <c r="AC88" s="1"/>
  <c r="E89"/>
  <c r="AC89" s="1"/>
  <c r="E90"/>
  <c r="AC90" s="1"/>
  <c r="E91"/>
  <c r="AC91" s="1"/>
  <c r="E46"/>
  <c r="E47"/>
  <c r="E48"/>
  <c r="E49"/>
  <c r="E50"/>
  <c r="E51"/>
  <c r="E52"/>
  <c r="E54"/>
  <c r="E55"/>
  <c r="AC55" s="1"/>
  <c r="E56"/>
  <c r="AC56" s="1"/>
  <c r="E57"/>
  <c r="AC57" s="1"/>
  <c r="E58"/>
  <c r="AC58" s="1"/>
  <c r="E59"/>
  <c r="AC59" s="1"/>
  <c r="E60"/>
  <c r="AC60" s="1"/>
  <c r="E61"/>
  <c r="E62"/>
  <c r="E63"/>
  <c r="E64"/>
  <c r="E65"/>
  <c r="E21"/>
  <c r="E22"/>
  <c r="E23"/>
  <c r="E29"/>
  <c r="E41"/>
  <c r="E42"/>
  <c r="E43"/>
  <c r="E44"/>
  <c r="E45"/>
  <c r="E5"/>
  <c r="E6"/>
  <c r="E7"/>
  <c r="E8"/>
  <c r="E9"/>
  <c r="E10"/>
  <c r="E3"/>
  <c r="AC3" s="1"/>
  <c r="L79"/>
  <c r="L78"/>
  <c r="R294" i="43" l="1"/>
  <c r="U277" i="50"/>
  <c r="Q281" i="43" s="1"/>
  <c r="AA5" i="50"/>
  <c r="AA139"/>
  <c r="AA140"/>
  <c r="AA141"/>
  <c r="AA142"/>
  <c r="Z5"/>
  <c r="L210"/>
  <c r="P210"/>
  <c r="Y211"/>
  <c r="Y210"/>
  <c r="L211"/>
  <c r="Y212"/>
  <c r="P212"/>
  <c r="Y213"/>
  <c r="L213"/>
  <c r="E213"/>
  <c r="Y206"/>
  <c r="Y208"/>
  <c r="Y209"/>
  <c r="L208"/>
  <c r="L209"/>
  <c r="L212"/>
  <c r="P209"/>
  <c r="P211"/>
  <c r="E206"/>
  <c r="E208"/>
  <c r="E209"/>
  <c r="E210"/>
  <c r="E211"/>
  <c r="E212"/>
  <c r="Y221"/>
  <c r="Y219"/>
  <c r="Y216"/>
  <c r="Y215"/>
  <c r="Y214"/>
  <c r="Y205"/>
  <c r="Y204"/>
  <c r="Y2"/>
  <c r="Y277" s="1"/>
  <c r="L216"/>
  <c r="E205"/>
  <c r="E216"/>
  <c r="E217"/>
  <c r="E219"/>
  <c r="E220"/>
  <c r="E221"/>
  <c r="L214"/>
  <c r="L215"/>
  <c r="L217"/>
  <c r="L219"/>
  <c r="L220"/>
  <c r="L221"/>
  <c r="P214"/>
  <c r="P215"/>
  <c r="P216"/>
  <c r="P217"/>
  <c r="P219"/>
  <c r="P220"/>
  <c r="P221"/>
  <c r="E222"/>
  <c r="E223"/>
  <c r="P223"/>
  <c r="P222"/>
  <c r="L222"/>
  <c r="L223"/>
  <c r="P10"/>
  <c r="E4"/>
  <c r="P4"/>
  <c r="P3" i="51"/>
  <c r="V14" i="49"/>
  <c r="S271" i="43" s="1"/>
  <c r="P10" i="49"/>
  <c r="L10"/>
  <c r="P11"/>
  <c r="P5"/>
  <c r="P57" i="47"/>
  <c r="L57"/>
  <c r="P55"/>
  <c r="P54"/>
  <c r="P53"/>
  <c r="L54"/>
  <c r="L53"/>
  <c r="P49"/>
  <c r="L49"/>
  <c r="P47"/>
  <c r="L47"/>
  <c r="P34"/>
  <c r="L34"/>
  <c r="P31"/>
  <c r="L31"/>
  <c r="P27"/>
  <c r="L27"/>
  <c r="P23"/>
  <c r="L23"/>
  <c r="P21"/>
  <c r="L21"/>
  <c r="P14"/>
  <c r="L14"/>
  <c r="P12"/>
  <c r="L12"/>
  <c r="P11"/>
  <c r="L11"/>
  <c r="P8"/>
  <c r="L8"/>
  <c r="P5"/>
  <c r="L5"/>
  <c r="P22"/>
  <c r="P60"/>
  <c r="P59"/>
  <c r="P58"/>
  <c r="P52"/>
  <c r="P51"/>
  <c r="P50"/>
  <c r="P46"/>
  <c r="P43"/>
  <c r="P30"/>
  <c r="P29"/>
  <c r="P26"/>
  <c r="P20"/>
  <c r="P19"/>
  <c r="P4"/>
  <c r="P3"/>
  <c r="P2"/>
  <c r="X67"/>
  <c r="Y67"/>
  <c r="Y119" i="46"/>
  <c r="Y265" i="43" s="1"/>
  <c r="U274" s="1"/>
  <c r="P114" i="46"/>
  <c r="L114"/>
  <c r="P108"/>
  <c r="L108"/>
  <c r="P95"/>
  <c r="L95"/>
  <c r="P87"/>
  <c r="L87"/>
  <c r="X119"/>
  <c r="W265" i="43" s="1"/>
  <c r="P112" i="46"/>
  <c r="P105"/>
  <c r="P104"/>
  <c r="P103"/>
  <c r="P101"/>
  <c r="P100"/>
  <c r="P99"/>
  <c r="P98"/>
  <c r="P96"/>
  <c r="P94"/>
  <c r="P93"/>
  <c r="P92"/>
  <c r="P91"/>
  <c r="P3" i="48"/>
  <c r="P86" i="46"/>
  <c r="P82"/>
  <c r="P78"/>
  <c r="L78"/>
  <c r="P74"/>
  <c r="L74"/>
  <c r="P73"/>
  <c r="L73"/>
  <c r="P69"/>
  <c r="P68"/>
  <c r="P63"/>
  <c r="L63"/>
  <c r="P62"/>
  <c r="P61"/>
  <c r="L61"/>
  <c r="P58"/>
  <c r="L58"/>
  <c r="P57"/>
  <c r="W57" s="1"/>
  <c r="L56"/>
  <c r="P56"/>
  <c r="P55"/>
  <c r="P54"/>
  <c r="P47"/>
  <c r="P39"/>
  <c r="P38"/>
  <c r="P34"/>
  <c r="P33"/>
  <c r="P32"/>
  <c r="P31"/>
  <c r="P30"/>
  <c r="P29"/>
  <c r="P28"/>
  <c r="P27"/>
  <c r="P26"/>
  <c r="P25"/>
  <c r="P20"/>
  <c r="W20" s="1"/>
  <c r="P19"/>
  <c r="W19" s="1"/>
  <c r="P18"/>
  <c r="W18" s="1"/>
  <c r="P17"/>
  <c r="W17" s="1"/>
  <c r="P15"/>
  <c r="P13"/>
  <c r="P12"/>
  <c r="P11"/>
  <c r="L12"/>
  <c r="L11"/>
  <c r="P10"/>
  <c r="L10"/>
  <c r="P6"/>
  <c r="P4"/>
  <c r="W4" s="1"/>
  <c r="P12" i="45"/>
  <c r="S284" i="50" l="1"/>
  <c r="Q282" i="43"/>
  <c r="L258" i="50"/>
  <c r="L277" s="1"/>
  <c r="Q287" i="43" s="1"/>
  <c r="P2" i="50"/>
  <c r="P277" s="1"/>
  <c r="Q288" i="43" s="1"/>
  <c r="AE274" i="50" l="1"/>
  <c r="AF274"/>
  <c r="P223" i="43"/>
  <c r="L223"/>
  <c r="E223"/>
  <c r="P63" i="45"/>
  <c r="L63"/>
  <c r="E63"/>
  <c r="P4" i="48"/>
  <c r="E4"/>
  <c r="E11" i="49"/>
  <c r="E256" i="43"/>
  <c r="P8" i="49"/>
  <c r="L8"/>
  <c r="E8"/>
  <c r="L253" i="43"/>
  <c r="P7" i="49"/>
  <c r="L7"/>
  <c r="E7"/>
  <c r="L252" i="43"/>
  <c r="P6" i="49"/>
  <c r="L6"/>
  <c r="E6"/>
  <c r="P115" i="46"/>
  <c r="L115"/>
  <c r="E115"/>
  <c r="T115" s="1"/>
  <c r="L250" i="43"/>
  <c r="E5" i="49"/>
  <c r="E114" i="46"/>
  <c r="T114" s="1"/>
  <c r="L248" i="43"/>
  <c r="P113" i="46"/>
  <c r="E113"/>
  <c r="T113" s="1"/>
  <c r="L247" i="43"/>
  <c r="E112" i="46"/>
  <c r="T112" s="1"/>
  <c r="P111"/>
  <c r="L111"/>
  <c r="E111"/>
  <c r="T111" s="1"/>
  <c r="L245" i="43"/>
  <c r="P110" i="46"/>
  <c r="L110"/>
  <c r="E110"/>
  <c r="T110" s="1"/>
  <c r="L244" i="43"/>
  <c r="P109" i="46"/>
  <c r="L109"/>
  <c r="E109"/>
  <c r="T109" s="1"/>
  <c r="L243" i="43"/>
  <c r="P107" i="46"/>
  <c r="L107"/>
  <c r="E107"/>
  <c r="T107" s="1"/>
  <c r="P106"/>
  <c r="L106"/>
  <c r="E106"/>
  <c r="T106" s="1"/>
  <c r="P250" i="43"/>
  <c r="P251"/>
  <c r="P252"/>
  <c r="P253"/>
  <c r="P242"/>
  <c r="P243"/>
  <c r="P244"/>
  <c r="P245"/>
  <c r="P247"/>
  <c r="P248"/>
  <c r="E105" i="46"/>
  <c r="T105" s="1"/>
  <c r="E104"/>
  <c r="T104" s="1"/>
  <c r="E103"/>
  <c r="T103" s="1"/>
  <c r="E98"/>
  <c r="T98" s="1"/>
  <c r="P97"/>
  <c r="L97"/>
  <c r="E97"/>
  <c r="T97" s="1"/>
  <c r="P231" i="43"/>
  <c r="L231"/>
  <c r="E96" i="46"/>
  <c r="T96" s="1"/>
  <c r="E60" i="47"/>
  <c r="T60" s="1"/>
  <c r="E254" i="43"/>
  <c r="L254"/>
  <c r="P254"/>
  <c r="L251"/>
  <c r="E251"/>
  <c r="E253"/>
  <c r="E252"/>
  <c r="E250"/>
  <c r="E249"/>
  <c r="E248"/>
  <c r="E247"/>
  <c r="E246"/>
  <c r="E245"/>
  <c r="E244"/>
  <c r="E243"/>
  <c r="P240"/>
  <c r="P241"/>
  <c r="L240"/>
  <c r="L241"/>
  <c r="E241"/>
  <c r="E240"/>
  <c r="E239"/>
  <c r="E238"/>
  <c r="E237"/>
  <c r="T4" i="48" l="1"/>
  <c r="W4"/>
  <c r="AF276" i="50"/>
  <c r="U284" i="43" s="1"/>
  <c r="T63" i="45"/>
  <c r="Q63"/>
  <c r="T6" i="49"/>
  <c r="Q6"/>
  <c r="Q7"/>
  <c r="W7"/>
  <c r="R7"/>
  <c r="W96" i="46"/>
  <c r="R106"/>
  <c r="Q106"/>
  <c r="Q89"/>
  <c r="R89"/>
  <c r="Q97"/>
  <c r="V97" s="1"/>
  <c r="R97"/>
  <c r="Q107"/>
  <c r="V107" s="1"/>
  <c r="R107"/>
  <c r="W109"/>
  <c r="R109"/>
  <c r="Q109"/>
  <c r="W110"/>
  <c r="R110"/>
  <c r="Q110"/>
  <c r="V110" s="1"/>
  <c r="W114"/>
  <c r="R114"/>
  <c r="Q114"/>
  <c r="V114" s="1"/>
  <c r="R115"/>
  <c r="Q115"/>
  <c r="W106"/>
  <c r="S111"/>
  <c r="W97"/>
  <c r="W107"/>
  <c r="R284" i="50"/>
  <c r="U290" i="43"/>
  <c r="V106" i="46"/>
  <c r="W115"/>
  <c r="R63" i="45"/>
  <c r="E232" i="43"/>
  <c r="E231"/>
  <c r="E230"/>
  <c r="E229"/>
  <c r="V115" i="46" l="1"/>
  <c r="V109"/>
  <c r="V89"/>
  <c r="V7" i="48"/>
  <c r="S267" i="43" s="1"/>
  <c r="E95" i="46"/>
  <c r="T95" s="1"/>
  <c r="E59" i="47"/>
  <c r="T59" s="1"/>
  <c r="E226" i="43"/>
  <c r="E58" i="47"/>
  <c r="T58" s="1"/>
  <c r="E225" i="43"/>
  <c r="P56" i="47"/>
  <c r="L56"/>
  <c r="E56"/>
  <c r="T56" s="1"/>
  <c r="E54"/>
  <c r="T54" s="1"/>
  <c r="E53"/>
  <c r="T53" s="1"/>
  <c r="E52"/>
  <c r="T52" s="1"/>
  <c r="E93" i="46"/>
  <c r="T93" s="1"/>
  <c r="E92"/>
  <c r="T92" s="1"/>
  <c r="E221" i="43"/>
  <c r="E219"/>
  <c r="E218"/>
  <c r="E217"/>
  <c r="E216"/>
  <c r="Q95" i="46" l="1"/>
  <c r="R95"/>
  <c r="W95"/>
  <c r="E50" i="47"/>
  <c r="T50" s="1"/>
  <c r="E214" i="43"/>
  <c r="E49" i="47"/>
  <c r="T49" s="1"/>
  <c r="P213" i="43"/>
  <c r="L213"/>
  <c r="E213"/>
  <c r="E46" i="47"/>
  <c r="T46" s="1"/>
  <c r="E210" i="43"/>
  <c r="E45" i="47"/>
  <c r="T45" s="1"/>
  <c r="E209" i="43"/>
  <c r="L44" i="47"/>
  <c r="E44"/>
  <c r="T44" s="1"/>
  <c r="L208" i="43"/>
  <c r="E207"/>
  <c r="E43" i="47"/>
  <c r="T43" s="1"/>
  <c r="P42"/>
  <c r="L42"/>
  <c r="E42"/>
  <c r="T42" s="1"/>
  <c r="P206" i="43"/>
  <c r="L206"/>
  <c r="P41" i="47"/>
  <c r="L41"/>
  <c r="E41"/>
  <c r="T41" s="1"/>
  <c r="P205" i="43"/>
  <c r="L205"/>
  <c r="P40" i="47"/>
  <c r="L40"/>
  <c r="E40"/>
  <c r="T40" s="1"/>
  <c r="P204" i="43"/>
  <c r="L204"/>
  <c r="P39" i="47"/>
  <c r="L39"/>
  <c r="E39"/>
  <c r="T39" s="1"/>
  <c r="P203" i="43"/>
  <c r="L203"/>
  <c r="P38" i="47"/>
  <c r="L38"/>
  <c r="E38"/>
  <c r="T38" s="1"/>
  <c r="P202" i="43"/>
  <c r="L202"/>
  <c r="E208"/>
  <c r="E206"/>
  <c r="E205"/>
  <c r="E204"/>
  <c r="E203"/>
  <c r="E202"/>
  <c r="V95" i="46" l="1"/>
  <c r="S44" i="47"/>
  <c r="P37"/>
  <c r="L37"/>
  <c r="E37"/>
  <c r="T37" s="1"/>
  <c r="P201" i="43"/>
  <c r="L201"/>
  <c r="E201"/>
  <c r="E30" i="47"/>
  <c r="T30" s="1"/>
  <c r="E19"/>
  <c r="T19" s="1"/>
  <c r="L183" i="43"/>
  <c r="E183"/>
  <c r="P16" i="47"/>
  <c r="L16"/>
  <c r="E16"/>
  <c r="T16" s="1"/>
  <c r="P180" i="43"/>
  <c r="L180"/>
  <c r="E180"/>
  <c r="P15" i="47"/>
  <c r="L15"/>
  <c r="E15"/>
  <c r="T15" s="1"/>
  <c r="P179" i="43"/>
  <c r="L179"/>
  <c r="E179"/>
  <c r="L13" i="47"/>
  <c r="E13"/>
  <c r="T13" s="1"/>
  <c r="E177" i="43"/>
  <c r="E11" i="47"/>
  <c r="T11" s="1"/>
  <c r="P175" i="43"/>
  <c r="L175"/>
  <c r="E175"/>
  <c r="P10" i="47"/>
  <c r="L10"/>
  <c r="E10"/>
  <c r="T10" s="1"/>
  <c r="P174" i="43"/>
  <c r="L174"/>
  <c r="E174"/>
  <c r="L4" i="49"/>
  <c r="E4"/>
  <c r="L167" i="43"/>
  <c r="E167"/>
  <c r="L72" i="45"/>
  <c r="E72"/>
  <c r="Q72" s="1"/>
  <c r="E91" i="46"/>
  <c r="T91" s="1"/>
  <c r="E165" i="43"/>
  <c r="E86" i="46"/>
  <c r="T86" s="1"/>
  <c r="P85"/>
  <c r="L85"/>
  <c r="E85"/>
  <c r="T85" s="1"/>
  <c r="E3" i="47"/>
  <c r="T3" s="1"/>
  <c r="P155" i="43"/>
  <c r="P157"/>
  <c r="L155"/>
  <c r="L156"/>
  <c r="L157"/>
  <c r="E159"/>
  <c r="E157"/>
  <c r="E156"/>
  <c r="E155"/>
  <c r="P71" i="46"/>
  <c r="L71"/>
  <c r="E71"/>
  <c r="T71" s="1"/>
  <c r="P70"/>
  <c r="L70"/>
  <c r="E70"/>
  <c r="T70" s="1"/>
  <c r="E69"/>
  <c r="T69" s="1"/>
  <c r="E68"/>
  <c r="T68" s="1"/>
  <c r="P139" i="43"/>
  <c r="L137"/>
  <c r="L138"/>
  <c r="L139"/>
  <c r="L140"/>
  <c r="E140"/>
  <c r="E139"/>
  <c r="E138"/>
  <c r="E137"/>
  <c r="P140"/>
  <c r="Q85" i="46" l="1"/>
  <c r="R85"/>
  <c r="V85" s="1"/>
  <c r="Q70"/>
  <c r="R70"/>
  <c r="W71"/>
  <c r="R71"/>
  <c r="Q71"/>
  <c r="V71" s="1"/>
  <c r="W91"/>
  <c r="W70"/>
  <c r="V70"/>
  <c r="W85"/>
  <c r="R72" i="45"/>
  <c r="T72"/>
  <c r="E3" i="48"/>
  <c r="T3" s="1"/>
  <c r="W3" s="1"/>
  <c r="W7" s="1"/>
  <c r="W6" s="1"/>
  <c r="E13" i="46"/>
  <c r="T13" s="1"/>
  <c r="E12"/>
  <c r="T12" s="1"/>
  <c r="E11"/>
  <c r="T11" s="1"/>
  <c r="L74" i="43"/>
  <c r="L75"/>
  <c r="L76"/>
  <c r="P74"/>
  <c r="P75"/>
  <c r="P76"/>
  <c r="E75"/>
  <c r="E76"/>
  <c r="E77"/>
  <c r="E78"/>
  <c r="E74"/>
  <c r="W12" i="46" l="1"/>
  <c r="Q12"/>
  <c r="R12"/>
  <c r="W11"/>
  <c r="Q11"/>
  <c r="R11"/>
  <c r="L7" i="48"/>
  <c r="L10" i="43"/>
  <c r="E10"/>
  <c r="L9"/>
  <c r="E9"/>
  <c r="Q9" s="1"/>
  <c r="L10" i="51"/>
  <c r="E3"/>
  <c r="O10"/>
  <c r="K10"/>
  <c r="P10"/>
  <c r="K7" i="48"/>
  <c r="O14" i="49"/>
  <c r="K14"/>
  <c r="E10"/>
  <c r="P9"/>
  <c r="L9"/>
  <c r="E9"/>
  <c r="O7" i="48"/>
  <c r="P7"/>
  <c r="E26" i="47"/>
  <c r="T26" s="1"/>
  <c r="E22"/>
  <c r="T22" s="1"/>
  <c r="O66"/>
  <c r="K66"/>
  <c r="E57"/>
  <c r="T57" s="1"/>
  <c r="E55"/>
  <c r="T55" s="1"/>
  <c r="E51"/>
  <c r="T51" s="1"/>
  <c r="P48"/>
  <c r="L48"/>
  <c r="E48"/>
  <c r="T48" s="1"/>
  <c r="E47"/>
  <c r="T47" s="1"/>
  <c r="P36"/>
  <c r="L36"/>
  <c r="E36"/>
  <c r="T36" s="1"/>
  <c r="P35"/>
  <c r="L35"/>
  <c r="E35"/>
  <c r="T35" s="1"/>
  <c r="E34"/>
  <c r="T34" s="1"/>
  <c r="P33"/>
  <c r="L33"/>
  <c r="E33"/>
  <c r="T33" s="1"/>
  <c r="P32"/>
  <c r="L32"/>
  <c r="E32"/>
  <c r="T32" s="1"/>
  <c r="E31"/>
  <c r="T31" s="1"/>
  <c r="E29"/>
  <c r="T29" s="1"/>
  <c r="P28"/>
  <c r="L28"/>
  <c r="E28"/>
  <c r="T28" s="1"/>
  <c r="E27"/>
  <c r="T27" s="1"/>
  <c r="P25"/>
  <c r="L25"/>
  <c r="E25"/>
  <c r="T25" s="1"/>
  <c r="P24"/>
  <c r="L24"/>
  <c r="E24"/>
  <c r="T24" s="1"/>
  <c r="E23"/>
  <c r="T23" s="1"/>
  <c r="E21"/>
  <c r="T21" s="1"/>
  <c r="E20"/>
  <c r="T20" s="1"/>
  <c r="P18"/>
  <c r="L18"/>
  <c r="E18"/>
  <c r="T18" s="1"/>
  <c r="P17"/>
  <c r="L17"/>
  <c r="E17"/>
  <c r="T17" s="1"/>
  <c r="E14"/>
  <c r="E12"/>
  <c r="P9"/>
  <c r="L9"/>
  <c r="E9"/>
  <c r="E8"/>
  <c r="T8" s="1"/>
  <c r="P7"/>
  <c r="L7"/>
  <c r="E7"/>
  <c r="T7" s="1"/>
  <c r="P6"/>
  <c r="L6"/>
  <c r="E6"/>
  <c r="T6" s="1"/>
  <c r="E5"/>
  <c r="T5" s="1"/>
  <c r="E4"/>
  <c r="T4" s="1"/>
  <c r="E2"/>
  <c r="T2" s="1"/>
  <c r="O119" i="46"/>
  <c r="K119"/>
  <c r="E108"/>
  <c r="T108" s="1"/>
  <c r="P102"/>
  <c r="L102"/>
  <c r="E102"/>
  <c r="T102" s="1"/>
  <c r="E101"/>
  <c r="T101" s="1"/>
  <c r="E100"/>
  <c r="T100" s="1"/>
  <c r="E99"/>
  <c r="T99" s="1"/>
  <c r="E94"/>
  <c r="T94" s="1"/>
  <c r="P90"/>
  <c r="L90"/>
  <c r="E90"/>
  <c r="T90" s="1"/>
  <c r="P88"/>
  <c r="L88"/>
  <c r="E88"/>
  <c r="T88" s="1"/>
  <c r="E87"/>
  <c r="T87" s="1"/>
  <c r="P84"/>
  <c r="L84"/>
  <c r="E84"/>
  <c r="T84" s="1"/>
  <c r="E82"/>
  <c r="T82" s="1"/>
  <c r="P81"/>
  <c r="L81"/>
  <c r="E81"/>
  <c r="T81" s="1"/>
  <c r="E78"/>
  <c r="T78" s="1"/>
  <c r="P77"/>
  <c r="L77"/>
  <c r="E77"/>
  <c r="T77" s="1"/>
  <c r="E74"/>
  <c r="T74" s="1"/>
  <c r="E73"/>
  <c r="T73" s="1"/>
  <c r="P67"/>
  <c r="L67"/>
  <c r="E67"/>
  <c r="T67" s="1"/>
  <c r="L66"/>
  <c r="E66"/>
  <c r="T66" s="1"/>
  <c r="L65"/>
  <c r="E65"/>
  <c r="T65" s="1"/>
  <c r="P64"/>
  <c r="L64"/>
  <c r="E64"/>
  <c r="T64" s="1"/>
  <c r="E63"/>
  <c r="T63" s="1"/>
  <c r="E62"/>
  <c r="T62" s="1"/>
  <c r="E61"/>
  <c r="T61" s="1"/>
  <c r="P60"/>
  <c r="L60"/>
  <c r="E60"/>
  <c r="T60" s="1"/>
  <c r="P59"/>
  <c r="L59"/>
  <c r="E59"/>
  <c r="T59" s="1"/>
  <c r="E58"/>
  <c r="T58" s="1"/>
  <c r="E56"/>
  <c r="T56" s="1"/>
  <c r="E55"/>
  <c r="T55" s="1"/>
  <c r="E54"/>
  <c r="L53"/>
  <c r="E53"/>
  <c r="E47"/>
  <c r="E39"/>
  <c r="E38"/>
  <c r="E34"/>
  <c r="E33"/>
  <c r="E32"/>
  <c r="E31"/>
  <c r="E30"/>
  <c r="E29"/>
  <c r="E28"/>
  <c r="E27"/>
  <c r="E26"/>
  <c r="E25"/>
  <c r="E15"/>
  <c r="E10"/>
  <c r="T10" s="1"/>
  <c r="L8"/>
  <c r="E8"/>
  <c r="T8" s="1"/>
  <c r="L7"/>
  <c r="E7"/>
  <c r="T7" s="1"/>
  <c r="E6"/>
  <c r="T6" s="1"/>
  <c r="P5"/>
  <c r="L5"/>
  <c r="E5"/>
  <c r="P3"/>
  <c r="L3"/>
  <c r="E3"/>
  <c r="T3" s="1"/>
  <c r="O77" i="45"/>
  <c r="K77"/>
  <c r="E14"/>
  <c r="E12"/>
  <c r="T12" s="1"/>
  <c r="W78" s="1"/>
  <c r="U263" i="43" s="1"/>
  <c r="L2" i="45"/>
  <c r="E2"/>
  <c r="T2" s="1"/>
  <c r="P146" i="43"/>
  <c r="L146"/>
  <c r="L131"/>
  <c r="L119"/>
  <c r="E146"/>
  <c r="E143"/>
  <c r="E142"/>
  <c r="E131"/>
  <c r="E119"/>
  <c r="E99"/>
  <c r="E24"/>
  <c r="E22"/>
  <c r="S5" i="46" l="1"/>
  <c r="T5"/>
  <c r="V11"/>
  <c r="V5"/>
  <c r="T14" i="45"/>
  <c r="Q14"/>
  <c r="T9" i="47"/>
  <c r="T14"/>
  <c r="T12"/>
  <c r="T25" i="46"/>
  <c r="W25" s="1"/>
  <c r="T33"/>
  <c r="W33" s="1"/>
  <c r="W55"/>
  <c r="W81"/>
  <c r="Q81"/>
  <c r="V81" s="1"/>
  <c r="R81"/>
  <c r="Q88"/>
  <c r="R88"/>
  <c r="T15"/>
  <c r="W15" s="1"/>
  <c r="T28"/>
  <c r="W28" s="1"/>
  <c r="T32"/>
  <c r="W32" s="1"/>
  <c r="T39"/>
  <c r="W39" s="1"/>
  <c r="T54"/>
  <c r="W54" s="1"/>
  <c r="R59"/>
  <c r="Q59"/>
  <c r="Q63"/>
  <c r="R63"/>
  <c r="Q65"/>
  <c r="R65"/>
  <c r="W67"/>
  <c r="R67"/>
  <c r="Q67"/>
  <c r="Q74"/>
  <c r="V74" s="1"/>
  <c r="R74"/>
  <c r="Q78"/>
  <c r="V78" s="1"/>
  <c r="R78"/>
  <c r="Q87"/>
  <c r="R87"/>
  <c r="R90"/>
  <c r="V90" s="1"/>
  <c r="Q90"/>
  <c r="W10"/>
  <c r="R10"/>
  <c r="Q10"/>
  <c r="T27"/>
  <c r="W27" s="1"/>
  <c r="T31"/>
  <c r="W31" s="1"/>
  <c r="T38"/>
  <c r="W38" s="1"/>
  <c r="Q58"/>
  <c r="R58"/>
  <c r="R60"/>
  <c r="V60" s="1"/>
  <c r="Q60"/>
  <c r="W62"/>
  <c r="Q62"/>
  <c r="R62"/>
  <c r="R73"/>
  <c r="Q73"/>
  <c r="V73" s="1"/>
  <c r="W94"/>
  <c r="R102"/>
  <c r="V102" s="1"/>
  <c r="Q102"/>
  <c r="W6"/>
  <c r="R6"/>
  <c r="Q6"/>
  <c r="T26"/>
  <c r="W26" s="1"/>
  <c r="T30"/>
  <c r="W30" s="1"/>
  <c r="T34"/>
  <c r="T53"/>
  <c r="R53"/>
  <c r="Q53"/>
  <c r="V53" s="1"/>
  <c r="R56"/>
  <c r="V56" s="1"/>
  <c r="Q56"/>
  <c r="W61"/>
  <c r="R61"/>
  <c r="Q61"/>
  <c r="Q66"/>
  <c r="V66" s="1"/>
  <c r="R66"/>
  <c r="W108"/>
  <c r="R108"/>
  <c r="Q108"/>
  <c r="W60"/>
  <c r="V67"/>
  <c r="V12"/>
  <c r="T29"/>
  <c r="W29" s="1"/>
  <c r="T47"/>
  <c r="W47" s="1"/>
  <c r="R64"/>
  <c r="Q64"/>
  <c r="Q77"/>
  <c r="R77"/>
  <c r="W84"/>
  <c r="Q84"/>
  <c r="R84"/>
  <c r="V84" s="1"/>
  <c r="V59"/>
  <c r="W3"/>
  <c r="W59"/>
  <c r="W77"/>
  <c r="P13" i="51"/>
  <c r="Q272" i="43" s="1"/>
  <c r="W14" i="49"/>
  <c r="U271" i="43" s="1"/>
  <c r="W64" i="46"/>
  <c r="W88"/>
  <c r="V65"/>
  <c r="W74"/>
  <c r="W58"/>
  <c r="R8"/>
  <c r="Q8"/>
  <c r="W56"/>
  <c r="V87"/>
  <c r="W87"/>
  <c r="Q7"/>
  <c r="V7" s="1"/>
  <c r="R7"/>
  <c r="W63"/>
  <c r="W78"/>
  <c r="W90"/>
  <c r="W102"/>
  <c r="W73"/>
  <c r="Q2" i="45"/>
  <c r="R2"/>
  <c r="R2" i="48"/>
  <c r="Q2"/>
  <c r="Q5" i="47"/>
  <c r="R5"/>
  <c r="O13" i="51"/>
  <c r="L14" i="49"/>
  <c r="N22" s="1"/>
  <c r="P14"/>
  <c r="O17"/>
  <c r="O10" i="48"/>
  <c r="P10"/>
  <c r="Q266" i="43" s="1"/>
  <c r="O69" i="47"/>
  <c r="P119" i="46"/>
  <c r="O122"/>
  <c r="L77" i="45"/>
  <c r="P77"/>
  <c r="O80"/>
  <c r="P236" i="43"/>
  <c r="L236"/>
  <c r="E236"/>
  <c r="E123"/>
  <c r="E122"/>
  <c r="E178"/>
  <c r="P178"/>
  <c r="L178"/>
  <c r="P176"/>
  <c r="L176"/>
  <c r="E176"/>
  <c r="L166"/>
  <c r="E166"/>
  <c r="P164"/>
  <c r="L164"/>
  <c r="E164"/>
  <c r="P163"/>
  <c r="L163"/>
  <c r="E163"/>
  <c r="P162"/>
  <c r="L162"/>
  <c r="E162"/>
  <c r="P160"/>
  <c r="L160"/>
  <c r="E160"/>
  <c r="P154"/>
  <c r="L154"/>
  <c r="E154"/>
  <c r="P124"/>
  <c r="L124"/>
  <c r="E124"/>
  <c r="R259"/>
  <c r="P224"/>
  <c r="L224"/>
  <c r="E222"/>
  <c r="E224"/>
  <c r="E227"/>
  <c r="E228"/>
  <c r="E194"/>
  <c r="P182"/>
  <c r="P181"/>
  <c r="L181"/>
  <c r="L182"/>
  <c r="L184"/>
  <c r="E181"/>
  <c r="E182"/>
  <c r="E184"/>
  <c r="E151"/>
  <c r="L143"/>
  <c r="P142"/>
  <c r="P143"/>
  <c r="L142"/>
  <c r="L134"/>
  <c r="E134"/>
  <c r="L125"/>
  <c r="L121"/>
  <c r="E121"/>
  <c r="E114"/>
  <c r="E106"/>
  <c r="E100"/>
  <c r="E97"/>
  <c r="E96"/>
  <c r="E93"/>
  <c r="L24"/>
  <c r="E6"/>
  <c r="E7"/>
  <c r="E8"/>
  <c r="E11"/>
  <c r="O259"/>
  <c r="K259"/>
  <c r="P191"/>
  <c r="L191"/>
  <c r="E191"/>
  <c r="L128"/>
  <c r="L129"/>
  <c r="L130"/>
  <c r="L132"/>
  <c r="L133"/>
  <c r="L135"/>
  <c r="L136"/>
  <c r="L147"/>
  <c r="L150"/>
  <c r="L168"/>
  <c r="L169"/>
  <c r="L170"/>
  <c r="L171"/>
  <c r="L172"/>
  <c r="L173"/>
  <c r="L185"/>
  <c r="L186"/>
  <c r="L187"/>
  <c r="L188"/>
  <c r="L189"/>
  <c r="L190"/>
  <c r="L192"/>
  <c r="L195"/>
  <c r="L196"/>
  <c r="L197"/>
  <c r="L199"/>
  <c r="L200"/>
  <c r="L212"/>
  <c r="L222"/>
  <c r="L228"/>
  <c r="L242"/>
  <c r="P199"/>
  <c r="P200"/>
  <c r="P211"/>
  <c r="P212"/>
  <c r="P228"/>
  <c r="P185"/>
  <c r="P187"/>
  <c r="P188"/>
  <c r="P150"/>
  <c r="P135"/>
  <c r="P136"/>
  <c r="P127"/>
  <c r="P128"/>
  <c r="P129"/>
  <c r="L127"/>
  <c r="P6"/>
  <c r="P8"/>
  <c r="L6"/>
  <c r="L8"/>
  <c r="L2"/>
  <c r="E130"/>
  <c r="E136"/>
  <c r="E135"/>
  <c r="E150"/>
  <c r="E168"/>
  <c r="E188"/>
  <c r="E187"/>
  <c r="E185"/>
  <c r="E198"/>
  <c r="E200"/>
  <c r="E215"/>
  <c r="E235"/>
  <c r="E234"/>
  <c r="E233"/>
  <c r="E255"/>
  <c r="E129"/>
  <c r="E128"/>
  <c r="E127"/>
  <c r="E115"/>
  <c r="E107"/>
  <c r="E83"/>
  <c r="E2"/>
  <c r="E3"/>
  <c r="V77" i="46" l="1"/>
  <c r="V64"/>
  <c r="V63"/>
  <c r="V88"/>
  <c r="V78" i="45"/>
  <c r="S263" i="43" s="1"/>
  <c r="O22" i="49"/>
  <c r="V67" i="47"/>
  <c r="S269" i="43" s="1"/>
  <c r="P66" i="47"/>
  <c r="L66"/>
  <c r="W67"/>
  <c r="U269" i="43" s="1"/>
  <c r="V108" i="46"/>
  <c r="V61"/>
  <c r="V10"/>
  <c r="V8"/>
  <c r="V58"/>
  <c r="P17" i="49"/>
  <c r="Q270" i="43" s="1"/>
  <c r="P80" i="45"/>
  <c r="Q263" i="43" s="1"/>
  <c r="O262"/>
  <c r="E98"/>
  <c r="P4"/>
  <c r="E4"/>
  <c r="P69" i="47" l="1"/>
  <c r="Q268" i="43" s="1"/>
  <c r="L119" i="46"/>
  <c r="P122" s="1"/>
  <c r="Q264" i="43" s="1"/>
  <c r="V119" i="46"/>
  <c r="S265" i="43" s="1"/>
  <c r="S273" s="1"/>
  <c r="W119" i="46"/>
  <c r="E242" i="43"/>
  <c r="P118"/>
  <c r="P126"/>
  <c r="P132"/>
  <c r="P133"/>
  <c r="E133"/>
  <c r="E132"/>
  <c r="E95"/>
  <c r="E101"/>
  <c r="E94"/>
  <c r="L118"/>
  <c r="E118"/>
  <c r="E117"/>
  <c r="L126"/>
  <c r="E126"/>
  <c r="P26"/>
  <c r="L26"/>
  <c r="E26"/>
  <c r="E102"/>
  <c r="P169"/>
  <c r="P170"/>
  <c r="P171"/>
  <c r="P172"/>
  <c r="P173"/>
  <c r="P189"/>
  <c r="P190"/>
  <c r="P192"/>
  <c r="P195"/>
  <c r="P196"/>
  <c r="P197"/>
  <c r="P147"/>
  <c r="E199"/>
  <c r="E197"/>
  <c r="E196"/>
  <c r="E195"/>
  <c r="E193"/>
  <c r="E189"/>
  <c r="E171"/>
  <c r="E170"/>
  <c r="E169"/>
  <c r="Q273" l="1"/>
  <c r="O125" i="46"/>
  <c r="U265" i="43"/>
  <c r="P125" i="46"/>
  <c r="L259" i="43"/>
  <c r="P259"/>
  <c r="E147"/>
  <c r="P262" l="1"/>
  <c r="E212"/>
  <c r="E211"/>
  <c r="E172" l="1"/>
  <c r="E173"/>
  <c r="E192"/>
  <c r="U267"/>
  <c r="U273" s="1"/>
  <c r="Q294" s="1"/>
</calcChain>
</file>

<file path=xl/sharedStrings.xml><?xml version="1.0" encoding="utf-8"?>
<sst xmlns="http://schemas.openxmlformats.org/spreadsheetml/2006/main" count="1548" uniqueCount="236">
  <si>
    <t>δωρεά</t>
  </si>
  <si>
    <t>αριθμος</t>
  </si>
  <si>
    <t>γονική</t>
  </si>
  <si>
    <t>ποσό</t>
  </si>
  <si>
    <t>πραξη</t>
  </si>
  <si>
    <t>ημερομηνια</t>
  </si>
  <si>
    <t>ποσο πραξης</t>
  </si>
  <si>
    <t>τομος</t>
  </si>
  <si>
    <t>αΑ</t>
  </si>
  <si>
    <t>ευρω</t>
  </si>
  <si>
    <t>αγοραπωλησία</t>
  </si>
  <si>
    <t>διανομή</t>
  </si>
  <si>
    <t>58 = πληρωμές ΤΑΝ του ΠΑΠΠΟΥ</t>
  </si>
  <si>
    <t>αα -εθνικης-1</t>
  </si>
  <si>
    <t>ημερομηνία</t>
  </si>
  <si>
    <t>αα -εθνικης-2</t>
  </si>
  <si>
    <t>σε €</t>
  </si>
  <si>
    <t>98-99</t>
  </si>
  <si>
    <t xml:space="preserve">σύσταση οριζοντίου </t>
  </si>
  <si>
    <t>αγοραπωλησίας προσύμφωνο τίμημα 5.866.000 αρραβών =</t>
  </si>
  <si>
    <t>ο86017</t>
  </si>
  <si>
    <t>?-?-1998</t>
  </si>
  <si>
    <t>ο98086</t>
  </si>
  <si>
    <t>σύσταση οριζοντίου</t>
  </si>
  <si>
    <t>μίσθωση νταμάρι</t>
  </si>
  <si>
    <t>???</t>
  </si>
  <si>
    <t>ΕΔΏ δείχνει η σφραγίδα εθνικής 28-8-1998</t>
  </si>
  <si>
    <t>γονική &amp; γονική ΨΙΛΗΣ κυριότητας</t>
  </si>
  <si>
    <t>53-54</t>
  </si>
  <si>
    <t>??/08/98</t>
  </si>
  <si>
    <t>1998-8ος</t>
  </si>
  <si>
    <t>1998-10ος</t>
  </si>
  <si>
    <t>1998-12ος</t>
  </si>
  <si>
    <t>στατιστική τιμή</t>
  </si>
  <si>
    <t>κ-18</t>
  </si>
  <si>
    <t>κληρονομιάς αποδοχή</t>
  </si>
  <si>
    <t>αγοραπωλησίας ΕΞΟΦΛΗΣΗ</t>
  </si>
  <si>
    <t>γράφει στο γραμμάτιο = γονική</t>
  </si>
  <si>
    <t>ΖΗΛ - π.χ.- 1= 2023-06-03</t>
  </si>
  <si>
    <t>1998-9ος</t>
  </si>
  <si>
    <t>??</t>
  </si>
  <si>
    <t>2φορές</t>
  </si>
  <si>
    <t>&amp; γονικής ανάκληση</t>
  </si>
  <si>
    <t>κληρονομιαςΑποδοχη</t>
  </si>
  <si>
    <t>23/3/1998=1706</t>
  </si>
  <si>
    <t>αυτά του 30-12-97 = 53.304 &amp; 11.373 ΠΡΕΠΕΙ ΝΑ είναι ΛΑΘΟΣ αριθμό συμβολαίου</t>
  </si>
  <si>
    <t>&amp; δωρεά &amp; γονική</t>
  </si>
  <si>
    <t>&amp; γονική &amp; γονική ΨΙΛΗΣ κυριότητας</t>
  </si>
  <si>
    <t>&amp; αγοραπωλησίας ΕΞΟΦΛΗΣΗ</t>
  </si>
  <si>
    <t>&amp; αγοραπωλησίας προσύμφωνο τίμημα 5.866.000 αρραβών =</t>
  </si>
  <si>
    <t>ΕΙΝΑΙ ΛΑΘΟΣ αριθμός συμβολαίου στο γραμμάτιο</t>
  </si>
  <si>
    <t>μίσθωση</t>
  </si>
  <si>
    <t>αιτΥποθ=ΤΑΧΔΙΚ-κλπ[1500]-''3600''[3.600</t>
  </si>
  <si>
    <t>συσταση οριζοντιου &amp; γονικη</t>
  </si>
  <si>
    <t>90-91</t>
  </si>
  <si>
    <t>&amp; αγοραπΠροσυμφ αρραβων</t>
  </si>
  <si>
    <t>ΑΕ σύσταση</t>
  </si>
  <si>
    <t>λαθοςΑναφοράΣτοΓραμμάτιο = 14.243</t>
  </si>
  <si>
    <t>(2,93+10,56+(α*1,2%))*9%</t>
  </si>
  <si>
    <t>ταΕβαλεΟΛαΜαζί</t>
  </si>
  <si>
    <t>υπερΠληρωμή</t>
  </si>
  <si>
    <t>τηςΠόπης</t>
  </si>
  <si>
    <t>zηλ-π.x.-1</t>
  </si>
  <si>
    <t>1999-1ος</t>
  </si>
  <si>
    <t>διπλοΠληρωμή ΤΑΣ &amp; αναΣυμβ &amp; μηνιαίως</t>
  </si>
  <si>
    <t>κ-15-17</t>
  </si>
  <si>
    <t xml:space="preserve">διπλοπληρωμή κ-15-17 σε πληρωμένες υποχρεώσεις παππού (''έλεγχος 2013'') </t>
  </si>
  <si>
    <t xml:space="preserve">διπλοπληρωμή κ-18 σε πληρωμένες υποχρεώσεις παππού (''έλεγχος 2013'') </t>
  </si>
  <si>
    <t>288η1β</t>
  </si>
  <si>
    <t>288η2β</t>
  </si>
  <si>
    <t>διπλοΠληρωμή</t>
  </si>
  <si>
    <t>ημ/νια</t>
  </si>
  <si>
    <t>σύσταση καθέτου</t>
  </si>
  <si>
    <t>2φορές-147779-31/8/98</t>
  </si>
  <si>
    <t>2φορές=23/3/1998</t>
  </si>
  <si>
    <t>2φορές κ-15-17</t>
  </si>
  <si>
    <t>2φορές κ-18</t>
  </si>
  <si>
    <t>&amp; αγοραπΠροσυμφ αρραβων = 6.500.000</t>
  </si>
  <si>
    <t>γονική παροχή</t>
  </si>
  <si>
    <t>προσύμφωνο αγοραπ =αρραβων =</t>
  </si>
  <si>
    <t>δάνειο</t>
  </si>
  <si>
    <t>περίληψη κατακ. έκθεσης</t>
  </si>
  <si>
    <t xml:space="preserve">πλειστηριασμός - ματαιωση </t>
  </si>
  <si>
    <t xml:space="preserve">προσύμφ αγοραπ = αραβων = </t>
  </si>
  <si>
    <t>δάνειο - απαλλαγή=1.000.000</t>
  </si>
  <si>
    <t>πίνακας κατάταξης - εξόφληση</t>
  </si>
  <si>
    <t>κατ περ εκθ</t>
  </si>
  <si>
    <t>Γον. Παροχή 8.000.000 δρχ., Απ.3.000 δρχ., 0, 0,125%, Οφ.Δ.9%+ Οφ.0,65%</t>
  </si>
  <si>
    <t>Γον. Παροχή 5.000.000 δρχ., Απ. 1.875 δρχ., 0, 0,125%, Οφ.Δ.9%+ Οφ.0,65%</t>
  </si>
  <si>
    <t>Γον. Παροχή 3.500.000 δρχ., Απ.9%, 0, 1.642 δρχ., Οφ.0,65%+ Οφ.Δ.0,125%</t>
  </si>
  <si>
    <t>Δωρεά ακ. 4.000.000 δρχ., Απ. 1.500 δρχ., 0, 0,125%, Οφ.Δ.9%+ Οφ.0,65%</t>
  </si>
  <si>
    <t>Γον. Παροχή 15.000.000 δρχ., Απ.5.625 δρχ., 0, 0,125%, Οφ.Δ.9%+ Οφ.0,65%</t>
  </si>
  <si>
    <t>Δωρεά ακ. 3.000.000 δρχ., Απ.1.125 δρχ, 0, 0,125%, Οφ.Δ.9%, Οφ.0,65%</t>
  </si>
  <si>
    <t>Γον. Παροχή 12.000.000 δρχ., Απ.4.500δρχ., 0, 0,125%, Οφ.Δ.9%+ Οφ.0,65%</t>
  </si>
  <si>
    <t>Γον. Παροχή 7.500.000 δρχ., Απ.2.812 δρχ., 0, 0,125%, Οφ.Δ.9%+ Οφ.0,65%</t>
  </si>
  <si>
    <t>Γον. Παροχή 16.875.000 δρχ., Απ.6.327δρχ., 0, 0,125%, Οφ.Δ.9%+ Οφ.0,65%</t>
  </si>
  <si>
    <t>Γον. Παροχή 4.100.000δρχ., Απ.2.895 δρχ., 0, 0,125%, Οφ.Δ.9%+ Οφ.0,65%</t>
  </si>
  <si>
    <t>Γον. Παροχή 27.100.000 δρχ., Απ. 10.162 δρχ., 0, 0,125%, Οφ.Δ.9%+ Οφ.0,65%</t>
  </si>
  <si>
    <t>Γον. Παροχή 18.000.000 δρχ., Απ.6.750 δρχ., 0, 0,125%, Οφ.Δ.9%+ Οφ.0,65%</t>
  </si>
  <si>
    <t>Γον. Παροχή 5.800.000 δρχ., Απ. 2.175 δρχ., 0, 0,125%, Οφ.Δ.9%+ Οφ.0,65%</t>
  </si>
  <si>
    <t>Δωρεά ακ. 8.173.104 δρχ., Απ. 9%, 0, 4.170 δρχ., Οφ.0,65%+Οφ.Δ.0,125%</t>
  </si>
  <si>
    <t>Γον. Παροχή 6.078.920 δρχ., Απ.9%, 0, 3.029δρχ., Οφ.0,65%+ Οφ.Δ.0,125%</t>
  </si>
  <si>
    <t>Έκθεση Πλειστηριασμού, Ακ.Ο</t>
  </si>
  <si>
    <t>Αναστολή Πλειστηριασμού, Απ. 140 δρχ., Οφ.Δ.</t>
  </si>
  <si>
    <t>Ανταλλαγή</t>
  </si>
  <si>
    <t>Μετατροπή Ε.Ε. σε Α.Ε.</t>
  </si>
  <si>
    <t>Εξόφληση Πίν. Κατάταξης</t>
  </si>
  <si>
    <t>Γον. Παροχή 6.300.000 δρχ., Απ.9%, 6.501 δρχ., 0,125%, Οφ.Δ.0,65%</t>
  </si>
  <si>
    <t>Γον. Παροχή 10.500.000 δρχ., Απ.9%, 0, 5.438 δρχ., Οφ.0,65%+ Οφ.Δ.0,125%</t>
  </si>
  <si>
    <t>Γον. Παροχή 8.110.000 δρχ., Απ.9%, 0, 4.035 δρχ., Οφ.0,65%+ Οφ.Δ.0,125%</t>
  </si>
  <si>
    <t>αγοραπωλησία απεδ=8.892</t>
  </si>
  <si>
    <t>πλειστηριασμός - αναβολη = αποδ = 65</t>
  </si>
  <si>
    <t>πλειστηριασμός - ματαιωση απεδ = 65</t>
  </si>
  <si>
    <t>πλειστηριασμός - ματαιωση = απεδ = 65</t>
  </si>
  <si>
    <t>γονική …………….απεδ = 3.012</t>
  </si>
  <si>
    <t>γονική ………. απεδ = 4.584</t>
  </si>
  <si>
    <t>γονική …….απεδ = 6.666</t>
  </si>
  <si>
    <t>γονική ………. αποδ = 2.568</t>
  </si>
  <si>
    <t>γονική …… αποδ = 1.914</t>
  </si>
  <si>
    <t>γονική ……… αποδ = 4.367</t>
  </si>
  <si>
    <t>γονική …….. αποδ = 2.459</t>
  </si>
  <si>
    <t>γονική …….. αποδ = 1.597</t>
  </si>
  <si>
    <t>δωρεά ………… αποδ = 5.075</t>
  </si>
  <si>
    <t>γονική …… αποδ = 4.639</t>
  </si>
  <si>
    <t>γονική …… αποδ = 3.222</t>
  </si>
  <si>
    <t>γονική …… αποδ = 3.876</t>
  </si>
  <si>
    <t>δωρεά ………… αποδ = 1.97</t>
  </si>
  <si>
    <t>πλειστηριασμός - αναβολη … αποδ =130</t>
  </si>
  <si>
    <t>δωρεά ………… αποδ = 1.914</t>
  </si>
  <si>
    <t>γονική …… αποδ = 1.805</t>
  </si>
  <si>
    <t>γονική …… αποδ = 1.976</t>
  </si>
  <si>
    <t>γονική …… αποδ = 1.898</t>
  </si>
  <si>
    <t>γονική …… αποδ = 2.885</t>
  </si>
  <si>
    <t>δωρεά ………… αποδ = 2.786</t>
  </si>
  <si>
    <t>γονική …… αποδ = 2.385</t>
  </si>
  <si>
    <t>γονική …… αποδ = 6.274</t>
  </si>
  <si>
    <t>γονική …… αποδ = 5.184</t>
  </si>
  <si>
    <t>αα-εθνικης -2</t>
  </si>
  <si>
    <t>αα-εθνικης -1</t>
  </si>
  <si>
    <t>από 10/05/1988 =[400+1800+(δ-60.000)*1,15%]*9%</t>
  </si>
  <si>
    <t>[6,46+(Ε-176,08)*1,15%]*9%</t>
  </si>
  <si>
    <t>[12,91+(Ε-352,16)*1,2%]*9%</t>
  </si>
  <si>
    <t>από 10/10/1994 = [800+3600+(δ-120.000)*1,2%]*9%</t>
  </si>
  <si>
    <t>από 11/11/1996 = [1000+3600+(δ-120.000)*1,20%]*9%</t>
  </si>
  <si>
    <t>[13,5+(Ε-352,16)*1,2%]*9%</t>
  </si>
  <si>
    <t>κατάσταση</t>
  </si>
  <si>
    <t>6371?</t>
  </si>
  <si>
    <t>4-?</t>
  </si>
  <si>
    <t>κληρονομιάς ΑΠΟΔΟΧΗ</t>
  </si>
  <si>
    <t>καθέτου ΣΥΣΤΑΣΗ</t>
  </si>
  <si>
    <t>γονικη</t>
  </si>
  <si>
    <t>συσταση οριζοντιου</t>
  </si>
  <si>
    <t>15-16</t>
  </si>
  <si>
    <t>σύσταση</t>
  </si>
  <si>
    <t>ΣΥΝΟΛΑ</t>
  </si>
  <si>
    <t>2φορές/1994-471737</t>
  </si>
  <si>
    <t>έχει ΜΟΝΟ 1 σφραγίδα = 8.020 /// έλεγχος = οκ στα 2.895=8,5</t>
  </si>
  <si>
    <t>ΔΕΝ έχει ΟΥΤΕ σφραγίδα ΟΥΤΕ πληρωμή</t>
  </si>
  <si>
    <t>αναζητηση 277245=205.832 /// ΔΕΝ έχει πληρωμή 10.162 που λέει ΟΚ έλεγχος</t>
  </si>
  <si>
    <t>ΟΥΤΕ σφραγίδες έχει</t>
  </si>
  <si>
    <t>τα γραμμάτια ΔΕΝ φύγανε ΠΟΤΕ από συμβόλαιο</t>
  </si>
  <si>
    <t>ΟΥΤΕ σφραγίδα</t>
  </si>
  <si>
    <t>ΟΥΤΕ σφραγίδα /// ΌΧΙ αρραβων</t>
  </si>
  <si>
    <t>προσύμφωνο αγοραπ =αρραβων = 0</t>
  </si>
  <si>
    <t>ΛΕΙΠΕΙ φάκελος</t>
  </si>
  <si>
    <t>οριζόντιος ΣΥΣΤΑΣΗ</t>
  </si>
  <si>
    <t>ΛΕΙΠΕΙ συμβόλαιο</t>
  </si>
  <si>
    <t>εισφορά ακινήτου 57.917.150</t>
  </si>
  <si>
    <t>Δ.Ο.Υ.τετραπλότυπο</t>
  </si>
  <si>
    <t>288η1γ</t>
  </si>
  <si>
    <t>288η2γ</t>
  </si>
  <si>
    <t>διπλοΠληρωμή κ-15-17 &amp; αναΣυμβ &amp; μηνιαίως 1998/9ος [για 8ο του 1998</t>
  </si>
  <si>
    <t>διπλοΠληρωμή κ-18 &amp; αναΣυμβ &amp; μηνιαίως 1998/9ος [για 8ο του 1998</t>
  </si>
  <si>
    <t>288η1δ</t>
  </si>
  <si>
    <t>288η1ζ</t>
  </si>
  <si>
    <t>διπλοΠληρωμή ΤΑΣ &amp; αναΣυμβ &amp; μηνιαίως 1998/9ος [για 8ο του 1998</t>
  </si>
  <si>
    <t>288η2δ</t>
  </si>
  <si>
    <t>204-226γ</t>
  </si>
  <si>
    <t>204-226β</t>
  </si>
  <si>
    <t>204-226δ</t>
  </si>
  <si>
    <t>κ-18 , ΚΑΚΩΣ ζητούμενα από έλεγχο 2013 [πληρωμένα από παππού</t>
  </si>
  <si>
    <t>κ-15-17 ΚΑΚΩΣ ζητούμενα από έλεγχο 2013  [πληρωμένα από παππού</t>
  </si>
  <si>
    <t>κ-18-15-17 , ΥΠΕΡΠΛΗΡΩΜΗ</t>
  </si>
  <si>
    <t>τεράστια ποσά ΣΤΑ 14.300 συμβόλαια</t>
  </si>
  <si>
    <t>287θ1β-γ</t>
  </si>
  <si>
    <t>287θ2β-γ</t>
  </si>
  <si>
    <t>για ''οικιοθΑποκ''</t>
  </si>
  <si>
    <t>69-70</t>
  </si>
  <si>
    <t>&amp; διανομη</t>
  </si>
  <si>
    <t>το γραμμάτιο είναι στον φάκελο</t>
  </si>
  <si>
    <t>Κ-18</t>
  </si>
  <si>
    <t>έχασε το γνήσιο &amp; εκτύπωσε από Η/Υ = ΤΑΧΔΙΚ[100] + ΚΙΝεΠΙΣ[288</t>
  </si>
  <si>
    <t>απλήρωτο</t>
  </si>
  <si>
    <t xml:space="preserve"> αντιγραφο 5.900δρχ</t>
  </si>
  <si>
    <t>οριζόντιος σΣΥΣΤΑΣΗ</t>
  </si>
  <si>
    <t>&amp; κάθετος &amp; διανομή</t>
  </si>
  <si>
    <t>55-56</t>
  </si>
  <si>
    <t>2φορές/1994-159173</t>
  </si>
  <si>
    <t>2φορές ο παππούς/1994-159167 &amp; 159153 = 2038</t>
  </si>
  <si>
    <t>ΛΑΘΟΣκίνηση</t>
  </si>
  <si>
    <t>κάθετος σύσταση</t>
  </si>
  <si>
    <t>ΜΟΝΟ μια σφραγιδα</t>
  </si>
  <si>
    <t>βάσει ΤΑΝ</t>
  </si>
  <si>
    <t>1η = 277028-1401/98=11.212</t>
  </si>
  <si>
    <t>13198 [πουΓράφειΣταΓραμμάτια =πληρεξούσιο</t>
  </si>
  <si>
    <t>προσύμφΑγορ τίμημα = αρραβων</t>
  </si>
  <si>
    <t>κ-17</t>
  </si>
  <si>
    <t>κ-15</t>
  </si>
  <si>
    <t>κ-18 = 9%</t>
  </si>
  <si>
    <t>κ-18 = 5%</t>
  </si>
  <si>
    <t>ΤΑΣ-1%</t>
  </si>
  <si>
    <t>ΤΑΣ-5%</t>
  </si>
  <si>
    <t>βεβαίωση ένορκος</t>
  </si>
  <si>
    <t>δικαιώματα</t>
  </si>
  <si>
    <t>πληρωμές ΑΝΑ συμβόλαιο</t>
  </si>
  <si>
    <t>από μαμά</t>
  </si>
  <si>
    <t>πληρεξούσιο</t>
  </si>
  <si>
    <t>*πραξη</t>
  </si>
  <si>
    <t>λαθοςΑναφοράΣτοΓραμμάτιο = 14.243 [αντί 14243]</t>
  </si>
  <si>
    <t>απαιτήσεις ελέγχου 2013 ………. ΟΙΕΣ πληρωθήκανε</t>
  </si>
  <si>
    <t>ΟΙΟ σημαίνει πως είχε ΔΕΙ ο έλεγχος τις πληρωμές ΑΝΑ συμβόλαιο , των υπολοίπων</t>
  </si>
  <si>
    <t>ΔΕΝ τα ζητάει ο έλεγχος του 2013 ΑΡΑ είχε δει τις πληρωμές ΑΝΑ συμβόλαιο</t>
  </si>
  <si>
    <t>*γονικής ΠΡΟΤΑΣΗ</t>
  </si>
  <si>
    <t>*αγορ/σία βάσει 14.127 προσυμφ΄αρραβών = 9εκ Δ.Ε.Υ. =17ΕΚ</t>
  </si>
  <si>
    <t>*αγορ/σίας ΠΡΟΣΥΜΦ. τίμ= 2.000.000 , αρρ = 0</t>
  </si>
  <si>
    <t>*διαθήκη</t>
  </si>
  <si>
    <t>*ανταλαγή</t>
  </si>
  <si>
    <t>το ποσό της ανταλλαγής ακινήτων λογίζεται στο ΥΨΗΛΟΤΕΡΟ των δύο = 1.550.000</t>
  </si>
  <si>
    <t>*διόρθωση</t>
  </si>
  <si>
    <t>ΣΥΝΟΛΑ ΑΓΑΠΕ</t>
  </si>
  <si>
    <t>ΚΑΤΑΣΤΑΣΗ σούμα</t>
  </si>
  <si>
    <t>228η1δ</t>
  </si>
  <si>
    <t>zηλ-π.x.-1 βασει R</t>
  </si>
  <si>
    <t>zηλ-π.x.-1 βασει ΤΑΝ</t>
  </si>
  <si>
    <t>ημερ/νια</t>
  </si>
  <si>
    <t>στοΓραμμάτιοΤου 11.229 γράφει 11.228 /// υπάρχει &amp; συμβόλαιο 11.229Α' [γι'αυτόΜπερδεύτηκεΠαπούς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</si>
</sst>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0.000%"/>
    <numFmt numFmtId="167" formatCode="0.0%"/>
  </numFmts>
  <fonts count="30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sz val="8"/>
      <name val="Arial"/>
      <family val="2"/>
      <charset val="161"/>
    </font>
    <font>
      <sz val="8"/>
      <color rgb="FF00B050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8"/>
      <color rgb="FF00B050"/>
      <name val="Arial"/>
      <family val="2"/>
      <charset val="161"/>
    </font>
    <font>
      <b/>
      <sz val="8"/>
      <name val="Arial"/>
      <family val="2"/>
      <charset val="161"/>
    </font>
    <font>
      <b/>
      <sz val="8"/>
      <color rgb="FF00FF00"/>
      <name val="Arial"/>
      <family val="2"/>
      <charset val="161"/>
    </font>
    <font>
      <sz val="10"/>
      <color theme="1"/>
      <name val="Arial"/>
      <family val="2"/>
      <charset val="161"/>
    </font>
    <font>
      <sz val="6"/>
      <color theme="1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06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199">
    <xf numFmtId="0" fontId="0" fillId="0" borderId="0" xfId="0"/>
    <xf numFmtId="164" fontId="17" fillId="0" borderId="0" xfId="1" applyNumberFormat="1" applyFont="1"/>
    <xf numFmtId="43" fontId="17" fillId="0" borderId="0" xfId="1" applyFont="1"/>
    <xf numFmtId="43" fontId="17" fillId="0" borderId="0" xfId="1" applyFont="1" applyFill="1"/>
    <xf numFmtId="43" fontId="17" fillId="0" borderId="1" xfId="1" applyFont="1" applyBorder="1"/>
    <xf numFmtId="43" fontId="17" fillId="0" borderId="1" xfId="1" applyFont="1" applyFill="1" applyBorder="1"/>
    <xf numFmtId="43" fontId="17" fillId="3" borderId="1" xfId="1" applyFont="1" applyFill="1" applyBorder="1"/>
    <xf numFmtId="0" fontId="17" fillId="0" borderId="0" xfId="0" applyFont="1"/>
    <xf numFmtId="164" fontId="17" fillId="0" borderId="1" xfId="1" applyNumberFormat="1" applyFont="1" applyFill="1" applyBorder="1"/>
    <xf numFmtId="164" fontId="17" fillId="0" borderId="1" xfId="1" applyNumberFormat="1" applyFont="1" applyBorder="1"/>
    <xf numFmtId="164" fontId="17" fillId="3" borderId="1" xfId="1" applyNumberFormat="1" applyFont="1" applyFill="1" applyBorder="1"/>
    <xf numFmtId="14" fontId="17" fillId="0" borderId="1" xfId="1" applyNumberFormat="1" applyFont="1" applyBorder="1"/>
    <xf numFmtId="43" fontId="19" fillId="0" borderId="0" xfId="1" applyFont="1"/>
    <xf numFmtId="14" fontId="17" fillId="0" borderId="1" xfId="1" applyNumberFormat="1" applyFont="1" applyFill="1" applyBorder="1"/>
    <xf numFmtId="14" fontId="17" fillId="0" borderId="0" xfId="1" applyNumberFormat="1" applyFont="1"/>
    <xf numFmtId="164" fontId="17" fillId="0" borderId="0" xfId="1" applyNumberFormat="1" applyFont="1" applyAlignment="1">
      <alignment horizontal="left"/>
    </xf>
    <xf numFmtId="164" fontId="16" fillId="2" borderId="2" xfId="1" applyNumberFormat="1" applyFont="1" applyFill="1" applyBorder="1" applyAlignment="1">
      <alignment horizontal="center"/>
    </xf>
    <xf numFmtId="43" fontId="16" fillId="2" borderId="1" xfId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/>
    <xf numFmtId="165" fontId="17" fillId="0" borderId="1" xfId="1" applyNumberFormat="1" applyFont="1" applyBorder="1"/>
    <xf numFmtId="165" fontId="17" fillId="0" borderId="0" xfId="1" applyNumberFormat="1" applyFont="1"/>
    <xf numFmtId="165" fontId="17" fillId="0" borderId="0" xfId="1" applyNumberFormat="1" applyFont="1" applyAlignment="1">
      <alignment horizontal="left"/>
    </xf>
    <xf numFmtId="165" fontId="16" fillId="2" borderId="2" xfId="1" applyNumberFormat="1" applyFont="1" applyFill="1" applyBorder="1" applyAlignment="1">
      <alignment horizontal="center"/>
    </xf>
    <xf numFmtId="14" fontId="17" fillId="3" borderId="1" xfId="1" applyNumberFormat="1" applyFont="1" applyFill="1" applyBorder="1"/>
    <xf numFmtId="164" fontId="17" fillId="0" borderId="0" xfId="1" applyNumberFormat="1" applyFont="1" applyAlignment="1">
      <alignment horizontal="left"/>
    </xf>
    <xf numFmtId="164" fontId="16" fillId="2" borderId="2" xfId="1" applyNumberFormat="1" applyFont="1" applyFill="1" applyBorder="1" applyAlignment="1">
      <alignment horizontal="center"/>
    </xf>
    <xf numFmtId="14" fontId="16" fillId="3" borderId="1" xfId="1" applyNumberFormat="1" applyFont="1" applyFill="1" applyBorder="1" applyAlignment="1">
      <alignment horizontal="center" vertical="center" wrapText="1"/>
    </xf>
    <xf numFmtId="43" fontId="16" fillId="3" borderId="1" xfId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43" fontId="16" fillId="3" borderId="2" xfId="1" applyFont="1" applyFill="1" applyBorder="1" applyAlignment="1">
      <alignment horizontal="center" vertical="center" wrapText="1"/>
    </xf>
    <xf numFmtId="14" fontId="17" fillId="4" borderId="1" xfId="1" applyNumberFormat="1" applyFont="1" applyFill="1" applyBorder="1"/>
    <xf numFmtId="164" fontId="17" fillId="4" borderId="1" xfId="1" applyNumberFormat="1" applyFont="1" applyFill="1" applyBorder="1"/>
    <xf numFmtId="43" fontId="16" fillId="2" borderId="2" xfId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/>
    </xf>
    <xf numFmtId="14" fontId="17" fillId="5" borderId="1" xfId="1" applyNumberFormat="1" applyFont="1" applyFill="1" applyBorder="1"/>
    <xf numFmtId="164" fontId="17" fillId="5" borderId="1" xfId="1" applyNumberFormat="1" applyFont="1" applyFill="1" applyBorder="1"/>
    <xf numFmtId="164" fontId="17" fillId="6" borderId="1" xfId="1" applyNumberFormat="1" applyFont="1" applyFill="1" applyBorder="1"/>
    <xf numFmtId="43" fontId="17" fillId="4" borderId="1" xfId="1" applyFont="1" applyFill="1" applyBorder="1"/>
    <xf numFmtId="164" fontId="17" fillId="0" borderId="1" xfId="1" applyNumberFormat="1" applyFont="1" applyBorder="1" applyAlignment="1">
      <alignment horizontal="center"/>
    </xf>
    <xf numFmtId="14" fontId="17" fillId="7" borderId="1" xfId="1" applyNumberFormat="1" applyFont="1" applyFill="1" applyBorder="1"/>
    <xf numFmtId="14" fontId="17" fillId="8" borderId="1" xfId="1" applyNumberFormat="1" applyFont="1" applyFill="1" applyBorder="1"/>
    <xf numFmtId="14" fontId="17" fillId="9" borderId="1" xfId="1" applyNumberFormat="1" applyFont="1" applyFill="1" applyBorder="1"/>
    <xf numFmtId="164" fontId="19" fillId="0" borderId="0" xfId="1" applyNumberFormat="1" applyFont="1"/>
    <xf numFmtId="43" fontId="20" fillId="0" borderId="0" xfId="1" applyFont="1" applyFill="1"/>
    <xf numFmtId="164" fontId="17" fillId="8" borderId="1" xfId="1" applyNumberFormat="1" applyFont="1" applyFill="1" applyBorder="1"/>
    <xf numFmtId="164" fontId="17" fillId="10" borderId="1" xfId="1" applyNumberFormat="1" applyFont="1" applyFill="1" applyBorder="1"/>
    <xf numFmtId="14" fontId="17" fillId="10" borderId="1" xfId="1" applyNumberFormat="1" applyFont="1" applyFill="1" applyBorder="1"/>
    <xf numFmtId="43" fontId="21" fillId="0" borderId="0" xfId="1" applyFont="1" applyFill="1"/>
    <xf numFmtId="43" fontId="20" fillId="0" borderId="0" xfId="1" applyFont="1"/>
    <xf numFmtId="43" fontId="20" fillId="0" borderId="0" xfId="0" applyNumberFormat="1" applyFont="1"/>
    <xf numFmtId="43" fontId="19" fillId="0" borderId="0" xfId="1" applyFont="1" applyFill="1"/>
    <xf numFmtId="0" fontId="19" fillId="0" borderId="0" xfId="0" applyFont="1"/>
    <xf numFmtId="164" fontId="17" fillId="0" borderId="1" xfId="1" applyNumberFormat="1" applyFont="1" applyFill="1" applyBorder="1" applyAlignment="1">
      <alignment horizontal="left"/>
    </xf>
    <xf numFmtId="43" fontId="17" fillId="0" borderId="0" xfId="1" applyFont="1" applyFill="1" applyAlignment="1">
      <alignment wrapText="1"/>
    </xf>
    <xf numFmtId="43" fontId="17" fillId="0" borderId="0" xfId="1" applyFont="1" applyFill="1" applyAlignment="1">
      <alignment horizontal="center" wrapText="1"/>
    </xf>
    <xf numFmtId="0" fontId="17" fillId="0" borderId="0" xfId="0" applyFont="1" applyFill="1"/>
    <xf numFmtId="164" fontId="17" fillId="0" borderId="1" xfId="1" applyNumberFormat="1" applyFont="1" applyFill="1" applyBorder="1" applyAlignment="1"/>
    <xf numFmtId="165" fontId="17" fillId="0" borderId="1" xfId="1" applyNumberFormat="1" applyFont="1" applyFill="1" applyBorder="1" applyAlignment="1"/>
    <xf numFmtId="43" fontId="17" fillId="0" borderId="1" xfId="1" applyFont="1" applyFill="1" applyBorder="1" applyAlignment="1"/>
    <xf numFmtId="14" fontId="17" fillId="0" borderId="1" xfId="1" applyNumberFormat="1" applyFont="1" applyFill="1" applyBorder="1" applyAlignment="1"/>
    <xf numFmtId="43" fontId="20" fillId="3" borderId="0" xfId="1" applyFont="1" applyFill="1"/>
    <xf numFmtId="14" fontId="17" fillId="11" borderId="1" xfId="1" applyNumberFormat="1" applyFont="1" applyFill="1" applyBorder="1"/>
    <xf numFmtId="43" fontId="17" fillId="11" borderId="1" xfId="1" applyFont="1" applyFill="1" applyBorder="1"/>
    <xf numFmtId="164" fontId="17" fillId="11" borderId="1" xfId="1" applyNumberFormat="1" applyFont="1" applyFill="1" applyBorder="1"/>
    <xf numFmtId="165" fontId="17" fillId="0" borderId="2" xfId="1" applyNumberFormat="1" applyFont="1" applyBorder="1" applyAlignment="1">
      <alignment horizontal="center"/>
    </xf>
    <xf numFmtId="164" fontId="17" fillId="0" borderId="2" xfId="1" applyNumberFormat="1" applyFont="1" applyFill="1" applyBorder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43" fontId="17" fillId="0" borderId="2" xfId="1" applyFont="1" applyBorder="1" applyAlignment="1">
      <alignment horizontal="center"/>
    </xf>
    <xf numFmtId="14" fontId="17" fillId="0" borderId="2" xfId="1" applyNumberFormat="1" applyFont="1" applyBorder="1" applyAlignment="1">
      <alignment horizontal="center"/>
    </xf>
    <xf numFmtId="164" fontId="17" fillId="8" borderId="2" xfId="1" applyNumberFormat="1" applyFont="1" applyFill="1" applyBorder="1" applyAlignment="1"/>
    <xf numFmtId="165" fontId="17" fillId="8" borderId="2" xfId="1" applyNumberFormat="1" applyFont="1" applyFill="1" applyBorder="1" applyAlignment="1"/>
    <xf numFmtId="164" fontId="17" fillId="8" borderId="3" xfId="1" applyNumberFormat="1" applyFont="1" applyFill="1" applyBorder="1" applyAlignment="1"/>
    <xf numFmtId="165" fontId="17" fillId="8" borderId="3" xfId="1" applyNumberFormat="1" applyFont="1" applyFill="1" applyBorder="1" applyAlignment="1"/>
    <xf numFmtId="164" fontId="17" fillId="6" borderId="2" xfId="1" applyNumberFormat="1" applyFont="1" applyFill="1" applyBorder="1" applyAlignment="1"/>
    <xf numFmtId="164" fontId="17" fillId="6" borderId="3" xfId="1" applyNumberFormat="1" applyFont="1" applyFill="1" applyBorder="1" applyAlignment="1"/>
    <xf numFmtId="164" fontId="17" fillId="0" borderId="2" xfId="1" applyNumberFormat="1" applyFont="1" applyBorder="1" applyAlignment="1">
      <alignment horizontal="left"/>
    </xf>
    <xf numFmtId="10" fontId="17" fillId="0" borderId="0" xfId="1" applyNumberFormat="1" applyFont="1" applyFill="1" applyAlignment="1">
      <alignment horizontal="center" wrapText="1"/>
    </xf>
    <xf numFmtId="10" fontId="17" fillId="0" borderId="0" xfId="1" applyNumberFormat="1" applyFont="1" applyFill="1"/>
    <xf numFmtId="14" fontId="16" fillId="2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43" fontId="22" fillId="0" borderId="0" xfId="1" applyFont="1" applyFill="1"/>
    <xf numFmtId="43" fontId="19" fillId="0" borderId="0" xfId="0" applyNumberFormat="1" applyFont="1"/>
    <xf numFmtId="14" fontId="20" fillId="0" borderId="0" xfId="1" applyNumberFormat="1" applyFont="1"/>
    <xf numFmtId="164" fontId="19" fillId="0" borderId="0" xfId="0" applyNumberFormat="1" applyFont="1"/>
    <xf numFmtId="43" fontId="20" fillId="0" borderId="1" xfId="1" applyFont="1" applyFill="1" applyBorder="1"/>
    <xf numFmtId="164" fontId="22" fillId="0" borderId="1" xfId="1" applyNumberFormat="1" applyFont="1" applyFill="1" applyBorder="1"/>
    <xf numFmtId="43" fontId="22" fillId="0" borderId="1" xfId="1" applyFont="1" applyFill="1" applyBorder="1"/>
    <xf numFmtId="0" fontId="20" fillId="0" borderId="0" xfId="0" applyFont="1"/>
    <xf numFmtId="164" fontId="17" fillId="0" borderId="0" xfId="1" applyNumberFormat="1" applyFont="1" applyFill="1"/>
    <xf numFmtId="166" fontId="17" fillId="0" borderId="0" xfId="1" applyNumberFormat="1" applyFont="1" applyFill="1"/>
    <xf numFmtId="43" fontId="22" fillId="0" borderId="0" xfId="1" applyFont="1"/>
    <xf numFmtId="43" fontId="24" fillId="0" borderId="0" xfId="1" applyFont="1"/>
    <xf numFmtId="43" fontId="25" fillId="0" borderId="0" xfId="1" applyFont="1"/>
    <xf numFmtId="43" fontId="17" fillId="0" borderId="0" xfId="0" applyNumberFormat="1" applyFont="1"/>
    <xf numFmtId="43" fontId="17" fillId="3" borderId="0" xfId="1" applyFont="1" applyFill="1"/>
    <xf numFmtId="165" fontId="17" fillId="8" borderId="1" xfId="1" applyNumberFormat="1" applyFont="1" applyFill="1" applyBorder="1"/>
    <xf numFmtId="164" fontId="22" fillId="0" borderId="0" xfId="0" applyNumberFormat="1" applyFont="1"/>
    <xf numFmtId="43" fontId="17" fillId="0" borderId="0" xfId="1" applyFont="1" applyFill="1" applyAlignment="1">
      <alignment horizontal="center"/>
    </xf>
    <xf numFmtId="164" fontId="22" fillId="0" borderId="0" xfId="1" applyNumberFormat="1" applyFont="1" applyFill="1"/>
    <xf numFmtId="164" fontId="17" fillId="12" borderId="1" xfId="1" applyNumberFormat="1" applyFont="1" applyFill="1" applyBorder="1"/>
    <xf numFmtId="165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164" fontId="22" fillId="0" borderId="1" xfId="1" applyNumberFormat="1" applyFont="1" applyFill="1" applyBorder="1" applyAlignment="1">
      <alignment horizontal="right" vertical="center"/>
    </xf>
    <xf numFmtId="164" fontId="22" fillId="0" borderId="1" xfId="1" applyNumberFormat="1" applyFont="1" applyBorder="1" applyAlignment="1">
      <alignment horizontal="right" vertical="center"/>
    </xf>
    <xf numFmtId="164" fontId="22" fillId="0" borderId="1" xfId="1" applyNumberFormat="1" applyFont="1" applyFill="1" applyBorder="1" applyAlignment="1">
      <alignment horizontal="center" vertical="center"/>
    </xf>
    <xf numFmtId="43" fontId="17" fillId="12" borderId="1" xfId="1" applyFont="1" applyFill="1" applyBorder="1"/>
    <xf numFmtId="0" fontId="21" fillId="0" borderId="0" xfId="0" applyFont="1"/>
    <xf numFmtId="43" fontId="17" fillId="8" borderId="1" xfId="1" applyFont="1" applyFill="1" applyBorder="1"/>
    <xf numFmtId="14" fontId="20" fillId="0" borderId="1" xfId="1" applyNumberFormat="1" applyFont="1" applyFill="1" applyBorder="1"/>
    <xf numFmtId="0" fontId="17" fillId="0" borderId="0" xfId="0" applyFont="1" applyAlignment="1">
      <alignment horizontal="center"/>
    </xf>
    <xf numFmtId="0" fontId="19" fillId="0" borderId="0" xfId="0" applyFont="1" applyFill="1"/>
    <xf numFmtId="43" fontId="19" fillId="0" borderId="0" xfId="0" applyNumberFormat="1" applyFont="1" applyFill="1"/>
    <xf numFmtId="164" fontId="19" fillId="0" borderId="0" xfId="1" applyNumberFormat="1" applyFont="1" applyFill="1"/>
    <xf numFmtId="164" fontId="19" fillId="0" borderId="0" xfId="0" applyNumberFormat="1" applyFont="1" applyFill="1"/>
    <xf numFmtId="0" fontId="20" fillId="0" borderId="0" xfId="0" applyFont="1" applyFill="1"/>
    <xf numFmtId="164" fontId="22" fillId="0" borderId="0" xfId="1" applyNumberFormat="1" applyFont="1"/>
    <xf numFmtId="164" fontId="17" fillId="0" borderId="0" xfId="1" applyNumberFormat="1" applyFont="1" applyFill="1" applyAlignment="1"/>
    <xf numFmtId="164" fontId="17" fillId="0" borderId="0" xfId="1" applyNumberFormat="1" applyFont="1" applyAlignment="1"/>
    <xf numFmtId="164" fontId="20" fillId="0" borderId="0" xfId="1" applyNumberFormat="1" applyFont="1" applyFill="1"/>
    <xf numFmtId="0" fontId="20" fillId="0" borderId="0" xfId="0" applyFont="1" applyAlignment="1">
      <alignment horizontal="right"/>
    </xf>
    <xf numFmtId="164" fontId="22" fillId="0" borderId="0" xfId="0" applyNumberFormat="1" applyFont="1" applyFill="1"/>
    <xf numFmtId="43" fontId="24" fillId="0" borderId="0" xfId="1" applyFont="1" applyAlignment="1"/>
    <xf numFmtId="164" fontId="25" fillId="0" borderId="0" xfId="1" applyNumberFormat="1" applyFont="1"/>
    <xf numFmtId="164" fontId="20" fillId="0" borderId="1" xfId="1" applyNumberFormat="1" applyFont="1" applyFill="1" applyBorder="1"/>
    <xf numFmtId="165" fontId="22" fillId="0" borderId="0" xfId="1" applyNumberFormat="1" applyFont="1"/>
    <xf numFmtId="14" fontId="22" fillId="0" borderId="0" xfId="1" applyNumberFormat="1" applyFont="1"/>
    <xf numFmtId="43" fontId="26" fillId="0" borderId="0" xfId="1" applyFont="1"/>
    <xf numFmtId="43" fontId="26" fillId="0" borderId="0" xfId="1" applyFont="1" applyFill="1"/>
    <xf numFmtId="164" fontId="26" fillId="0" borderId="0" xfId="1" applyNumberFormat="1" applyFont="1" applyFill="1"/>
    <xf numFmtId="0" fontId="22" fillId="0" borderId="0" xfId="0" applyFont="1"/>
    <xf numFmtId="164" fontId="24" fillId="0" borderId="0" xfId="1" applyNumberFormat="1" applyFont="1" applyFill="1"/>
    <xf numFmtId="14" fontId="22" fillId="0" borderId="0" xfId="1" applyNumberFormat="1" applyFont="1" applyFill="1"/>
    <xf numFmtId="14" fontId="17" fillId="0" borderId="0" xfId="1" applyNumberFormat="1" applyFont="1" applyFill="1"/>
    <xf numFmtId="164" fontId="17" fillId="3" borderId="1" xfId="1" applyNumberFormat="1" applyFont="1" applyFill="1" applyBorder="1" applyAlignment="1">
      <alignment horizontal="center"/>
    </xf>
    <xf numFmtId="164" fontId="17" fillId="4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/>
    <xf numFmtId="164" fontId="19" fillId="8" borderId="0" xfId="1" applyNumberFormat="1" applyFont="1" applyFill="1"/>
    <xf numFmtId="43" fontId="27" fillId="0" borderId="0" xfId="1" applyFont="1" applyFill="1"/>
    <xf numFmtId="43" fontId="19" fillId="3" borderId="0" xfId="1" applyFont="1" applyFill="1"/>
    <xf numFmtId="164" fontId="19" fillId="3" borderId="0" xfId="1" applyNumberFormat="1" applyFont="1" applyFill="1"/>
    <xf numFmtId="43" fontId="19" fillId="3" borderId="0" xfId="0" applyNumberFormat="1" applyFont="1" applyFill="1"/>
    <xf numFmtId="164" fontId="19" fillId="3" borderId="0" xfId="0" applyNumberFormat="1" applyFont="1" applyFill="1"/>
    <xf numFmtId="14" fontId="17" fillId="2" borderId="1" xfId="1" applyNumberFormat="1" applyFont="1" applyFill="1" applyBorder="1"/>
    <xf numFmtId="164" fontId="20" fillId="8" borderId="1" xfId="1" applyNumberFormat="1" applyFont="1" applyFill="1" applyBorder="1"/>
    <xf numFmtId="43" fontId="20" fillId="7" borderId="0" xfId="1" applyFont="1" applyFill="1"/>
    <xf numFmtId="0" fontId="17" fillId="8" borderId="0" xfId="0" applyFont="1" applyFill="1"/>
    <xf numFmtId="43" fontId="19" fillId="8" borderId="0" xfId="1" applyFont="1" applyFill="1"/>
    <xf numFmtId="0" fontId="19" fillId="2" borderId="0" xfId="0" applyFont="1" applyFill="1"/>
    <xf numFmtId="164" fontId="19" fillId="8" borderId="0" xfId="0" applyNumberFormat="1" applyFont="1" applyFill="1"/>
    <xf numFmtId="43" fontId="17" fillId="10" borderId="0" xfId="1" applyFont="1" applyFill="1"/>
    <xf numFmtId="43" fontId="17" fillId="10" borderId="1" xfId="1" applyFont="1" applyFill="1" applyBorder="1"/>
    <xf numFmtId="164" fontId="17" fillId="10" borderId="1" xfId="1" applyNumberFormat="1" applyFont="1" applyFill="1" applyBorder="1" applyAlignment="1">
      <alignment horizontal="left"/>
    </xf>
    <xf numFmtId="164" fontId="24" fillId="0" borderId="0" xfId="1" applyNumberFormat="1" applyFont="1"/>
    <xf numFmtId="167" fontId="17" fillId="0" borderId="0" xfId="1" applyNumberFormat="1" applyFont="1" applyFill="1"/>
    <xf numFmtId="164" fontId="17" fillId="0" borderId="0" xfId="1" applyNumberFormat="1" applyFont="1" applyFill="1" applyBorder="1"/>
    <xf numFmtId="165" fontId="17" fillId="0" borderId="0" xfId="1" applyNumberFormat="1" applyFont="1" applyFill="1" applyBorder="1"/>
    <xf numFmtId="43" fontId="17" fillId="0" borderId="0" xfId="1" applyFont="1" applyFill="1" applyBorder="1"/>
    <xf numFmtId="164" fontId="17" fillId="0" borderId="0" xfId="1" applyNumberFormat="1" applyFont="1" applyFill="1" applyBorder="1" applyAlignment="1">
      <alignment horizontal="left"/>
    </xf>
    <xf numFmtId="17" fontId="17" fillId="0" borderId="0" xfId="1" applyNumberFormat="1" applyFont="1" applyFill="1"/>
    <xf numFmtId="164" fontId="29" fillId="0" borderId="1" xfId="1" applyNumberFormat="1" applyFont="1" applyFill="1" applyBorder="1"/>
    <xf numFmtId="43" fontId="22" fillId="0" borderId="0" xfId="0" applyNumberFormat="1" applyFont="1"/>
    <xf numFmtId="0" fontId="24" fillId="0" borderId="0" xfId="0" applyFont="1" applyAlignment="1">
      <alignment horizontal="right"/>
    </xf>
    <xf numFmtId="43" fontId="17" fillId="8" borderId="0" xfId="1" applyFont="1" applyFill="1"/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19" fillId="2" borderId="0" xfId="0" applyFont="1" applyFill="1" applyAlignment="1">
      <alignment horizontal="center"/>
    </xf>
    <xf numFmtId="14" fontId="20" fillId="0" borderId="0" xfId="1" applyNumberFormat="1" applyFont="1" applyAlignment="1">
      <alignment horizontal="center"/>
    </xf>
    <xf numFmtId="43" fontId="16" fillId="7" borderId="2" xfId="1" applyFont="1" applyFill="1" applyBorder="1" applyAlignment="1">
      <alignment horizontal="center" vertical="center" wrapText="1"/>
    </xf>
    <xf numFmtId="43" fontId="16" fillId="7" borderId="3" xfId="1" applyFont="1" applyFill="1" applyBorder="1" applyAlignment="1">
      <alignment horizontal="center" vertical="center" wrapText="1"/>
    </xf>
    <xf numFmtId="164" fontId="16" fillId="7" borderId="2" xfId="1" applyNumberFormat="1" applyFont="1" applyFill="1" applyBorder="1" applyAlignment="1">
      <alignment horizontal="center" vertical="center" wrapText="1"/>
    </xf>
    <xf numFmtId="164" fontId="16" fillId="7" borderId="3" xfId="1" applyNumberFormat="1" applyFont="1" applyFill="1" applyBorder="1" applyAlignment="1">
      <alignment horizontal="center" vertical="center" wrapText="1"/>
    </xf>
    <xf numFmtId="14" fontId="16" fillId="9" borderId="2" xfId="1" applyNumberFormat="1" applyFont="1" applyFill="1" applyBorder="1" applyAlignment="1">
      <alignment horizontal="center" vertical="center" wrapText="1"/>
    </xf>
    <xf numFmtId="14" fontId="16" fillId="9" borderId="3" xfId="1" applyNumberFormat="1" applyFont="1" applyFill="1" applyBorder="1" applyAlignment="1">
      <alignment horizontal="center" vertical="center" wrapText="1"/>
    </xf>
    <xf numFmtId="43" fontId="17" fillId="10" borderId="0" xfId="1" applyFont="1" applyFill="1" applyAlignment="1">
      <alignment horizontal="center"/>
    </xf>
    <xf numFmtId="0" fontId="28" fillId="10" borderId="0" xfId="0" applyFont="1" applyFill="1" applyAlignment="1">
      <alignment horizontal="center"/>
    </xf>
    <xf numFmtId="164" fontId="16" fillId="9" borderId="2" xfId="1" applyNumberFormat="1" applyFont="1" applyFill="1" applyBorder="1" applyAlignment="1">
      <alignment horizontal="center" vertical="center" wrapText="1"/>
    </xf>
    <xf numFmtId="164" fontId="16" fillId="9" borderId="3" xfId="1" applyNumberFormat="1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center" wrapText="1"/>
    </xf>
    <xf numFmtId="43" fontId="17" fillId="7" borderId="4" xfId="1" applyFont="1" applyFill="1" applyBorder="1" applyAlignment="1">
      <alignment horizontal="center" wrapText="1"/>
    </xf>
    <xf numFmtId="0" fontId="17" fillId="10" borderId="0" xfId="0" applyFont="1" applyFill="1" applyAlignment="1">
      <alignment horizont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3" xfId="1" applyNumberFormat="1" applyFont="1" applyFill="1" applyBorder="1" applyAlignment="1">
      <alignment horizontal="center"/>
    </xf>
    <xf numFmtId="14" fontId="16" fillId="2" borderId="2" xfId="1" applyNumberFormat="1" applyFont="1" applyFill="1" applyBorder="1" applyAlignment="1">
      <alignment horizontal="center" vertical="center" wrapText="1"/>
    </xf>
    <xf numFmtId="14" fontId="16" fillId="2" borderId="3" xfId="1" applyNumberFormat="1" applyFont="1" applyFill="1" applyBorder="1" applyAlignment="1">
      <alignment horizontal="center" vertical="center" wrapText="1"/>
    </xf>
    <xf numFmtId="43" fontId="16" fillId="2" borderId="2" xfId="1" applyFont="1" applyFill="1" applyBorder="1" applyAlignment="1">
      <alignment horizontal="center" vertical="center" wrapText="1"/>
    </xf>
    <xf numFmtId="43" fontId="16" fillId="2" borderId="3" xfId="1" applyFont="1" applyFill="1" applyBorder="1" applyAlignment="1">
      <alignment horizontal="center" vertical="center" wrapText="1"/>
    </xf>
    <xf numFmtId="14" fontId="16" fillId="8" borderId="2" xfId="1" applyNumberFormat="1" applyFont="1" applyFill="1" applyBorder="1" applyAlignment="1">
      <alignment horizontal="center" vertical="center"/>
    </xf>
    <xf numFmtId="14" fontId="16" fillId="8" borderId="3" xfId="1" applyNumberFormat="1" applyFont="1" applyFill="1" applyBorder="1" applyAlignment="1">
      <alignment horizontal="center" vertical="center"/>
    </xf>
    <xf numFmtId="164" fontId="16" fillId="8" borderId="2" xfId="1" applyNumberFormat="1" applyFont="1" applyFill="1" applyBorder="1" applyAlignment="1">
      <alignment horizontal="center" vertical="center" wrapText="1"/>
    </xf>
    <xf numFmtId="164" fontId="16" fillId="8" borderId="3" xfId="1" applyNumberFormat="1" applyFont="1" applyFill="1" applyBorder="1" applyAlignment="1">
      <alignment horizontal="center" vertical="center" wrapText="1"/>
    </xf>
    <xf numFmtId="164" fontId="16" fillId="6" borderId="2" xfId="1" applyNumberFormat="1" applyFont="1" applyFill="1" applyBorder="1" applyAlignment="1">
      <alignment horizontal="center" vertical="center" wrapText="1"/>
    </xf>
    <xf numFmtId="164" fontId="16" fillId="6" borderId="3" xfId="1" applyNumberFormat="1" applyFont="1" applyFill="1" applyBorder="1" applyAlignment="1">
      <alignment horizontal="center" vertical="center" wrapText="1"/>
    </xf>
    <xf numFmtId="164" fontId="17" fillId="0" borderId="5" xfId="1" applyNumberFormat="1" applyFont="1" applyBorder="1" applyAlignment="1">
      <alignment horizontal="right"/>
    </xf>
    <xf numFmtId="164" fontId="17" fillId="0" borderId="6" xfId="1" applyNumberFormat="1" applyFont="1" applyBorder="1" applyAlignment="1">
      <alignment horizontal="right"/>
    </xf>
    <xf numFmtId="164" fontId="17" fillId="0" borderId="7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99FF"/>
      <color rgb="FFFFFF00"/>
      <color rgb="FFFF00FF"/>
      <color rgb="FF92D050"/>
      <color rgb="FFFFFFCC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4"/>
  <sheetViews>
    <sheetView tabSelected="1" topLeftCell="C1" workbookViewId="0">
      <pane ySplit="1" topLeftCell="A251" activePane="bottomLeft" state="frozen"/>
      <selection pane="bottomLeft" activeCell="S278" sqref="S278"/>
    </sheetView>
  </sheetViews>
  <sheetFormatPr defaultRowHeight="11.25"/>
  <cols>
    <col min="1" max="1" width="8.28515625" style="1" bestFit="1" customWidth="1"/>
    <col min="2" max="2" width="8.7109375" style="20" bestFit="1" customWidth="1"/>
    <col min="3" max="3" width="15.85546875" style="1" customWidth="1"/>
    <col min="4" max="4" width="12.5703125" style="1" bestFit="1" customWidth="1"/>
    <col min="5" max="5" width="12.5703125" style="1" customWidth="1"/>
    <col min="6" max="6" width="11.85546875" style="14" customWidth="1"/>
    <col min="7" max="7" width="8.140625" style="1" bestFit="1" customWidth="1"/>
    <col min="8" max="8" width="11.140625" style="1" bestFit="1" customWidth="1"/>
    <col min="9" max="9" width="11.42578125" style="2" bestFit="1" customWidth="1"/>
    <col min="10" max="10" width="10.42578125" style="2" bestFit="1" customWidth="1"/>
    <col min="11" max="11" width="10.28515625" style="2" bestFit="1" customWidth="1"/>
    <col min="12" max="12" width="9.5703125" style="2" bestFit="1" customWidth="1"/>
    <col min="13" max="13" width="11.42578125" style="2" bestFit="1" customWidth="1"/>
    <col min="14" max="14" width="10.42578125" style="2" bestFit="1" customWidth="1"/>
    <col min="15" max="16" width="10.28515625" style="2" bestFit="1" customWidth="1"/>
    <col min="17" max="17" width="11.85546875" style="7" bestFit="1" customWidth="1"/>
    <col min="18" max="18" width="12" style="7" bestFit="1" customWidth="1"/>
    <col min="19" max="19" width="11.140625" style="7" customWidth="1"/>
    <col min="20" max="22" width="9.42578125" style="7" bestFit="1" customWidth="1"/>
    <col min="23" max="25" width="9.140625" style="7"/>
    <col min="26" max="26" width="9.42578125" style="7" bestFit="1" customWidth="1"/>
    <col min="27" max="138" width="9.140625" style="7"/>
    <col min="139" max="139" width="9" style="7" bestFit="1" customWidth="1"/>
    <col min="140" max="140" width="9.85546875" style="7" bestFit="1" customWidth="1"/>
    <col min="141" max="141" width="9.140625" style="7" bestFit="1" customWidth="1"/>
    <col min="142" max="142" width="16" style="7" bestFit="1" customWidth="1"/>
    <col min="143" max="143" width="9" style="7" bestFit="1" customWidth="1"/>
    <col min="144" max="144" width="7.85546875" style="7" bestFit="1" customWidth="1"/>
    <col min="145" max="145" width="11.7109375" style="7" bestFit="1" customWidth="1"/>
    <col min="146" max="146" width="14.28515625" style="7" customWidth="1"/>
    <col min="147" max="147" width="11.7109375" style="7" bestFit="1" customWidth="1"/>
    <col min="148" max="148" width="14.140625" style="7" bestFit="1" customWidth="1"/>
    <col min="149" max="149" width="16.7109375" style="7" customWidth="1"/>
    <col min="150" max="150" width="16.5703125" style="7" customWidth="1"/>
    <col min="151" max="152" width="7.85546875" style="7" bestFit="1" customWidth="1"/>
    <col min="153" max="153" width="8" style="7" bestFit="1" customWidth="1"/>
    <col min="154" max="155" width="7.85546875" style="7" bestFit="1" customWidth="1"/>
    <col min="156" max="156" width="9.7109375" style="7" customWidth="1"/>
    <col min="157" max="157" width="12.85546875" style="7" customWidth="1"/>
    <col min="158" max="394" width="9.140625" style="7"/>
    <col min="395" max="395" width="9" style="7" bestFit="1" customWidth="1"/>
    <col min="396" max="396" width="9.85546875" style="7" bestFit="1" customWidth="1"/>
    <col min="397" max="397" width="9.140625" style="7" bestFit="1" customWidth="1"/>
    <col min="398" max="398" width="16" style="7" bestFit="1" customWidth="1"/>
    <col min="399" max="399" width="9" style="7" bestFit="1" customWidth="1"/>
    <col min="400" max="400" width="7.85546875" style="7" bestFit="1" customWidth="1"/>
    <col min="401" max="401" width="11.7109375" style="7" bestFit="1" customWidth="1"/>
    <col min="402" max="402" width="14.28515625" style="7" customWidth="1"/>
    <col min="403" max="403" width="11.7109375" style="7" bestFit="1" customWidth="1"/>
    <col min="404" max="404" width="14.140625" style="7" bestFit="1" customWidth="1"/>
    <col min="405" max="405" width="16.7109375" style="7" customWidth="1"/>
    <col min="406" max="406" width="16.5703125" style="7" customWidth="1"/>
    <col min="407" max="408" width="7.85546875" style="7" bestFit="1" customWidth="1"/>
    <col min="409" max="409" width="8" style="7" bestFit="1" customWidth="1"/>
    <col min="410" max="411" width="7.85546875" style="7" bestFit="1" customWidth="1"/>
    <col min="412" max="412" width="9.7109375" style="7" customWidth="1"/>
    <col min="413" max="413" width="12.85546875" style="7" customWidth="1"/>
    <col min="414" max="650" width="9.140625" style="7"/>
    <col min="651" max="651" width="9" style="7" bestFit="1" customWidth="1"/>
    <col min="652" max="652" width="9.85546875" style="7" bestFit="1" customWidth="1"/>
    <col min="653" max="653" width="9.140625" style="7" bestFit="1" customWidth="1"/>
    <col min="654" max="654" width="16" style="7" bestFit="1" customWidth="1"/>
    <col min="655" max="655" width="9" style="7" bestFit="1" customWidth="1"/>
    <col min="656" max="656" width="7.85546875" style="7" bestFit="1" customWidth="1"/>
    <col min="657" max="657" width="11.7109375" style="7" bestFit="1" customWidth="1"/>
    <col min="658" max="658" width="14.28515625" style="7" customWidth="1"/>
    <col min="659" max="659" width="11.7109375" style="7" bestFit="1" customWidth="1"/>
    <col min="660" max="660" width="14.140625" style="7" bestFit="1" customWidth="1"/>
    <col min="661" max="661" width="16.7109375" style="7" customWidth="1"/>
    <col min="662" max="662" width="16.5703125" style="7" customWidth="1"/>
    <col min="663" max="664" width="7.85546875" style="7" bestFit="1" customWidth="1"/>
    <col min="665" max="665" width="8" style="7" bestFit="1" customWidth="1"/>
    <col min="666" max="667" width="7.85546875" style="7" bestFit="1" customWidth="1"/>
    <col min="668" max="668" width="9.7109375" style="7" customWidth="1"/>
    <col min="669" max="669" width="12.85546875" style="7" customWidth="1"/>
    <col min="670" max="906" width="9.140625" style="7"/>
    <col min="907" max="907" width="9" style="7" bestFit="1" customWidth="1"/>
    <col min="908" max="908" width="9.85546875" style="7" bestFit="1" customWidth="1"/>
    <col min="909" max="909" width="9.140625" style="7" bestFit="1" customWidth="1"/>
    <col min="910" max="910" width="16" style="7" bestFit="1" customWidth="1"/>
    <col min="911" max="911" width="9" style="7" bestFit="1" customWidth="1"/>
    <col min="912" max="912" width="7.85546875" style="7" bestFit="1" customWidth="1"/>
    <col min="913" max="913" width="11.7109375" style="7" bestFit="1" customWidth="1"/>
    <col min="914" max="914" width="14.28515625" style="7" customWidth="1"/>
    <col min="915" max="915" width="11.7109375" style="7" bestFit="1" customWidth="1"/>
    <col min="916" max="916" width="14.140625" style="7" bestFit="1" customWidth="1"/>
    <col min="917" max="917" width="16.7109375" style="7" customWidth="1"/>
    <col min="918" max="918" width="16.5703125" style="7" customWidth="1"/>
    <col min="919" max="920" width="7.85546875" style="7" bestFit="1" customWidth="1"/>
    <col min="921" max="921" width="8" style="7" bestFit="1" customWidth="1"/>
    <col min="922" max="923" width="7.85546875" style="7" bestFit="1" customWidth="1"/>
    <col min="924" max="924" width="9.7109375" style="7" customWidth="1"/>
    <col min="925" max="925" width="12.85546875" style="7" customWidth="1"/>
    <col min="926" max="1162" width="9.140625" style="7"/>
    <col min="1163" max="1163" width="9" style="7" bestFit="1" customWidth="1"/>
    <col min="1164" max="1164" width="9.85546875" style="7" bestFit="1" customWidth="1"/>
    <col min="1165" max="1165" width="9.140625" style="7" bestFit="1" customWidth="1"/>
    <col min="1166" max="1166" width="16" style="7" bestFit="1" customWidth="1"/>
    <col min="1167" max="1167" width="9" style="7" bestFit="1" customWidth="1"/>
    <col min="1168" max="1168" width="7.85546875" style="7" bestFit="1" customWidth="1"/>
    <col min="1169" max="1169" width="11.7109375" style="7" bestFit="1" customWidth="1"/>
    <col min="1170" max="1170" width="14.28515625" style="7" customWidth="1"/>
    <col min="1171" max="1171" width="11.7109375" style="7" bestFit="1" customWidth="1"/>
    <col min="1172" max="1172" width="14.140625" style="7" bestFit="1" customWidth="1"/>
    <col min="1173" max="1173" width="16.7109375" style="7" customWidth="1"/>
    <col min="1174" max="1174" width="16.5703125" style="7" customWidth="1"/>
    <col min="1175" max="1176" width="7.85546875" style="7" bestFit="1" customWidth="1"/>
    <col min="1177" max="1177" width="8" style="7" bestFit="1" customWidth="1"/>
    <col min="1178" max="1179" width="7.85546875" style="7" bestFit="1" customWidth="1"/>
    <col min="1180" max="1180" width="9.7109375" style="7" customWidth="1"/>
    <col min="1181" max="1181" width="12.85546875" style="7" customWidth="1"/>
    <col min="1182" max="1418" width="9.140625" style="7"/>
    <col min="1419" max="1419" width="9" style="7" bestFit="1" customWidth="1"/>
    <col min="1420" max="1420" width="9.85546875" style="7" bestFit="1" customWidth="1"/>
    <col min="1421" max="1421" width="9.140625" style="7" bestFit="1" customWidth="1"/>
    <col min="1422" max="1422" width="16" style="7" bestFit="1" customWidth="1"/>
    <col min="1423" max="1423" width="9" style="7" bestFit="1" customWidth="1"/>
    <col min="1424" max="1424" width="7.85546875" style="7" bestFit="1" customWidth="1"/>
    <col min="1425" max="1425" width="11.7109375" style="7" bestFit="1" customWidth="1"/>
    <col min="1426" max="1426" width="14.28515625" style="7" customWidth="1"/>
    <col min="1427" max="1427" width="11.7109375" style="7" bestFit="1" customWidth="1"/>
    <col min="1428" max="1428" width="14.140625" style="7" bestFit="1" customWidth="1"/>
    <col min="1429" max="1429" width="16.7109375" style="7" customWidth="1"/>
    <col min="1430" max="1430" width="16.5703125" style="7" customWidth="1"/>
    <col min="1431" max="1432" width="7.85546875" style="7" bestFit="1" customWidth="1"/>
    <col min="1433" max="1433" width="8" style="7" bestFit="1" customWidth="1"/>
    <col min="1434" max="1435" width="7.85546875" style="7" bestFit="1" customWidth="1"/>
    <col min="1436" max="1436" width="9.7109375" style="7" customWidth="1"/>
    <col min="1437" max="1437" width="12.85546875" style="7" customWidth="1"/>
    <col min="1438" max="1674" width="9.140625" style="7"/>
    <col min="1675" max="1675" width="9" style="7" bestFit="1" customWidth="1"/>
    <col min="1676" max="1676" width="9.85546875" style="7" bestFit="1" customWidth="1"/>
    <col min="1677" max="1677" width="9.140625" style="7" bestFit="1" customWidth="1"/>
    <col min="1678" max="1678" width="16" style="7" bestFit="1" customWidth="1"/>
    <col min="1679" max="1679" width="9" style="7" bestFit="1" customWidth="1"/>
    <col min="1680" max="1680" width="7.85546875" style="7" bestFit="1" customWidth="1"/>
    <col min="1681" max="1681" width="11.7109375" style="7" bestFit="1" customWidth="1"/>
    <col min="1682" max="1682" width="14.28515625" style="7" customWidth="1"/>
    <col min="1683" max="1683" width="11.7109375" style="7" bestFit="1" customWidth="1"/>
    <col min="1684" max="1684" width="14.140625" style="7" bestFit="1" customWidth="1"/>
    <col min="1685" max="1685" width="16.7109375" style="7" customWidth="1"/>
    <col min="1686" max="1686" width="16.5703125" style="7" customWidth="1"/>
    <col min="1687" max="1688" width="7.85546875" style="7" bestFit="1" customWidth="1"/>
    <col min="1689" max="1689" width="8" style="7" bestFit="1" customWidth="1"/>
    <col min="1690" max="1691" width="7.85546875" style="7" bestFit="1" customWidth="1"/>
    <col min="1692" max="1692" width="9.7109375" style="7" customWidth="1"/>
    <col min="1693" max="1693" width="12.85546875" style="7" customWidth="1"/>
    <col min="1694" max="1930" width="9.140625" style="7"/>
    <col min="1931" max="1931" width="9" style="7" bestFit="1" customWidth="1"/>
    <col min="1932" max="1932" width="9.85546875" style="7" bestFit="1" customWidth="1"/>
    <col min="1933" max="1933" width="9.140625" style="7" bestFit="1" customWidth="1"/>
    <col min="1934" max="1934" width="16" style="7" bestFit="1" customWidth="1"/>
    <col min="1935" max="1935" width="9" style="7" bestFit="1" customWidth="1"/>
    <col min="1936" max="1936" width="7.85546875" style="7" bestFit="1" customWidth="1"/>
    <col min="1937" max="1937" width="11.7109375" style="7" bestFit="1" customWidth="1"/>
    <col min="1938" max="1938" width="14.28515625" style="7" customWidth="1"/>
    <col min="1939" max="1939" width="11.7109375" style="7" bestFit="1" customWidth="1"/>
    <col min="1940" max="1940" width="14.140625" style="7" bestFit="1" customWidth="1"/>
    <col min="1941" max="1941" width="16.7109375" style="7" customWidth="1"/>
    <col min="1942" max="1942" width="16.5703125" style="7" customWidth="1"/>
    <col min="1943" max="1944" width="7.85546875" style="7" bestFit="1" customWidth="1"/>
    <col min="1945" max="1945" width="8" style="7" bestFit="1" customWidth="1"/>
    <col min="1946" max="1947" width="7.85546875" style="7" bestFit="1" customWidth="1"/>
    <col min="1948" max="1948" width="9.7109375" style="7" customWidth="1"/>
    <col min="1949" max="1949" width="12.85546875" style="7" customWidth="1"/>
    <col min="1950" max="2186" width="9.140625" style="7"/>
    <col min="2187" max="2187" width="9" style="7" bestFit="1" customWidth="1"/>
    <col min="2188" max="2188" width="9.85546875" style="7" bestFit="1" customWidth="1"/>
    <col min="2189" max="2189" width="9.140625" style="7" bestFit="1" customWidth="1"/>
    <col min="2190" max="2190" width="16" style="7" bestFit="1" customWidth="1"/>
    <col min="2191" max="2191" width="9" style="7" bestFit="1" customWidth="1"/>
    <col min="2192" max="2192" width="7.85546875" style="7" bestFit="1" customWidth="1"/>
    <col min="2193" max="2193" width="11.7109375" style="7" bestFit="1" customWidth="1"/>
    <col min="2194" max="2194" width="14.28515625" style="7" customWidth="1"/>
    <col min="2195" max="2195" width="11.7109375" style="7" bestFit="1" customWidth="1"/>
    <col min="2196" max="2196" width="14.140625" style="7" bestFit="1" customWidth="1"/>
    <col min="2197" max="2197" width="16.7109375" style="7" customWidth="1"/>
    <col min="2198" max="2198" width="16.5703125" style="7" customWidth="1"/>
    <col min="2199" max="2200" width="7.85546875" style="7" bestFit="1" customWidth="1"/>
    <col min="2201" max="2201" width="8" style="7" bestFit="1" customWidth="1"/>
    <col min="2202" max="2203" width="7.85546875" style="7" bestFit="1" customWidth="1"/>
    <col min="2204" max="2204" width="9.7109375" style="7" customWidth="1"/>
    <col min="2205" max="2205" width="12.85546875" style="7" customWidth="1"/>
    <col min="2206" max="2442" width="9.140625" style="7"/>
    <col min="2443" max="2443" width="9" style="7" bestFit="1" customWidth="1"/>
    <col min="2444" max="2444" width="9.85546875" style="7" bestFit="1" customWidth="1"/>
    <col min="2445" max="2445" width="9.140625" style="7" bestFit="1" customWidth="1"/>
    <col min="2446" max="2446" width="16" style="7" bestFit="1" customWidth="1"/>
    <col min="2447" max="2447" width="9" style="7" bestFit="1" customWidth="1"/>
    <col min="2448" max="2448" width="7.85546875" style="7" bestFit="1" customWidth="1"/>
    <col min="2449" max="2449" width="11.7109375" style="7" bestFit="1" customWidth="1"/>
    <col min="2450" max="2450" width="14.28515625" style="7" customWidth="1"/>
    <col min="2451" max="2451" width="11.7109375" style="7" bestFit="1" customWidth="1"/>
    <col min="2452" max="2452" width="14.140625" style="7" bestFit="1" customWidth="1"/>
    <col min="2453" max="2453" width="16.7109375" style="7" customWidth="1"/>
    <col min="2454" max="2454" width="16.5703125" style="7" customWidth="1"/>
    <col min="2455" max="2456" width="7.85546875" style="7" bestFit="1" customWidth="1"/>
    <col min="2457" max="2457" width="8" style="7" bestFit="1" customWidth="1"/>
    <col min="2458" max="2459" width="7.85546875" style="7" bestFit="1" customWidth="1"/>
    <col min="2460" max="2460" width="9.7109375" style="7" customWidth="1"/>
    <col min="2461" max="2461" width="12.85546875" style="7" customWidth="1"/>
    <col min="2462" max="2698" width="9.140625" style="7"/>
    <col min="2699" max="2699" width="9" style="7" bestFit="1" customWidth="1"/>
    <col min="2700" max="2700" width="9.85546875" style="7" bestFit="1" customWidth="1"/>
    <col min="2701" max="2701" width="9.140625" style="7" bestFit="1" customWidth="1"/>
    <col min="2702" max="2702" width="16" style="7" bestFit="1" customWidth="1"/>
    <col min="2703" max="2703" width="9" style="7" bestFit="1" customWidth="1"/>
    <col min="2704" max="2704" width="7.85546875" style="7" bestFit="1" customWidth="1"/>
    <col min="2705" max="2705" width="11.7109375" style="7" bestFit="1" customWidth="1"/>
    <col min="2706" max="2706" width="14.28515625" style="7" customWidth="1"/>
    <col min="2707" max="2707" width="11.7109375" style="7" bestFit="1" customWidth="1"/>
    <col min="2708" max="2708" width="14.140625" style="7" bestFit="1" customWidth="1"/>
    <col min="2709" max="2709" width="16.7109375" style="7" customWidth="1"/>
    <col min="2710" max="2710" width="16.5703125" style="7" customWidth="1"/>
    <col min="2711" max="2712" width="7.85546875" style="7" bestFit="1" customWidth="1"/>
    <col min="2713" max="2713" width="8" style="7" bestFit="1" customWidth="1"/>
    <col min="2714" max="2715" width="7.85546875" style="7" bestFit="1" customWidth="1"/>
    <col min="2716" max="2716" width="9.7109375" style="7" customWidth="1"/>
    <col min="2717" max="2717" width="12.85546875" style="7" customWidth="1"/>
    <col min="2718" max="2954" width="9.140625" style="7"/>
    <col min="2955" max="2955" width="9" style="7" bestFit="1" customWidth="1"/>
    <col min="2956" max="2956" width="9.85546875" style="7" bestFit="1" customWidth="1"/>
    <col min="2957" max="2957" width="9.140625" style="7" bestFit="1" customWidth="1"/>
    <col min="2958" max="2958" width="16" style="7" bestFit="1" customWidth="1"/>
    <col min="2959" max="2959" width="9" style="7" bestFit="1" customWidth="1"/>
    <col min="2960" max="2960" width="7.85546875" style="7" bestFit="1" customWidth="1"/>
    <col min="2961" max="2961" width="11.7109375" style="7" bestFit="1" customWidth="1"/>
    <col min="2962" max="2962" width="14.28515625" style="7" customWidth="1"/>
    <col min="2963" max="2963" width="11.7109375" style="7" bestFit="1" customWidth="1"/>
    <col min="2964" max="2964" width="14.140625" style="7" bestFit="1" customWidth="1"/>
    <col min="2965" max="2965" width="16.7109375" style="7" customWidth="1"/>
    <col min="2966" max="2966" width="16.5703125" style="7" customWidth="1"/>
    <col min="2967" max="2968" width="7.85546875" style="7" bestFit="1" customWidth="1"/>
    <col min="2969" max="2969" width="8" style="7" bestFit="1" customWidth="1"/>
    <col min="2970" max="2971" width="7.85546875" style="7" bestFit="1" customWidth="1"/>
    <col min="2972" max="2972" width="9.7109375" style="7" customWidth="1"/>
    <col min="2973" max="2973" width="12.85546875" style="7" customWidth="1"/>
    <col min="2974" max="3210" width="9.140625" style="7"/>
    <col min="3211" max="3211" width="9" style="7" bestFit="1" customWidth="1"/>
    <col min="3212" max="3212" width="9.85546875" style="7" bestFit="1" customWidth="1"/>
    <col min="3213" max="3213" width="9.140625" style="7" bestFit="1" customWidth="1"/>
    <col min="3214" max="3214" width="16" style="7" bestFit="1" customWidth="1"/>
    <col min="3215" max="3215" width="9" style="7" bestFit="1" customWidth="1"/>
    <col min="3216" max="3216" width="7.85546875" style="7" bestFit="1" customWidth="1"/>
    <col min="3217" max="3217" width="11.7109375" style="7" bestFit="1" customWidth="1"/>
    <col min="3218" max="3218" width="14.28515625" style="7" customWidth="1"/>
    <col min="3219" max="3219" width="11.7109375" style="7" bestFit="1" customWidth="1"/>
    <col min="3220" max="3220" width="14.140625" style="7" bestFit="1" customWidth="1"/>
    <col min="3221" max="3221" width="16.7109375" style="7" customWidth="1"/>
    <col min="3222" max="3222" width="16.5703125" style="7" customWidth="1"/>
    <col min="3223" max="3224" width="7.85546875" style="7" bestFit="1" customWidth="1"/>
    <col min="3225" max="3225" width="8" style="7" bestFit="1" customWidth="1"/>
    <col min="3226" max="3227" width="7.85546875" style="7" bestFit="1" customWidth="1"/>
    <col min="3228" max="3228" width="9.7109375" style="7" customWidth="1"/>
    <col min="3229" max="3229" width="12.85546875" style="7" customWidth="1"/>
    <col min="3230" max="3466" width="9.140625" style="7"/>
    <col min="3467" max="3467" width="9" style="7" bestFit="1" customWidth="1"/>
    <col min="3468" max="3468" width="9.85546875" style="7" bestFit="1" customWidth="1"/>
    <col min="3469" max="3469" width="9.140625" style="7" bestFit="1" customWidth="1"/>
    <col min="3470" max="3470" width="16" style="7" bestFit="1" customWidth="1"/>
    <col min="3471" max="3471" width="9" style="7" bestFit="1" customWidth="1"/>
    <col min="3472" max="3472" width="7.85546875" style="7" bestFit="1" customWidth="1"/>
    <col min="3473" max="3473" width="11.7109375" style="7" bestFit="1" customWidth="1"/>
    <col min="3474" max="3474" width="14.28515625" style="7" customWidth="1"/>
    <col min="3475" max="3475" width="11.7109375" style="7" bestFit="1" customWidth="1"/>
    <col min="3476" max="3476" width="14.140625" style="7" bestFit="1" customWidth="1"/>
    <col min="3477" max="3477" width="16.7109375" style="7" customWidth="1"/>
    <col min="3478" max="3478" width="16.5703125" style="7" customWidth="1"/>
    <col min="3479" max="3480" width="7.85546875" style="7" bestFit="1" customWidth="1"/>
    <col min="3481" max="3481" width="8" style="7" bestFit="1" customWidth="1"/>
    <col min="3482" max="3483" width="7.85546875" style="7" bestFit="1" customWidth="1"/>
    <col min="3484" max="3484" width="9.7109375" style="7" customWidth="1"/>
    <col min="3485" max="3485" width="12.85546875" style="7" customWidth="1"/>
    <col min="3486" max="3722" width="9.140625" style="7"/>
    <col min="3723" max="3723" width="9" style="7" bestFit="1" customWidth="1"/>
    <col min="3724" max="3724" width="9.85546875" style="7" bestFit="1" customWidth="1"/>
    <col min="3725" max="3725" width="9.140625" style="7" bestFit="1" customWidth="1"/>
    <col min="3726" max="3726" width="16" style="7" bestFit="1" customWidth="1"/>
    <col min="3727" max="3727" width="9" style="7" bestFit="1" customWidth="1"/>
    <col min="3728" max="3728" width="7.85546875" style="7" bestFit="1" customWidth="1"/>
    <col min="3729" max="3729" width="11.7109375" style="7" bestFit="1" customWidth="1"/>
    <col min="3730" max="3730" width="14.28515625" style="7" customWidth="1"/>
    <col min="3731" max="3731" width="11.7109375" style="7" bestFit="1" customWidth="1"/>
    <col min="3732" max="3732" width="14.140625" style="7" bestFit="1" customWidth="1"/>
    <col min="3733" max="3733" width="16.7109375" style="7" customWidth="1"/>
    <col min="3734" max="3734" width="16.5703125" style="7" customWidth="1"/>
    <col min="3735" max="3736" width="7.85546875" style="7" bestFit="1" customWidth="1"/>
    <col min="3737" max="3737" width="8" style="7" bestFit="1" customWidth="1"/>
    <col min="3738" max="3739" width="7.85546875" style="7" bestFit="1" customWidth="1"/>
    <col min="3740" max="3740" width="9.7109375" style="7" customWidth="1"/>
    <col min="3741" max="3741" width="12.85546875" style="7" customWidth="1"/>
    <col min="3742" max="3978" width="9.140625" style="7"/>
    <col min="3979" max="3979" width="9" style="7" bestFit="1" customWidth="1"/>
    <col min="3980" max="3980" width="9.85546875" style="7" bestFit="1" customWidth="1"/>
    <col min="3981" max="3981" width="9.140625" style="7" bestFit="1" customWidth="1"/>
    <col min="3982" max="3982" width="16" style="7" bestFit="1" customWidth="1"/>
    <col min="3983" max="3983" width="9" style="7" bestFit="1" customWidth="1"/>
    <col min="3984" max="3984" width="7.85546875" style="7" bestFit="1" customWidth="1"/>
    <col min="3985" max="3985" width="11.7109375" style="7" bestFit="1" customWidth="1"/>
    <col min="3986" max="3986" width="14.28515625" style="7" customWidth="1"/>
    <col min="3987" max="3987" width="11.7109375" style="7" bestFit="1" customWidth="1"/>
    <col min="3988" max="3988" width="14.140625" style="7" bestFit="1" customWidth="1"/>
    <col min="3989" max="3989" width="16.7109375" style="7" customWidth="1"/>
    <col min="3990" max="3990" width="16.5703125" style="7" customWidth="1"/>
    <col min="3991" max="3992" width="7.85546875" style="7" bestFit="1" customWidth="1"/>
    <col min="3993" max="3993" width="8" style="7" bestFit="1" customWidth="1"/>
    <col min="3994" max="3995" width="7.85546875" style="7" bestFit="1" customWidth="1"/>
    <col min="3996" max="3996" width="9.7109375" style="7" customWidth="1"/>
    <col min="3997" max="3997" width="12.85546875" style="7" customWidth="1"/>
    <col min="3998" max="4234" width="9.140625" style="7"/>
    <col min="4235" max="4235" width="9" style="7" bestFit="1" customWidth="1"/>
    <col min="4236" max="4236" width="9.85546875" style="7" bestFit="1" customWidth="1"/>
    <col min="4237" max="4237" width="9.140625" style="7" bestFit="1" customWidth="1"/>
    <col min="4238" max="4238" width="16" style="7" bestFit="1" customWidth="1"/>
    <col min="4239" max="4239" width="9" style="7" bestFit="1" customWidth="1"/>
    <col min="4240" max="4240" width="7.85546875" style="7" bestFit="1" customWidth="1"/>
    <col min="4241" max="4241" width="11.7109375" style="7" bestFit="1" customWidth="1"/>
    <col min="4242" max="4242" width="14.28515625" style="7" customWidth="1"/>
    <col min="4243" max="4243" width="11.7109375" style="7" bestFit="1" customWidth="1"/>
    <col min="4244" max="4244" width="14.140625" style="7" bestFit="1" customWidth="1"/>
    <col min="4245" max="4245" width="16.7109375" style="7" customWidth="1"/>
    <col min="4246" max="4246" width="16.5703125" style="7" customWidth="1"/>
    <col min="4247" max="4248" width="7.85546875" style="7" bestFit="1" customWidth="1"/>
    <col min="4249" max="4249" width="8" style="7" bestFit="1" customWidth="1"/>
    <col min="4250" max="4251" width="7.85546875" style="7" bestFit="1" customWidth="1"/>
    <col min="4252" max="4252" width="9.7109375" style="7" customWidth="1"/>
    <col min="4253" max="4253" width="12.85546875" style="7" customWidth="1"/>
    <col min="4254" max="4490" width="9.140625" style="7"/>
    <col min="4491" max="4491" width="9" style="7" bestFit="1" customWidth="1"/>
    <col min="4492" max="4492" width="9.85546875" style="7" bestFit="1" customWidth="1"/>
    <col min="4493" max="4493" width="9.140625" style="7" bestFit="1" customWidth="1"/>
    <col min="4494" max="4494" width="16" style="7" bestFit="1" customWidth="1"/>
    <col min="4495" max="4495" width="9" style="7" bestFit="1" customWidth="1"/>
    <col min="4496" max="4496" width="7.85546875" style="7" bestFit="1" customWidth="1"/>
    <col min="4497" max="4497" width="11.7109375" style="7" bestFit="1" customWidth="1"/>
    <col min="4498" max="4498" width="14.28515625" style="7" customWidth="1"/>
    <col min="4499" max="4499" width="11.7109375" style="7" bestFit="1" customWidth="1"/>
    <col min="4500" max="4500" width="14.140625" style="7" bestFit="1" customWidth="1"/>
    <col min="4501" max="4501" width="16.7109375" style="7" customWidth="1"/>
    <col min="4502" max="4502" width="16.5703125" style="7" customWidth="1"/>
    <col min="4503" max="4504" width="7.85546875" style="7" bestFit="1" customWidth="1"/>
    <col min="4505" max="4505" width="8" style="7" bestFit="1" customWidth="1"/>
    <col min="4506" max="4507" width="7.85546875" style="7" bestFit="1" customWidth="1"/>
    <col min="4508" max="4508" width="9.7109375" style="7" customWidth="1"/>
    <col min="4509" max="4509" width="12.85546875" style="7" customWidth="1"/>
    <col min="4510" max="4746" width="9.140625" style="7"/>
    <col min="4747" max="4747" width="9" style="7" bestFit="1" customWidth="1"/>
    <col min="4748" max="4748" width="9.85546875" style="7" bestFit="1" customWidth="1"/>
    <col min="4749" max="4749" width="9.140625" style="7" bestFit="1" customWidth="1"/>
    <col min="4750" max="4750" width="16" style="7" bestFit="1" customWidth="1"/>
    <col min="4751" max="4751" width="9" style="7" bestFit="1" customWidth="1"/>
    <col min="4752" max="4752" width="7.85546875" style="7" bestFit="1" customWidth="1"/>
    <col min="4753" max="4753" width="11.7109375" style="7" bestFit="1" customWidth="1"/>
    <col min="4754" max="4754" width="14.28515625" style="7" customWidth="1"/>
    <col min="4755" max="4755" width="11.7109375" style="7" bestFit="1" customWidth="1"/>
    <col min="4756" max="4756" width="14.140625" style="7" bestFit="1" customWidth="1"/>
    <col min="4757" max="4757" width="16.7109375" style="7" customWidth="1"/>
    <col min="4758" max="4758" width="16.5703125" style="7" customWidth="1"/>
    <col min="4759" max="4760" width="7.85546875" style="7" bestFit="1" customWidth="1"/>
    <col min="4761" max="4761" width="8" style="7" bestFit="1" customWidth="1"/>
    <col min="4762" max="4763" width="7.85546875" style="7" bestFit="1" customWidth="1"/>
    <col min="4764" max="4764" width="9.7109375" style="7" customWidth="1"/>
    <col min="4765" max="4765" width="12.85546875" style="7" customWidth="1"/>
    <col min="4766" max="5002" width="9.140625" style="7"/>
    <col min="5003" max="5003" width="9" style="7" bestFit="1" customWidth="1"/>
    <col min="5004" max="5004" width="9.85546875" style="7" bestFit="1" customWidth="1"/>
    <col min="5005" max="5005" width="9.140625" style="7" bestFit="1" customWidth="1"/>
    <col min="5006" max="5006" width="16" style="7" bestFit="1" customWidth="1"/>
    <col min="5007" max="5007" width="9" style="7" bestFit="1" customWidth="1"/>
    <col min="5008" max="5008" width="7.85546875" style="7" bestFit="1" customWidth="1"/>
    <col min="5009" max="5009" width="11.7109375" style="7" bestFit="1" customWidth="1"/>
    <col min="5010" max="5010" width="14.28515625" style="7" customWidth="1"/>
    <col min="5011" max="5011" width="11.7109375" style="7" bestFit="1" customWidth="1"/>
    <col min="5012" max="5012" width="14.140625" style="7" bestFit="1" customWidth="1"/>
    <col min="5013" max="5013" width="16.7109375" style="7" customWidth="1"/>
    <col min="5014" max="5014" width="16.5703125" style="7" customWidth="1"/>
    <col min="5015" max="5016" width="7.85546875" style="7" bestFit="1" customWidth="1"/>
    <col min="5017" max="5017" width="8" style="7" bestFit="1" customWidth="1"/>
    <col min="5018" max="5019" width="7.85546875" style="7" bestFit="1" customWidth="1"/>
    <col min="5020" max="5020" width="9.7109375" style="7" customWidth="1"/>
    <col min="5021" max="5021" width="12.85546875" style="7" customWidth="1"/>
    <col min="5022" max="5258" width="9.140625" style="7"/>
    <col min="5259" max="5259" width="9" style="7" bestFit="1" customWidth="1"/>
    <col min="5260" max="5260" width="9.85546875" style="7" bestFit="1" customWidth="1"/>
    <col min="5261" max="5261" width="9.140625" style="7" bestFit="1" customWidth="1"/>
    <col min="5262" max="5262" width="16" style="7" bestFit="1" customWidth="1"/>
    <col min="5263" max="5263" width="9" style="7" bestFit="1" customWidth="1"/>
    <col min="5264" max="5264" width="7.85546875" style="7" bestFit="1" customWidth="1"/>
    <col min="5265" max="5265" width="11.7109375" style="7" bestFit="1" customWidth="1"/>
    <col min="5266" max="5266" width="14.28515625" style="7" customWidth="1"/>
    <col min="5267" max="5267" width="11.7109375" style="7" bestFit="1" customWidth="1"/>
    <col min="5268" max="5268" width="14.140625" style="7" bestFit="1" customWidth="1"/>
    <col min="5269" max="5269" width="16.7109375" style="7" customWidth="1"/>
    <col min="5270" max="5270" width="16.5703125" style="7" customWidth="1"/>
    <col min="5271" max="5272" width="7.85546875" style="7" bestFit="1" customWidth="1"/>
    <col min="5273" max="5273" width="8" style="7" bestFit="1" customWidth="1"/>
    <col min="5274" max="5275" width="7.85546875" style="7" bestFit="1" customWidth="1"/>
    <col min="5276" max="5276" width="9.7109375" style="7" customWidth="1"/>
    <col min="5277" max="5277" width="12.85546875" style="7" customWidth="1"/>
    <col min="5278" max="5514" width="9.140625" style="7"/>
    <col min="5515" max="5515" width="9" style="7" bestFit="1" customWidth="1"/>
    <col min="5516" max="5516" width="9.85546875" style="7" bestFit="1" customWidth="1"/>
    <col min="5517" max="5517" width="9.140625" style="7" bestFit="1" customWidth="1"/>
    <col min="5518" max="5518" width="16" style="7" bestFit="1" customWidth="1"/>
    <col min="5519" max="5519" width="9" style="7" bestFit="1" customWidth="1"/>
    <col min="5520" max="5520" width="7.85546875" style="7" bestFit="1" customWidth="1"/>
    <col min="5521" max="5521" width="11.7109375" style="7" bestFit="1" customWidth="1"/>
    <col min="5522" max="5522" width="14.28515625" style="7" customWidth="1"/>
    <col min="5523" max="5523" width="11.7109375" style="7" bestFit="1" customWidth="1"/>
    <col min="5524" max="5524" width="14.140625" style="7" bestFit="1" customWidth="1"/>
    <col min="5525" max="5525" width="16.7109375" style="7" customWidth="1"/>
    <col min="5526" max="5526" width="16.5703125" style="7" customWidth="1"/>
    <col min="5527" max="5528" width="7.85546875" style="7" bestFit="1" customWidth="1"/>
    <col min="5529" max="5529" width="8" style="7" bestFit="1" customWidth="1"/>
    <col min="5530" max="5531" width="7.85546875" style="7" bestFit="1" customWidth="1"/>
    <col min="5532" max="5532" width="9.7109375" style="7" customWidth="1"/>
    <col min="5533" max="5533" width="12.85546875" style="7" customWidth="1"/>
    <col min="5534" max="5770" width="9.140625" style="7"/>
    <col min="5771" max="5771" width="9" style="7" bestFit="1" customWidth="1"/>
    <col min="5772" max="5772" width="9.85546875" style="7" bestFit="1" customWidth="1"/>
    <col min="5773" max="5773" width="9.140625" style="7" bestFit="1" customWidth="1"/>
    <col min="5774" max="5774" width="16" style="7" bestFit="1" customWidth="1"/>
    <col min="5775" max="5775" width="9" style="7" bestFit="1" customWidth="1"/>
    <col min="5776" max="5776" width="7.85546875" style="7" bestFit="1" customWidth="1"/>
    <col min="5777" max="5777" width="11.7109375" style="7" bestFit="1" customWidth="1"/>
    <col min="5778" max="5778" width="14.28515625" style="7" customWidth="1"/>
    <col min="5779" max="5779" width="11.7109375" style="7" bestFit="1" customWidth="1"/>
    <col min="5780" max="5780" width="14.140625" style="7" bestFit="1" customWidth="1"/>
    <col min="5781" max="5781" width="16.7109375" style="7" customWidth="1"/>
    <col min="5782" max="5782" width="16.5703125" style="7" customWidth="1"/>
    <col min="5783" max="5784" width="7.85546875" style="7" bestFit="1" customWidth="1"/>
    <col min="5785" max="5785" width="8" style="7" bestFit="1" customWidth="1"/>
    <col min="5786" max="5787" width="7.85546875" style="7" bestFit="1" customWidth="1"/>
    <col min="5788" max="5788" width="9.7109375" style="7" customWidth="1"/>
    <col min="5789" max="5789" width="12.85546875" style="7" customWidth="1"/>
    <col min="5790" max="6026" width="9.140625" style="7"/>
    <col min="6027" max="6027" width="9" style="7" bestFit="1" customWidth="1"/>
    <col min="6028" max="6028" width="9.85546875" style="7" bestFit="1" customWidth="1"/>
    <col min="6029" max="6029" width="9.140625" style="7" bestFit="1" customWidth="1"/>
    <col min="6030" max="6030" width="16" style="7" bestFit="1" customWidth="1"/>
    <col min="6031" max="6031" width="9" style="7" bestFit="1" customWidth="1"/>
    <col min="6032" max="6032" width="7.85546875" style="7" bestFit="1" customWidth="1"/>
    <col min="6033" max="6033" width="11.7109375" style="7" bestFit="1" customWidth="1"/>
    <col min="6034" max="6034" width="14.28515625" style="7" customWidth="1"/>
    <col min="6035" max="6035" width="11.7109375" style="7" bestFit="1" customWidth="1"/>
    <col min="6036" max="6036" width="14.140625" style="7" bestFit="1" customWidth="1"/>
    <col min="6037" max="6037" width="16.7109375" style="7" customWidth="1"/>
    <col min="6038" max="6038" width="16.5703125" style="7" customWidth="1"/>
    <col min="6039" max="6040" width="7.85546875" style="7" bestFit="1" customWidth="1"/>
    <col min="6041" max="6041" width="8" style="7" bestFit="1" customWidth="1"/>
    <col min="6042" max="6043" width="7.85546875" style="7" bestFit="1" customWidth="1"/>
    <col min="6044" max="6044" width="9.7109375" style="7" customWidth="1"/>
    <col min="6045" max="6045" width="12.85546875" style="7" customWidth="1"/>
    <col min="6046" max="6282" width="9.140625" style="7"/>
    <col min="6283" max="6283" width="9" style="7" bestFit="1" customWidth="1"/>
    <col min="6284" max="6284" width="9.85546875" style="7" bestFit="1" customWidth="1"/>
    <col min="6285" max="6285" width="9.140625" style="7" bestFit="1" customWidth="1"/>
    <col min="6286" max="6286" width="16" style="7" bestFit="1" customWidth="1"/>
    <col min="6287" max="6287" width="9" style="7" bestFit="1" customWidth="1"/>
    <col min="6288" max="6288" width="7.85546875" style="7" bestFit="1" customWidth="1"/>
    <col min="6289" max="6289" width="11.7109375" style="7" bestFit="1" customWidth="1"/>
    <col min="6290" max="6290" width="14.28515625" style="7" customWidth="1"/>
    <col min="6291" max="6291" width="11.7109375" style="7" bestFit="1" customWidth="1"/>
    <col min="6292" max="6292" width="14.140625" style="7" bestFit="1" customWidth="1"/>
    <col min="6293" max="6293" width="16.7109375" style="7" customWidth="1"/>
    <col min="6294" max="6294" width="16.5703125" style="7" customWidth="1"/>
    <col min="6295" max="6296" width="7.85546875" style="7" bestFit="1" customWidth="1"/>
    <col min="6297" max="6297" width="8" style="7" bestFit="1" customWidth="1"/>
    <col min="6298" max="6299" width="7.85546875" style="7" bestFit="1" customWidth="1"/>
    <col min="6300" max="6300" width="9.7109375" style="7" customWidth="1"/>
    <col min="6301" max="6301" width="12.85546875" style="7" customWidth="1"/>
    <col min="6302" max="6538" width="9.140625" style="7"/>
    <col min="6539" max="6539" width="9" style="7" bestFit="1" customWidth="1"/>
    <col min="6540" max="6540" width="9.85546875" style="7" bestFit="1" customWidth="1"/>
    <col min="6541" max="6541" width="9.140625" style="7" bestFit="1" customWidth="1"/>
    <col min="6542" max="6542" width="16" style="7" bestFit="1" customWidth="1"/>
    <col min="6543" max="6543" width="9" style="7" bestFit="1" customWidth="1"/>
    <col min="6544" max="6544" width="7.85546875" style="7" bestFit="1" customWidth="1"/>
    <col min="6545" max="6545" width="11.7109375" style="7" bestFit="1" customWidth="1"/>
    <col min="6546" max="6546" width="14.28515625" style="7" customWidth="1"/>
    <col min="6547" max="6547" width="11.7109375" style="7" bestFit="1" customWidth="1"/>
    <col min="6548" max="6548" width="14.140625" style="7" bestFit="1" customWidth="1"/>
    <col min="6549" max="6549" width="16.7109375" style="7" customWidth="1"/>
    <col min="6550" max="6550" width="16.5703125" style="7" customWidth="1"/>
    <col min="6551" max="6552" width="7.85546875" style="7" bestFit="1" customWidth="1"/>
    <col min="6553" max="6553" width="8" style="7" bestFit="1" customWidth="1"/>
    <col min="6554" max="6555" width="7.85546875" style="7" bestFit="1" customWidth="1"/>
    <col min="6556" max="6556" width="9.7109375" style="7" customWidth="1"/>
    <col min="6557" max="6557" width="12.85546875" style="7" customWidth="1"/>
    <col min="6558" max="6794" width="9.140625" style="7"/>
    <col min="6795" max="6795" width="9" style="7" bestFit="1" customWidth="1"/>
    <col min="6796" max="6796" width="9.85546875" style="7" bestFit="1" customWidth="1"/>
    <col min="6797" max="6797" width="9.140625" style="7" bestFit="1" customWidth="1"/>
    <col min="6798" max="6798" width="16" style="7" bestFit="1" customWidth="1"/>
    <col min="6799" max="6799" width="9" style="7" bestFit="1" customWidth="1"/>
    <col min="6800" max="6800" width="7.85546875" style="7" bestFit="1" customWidth="1"/>
    <col min="6801" max="6801" width="11.7109375" style="7" bestFit="1" customWidth="1"/>
    <col min="6802" max="6802" width="14.28515625" style="7" customWidth="1"/>
    <col min="6803" max="6803" width="11.7109375" style="7" bestFit="1" customWidth="1"/>
    <col min="6804" max="6804" width="14.140625" style="7" bestFit="1" customWidth="1"/>
    <col min="6805" max="6805" width="16.7109375" style="7" customWidth="1"/>
    <col min="6806" max="6806" width="16.5703125" style="7" customWidth="1"/>
    <col min="6807" max="6808" width="7.85546875" style="7" bestFit="1" customWidth="1"/>
    <col min="6809" max="6809" width="8" style="7" bestFit="1" customWidth="1"/>
    <col min="6810" max="6811" width="7.85546875" style="7" bestFit="1" customWidth="1"/>
    <col min="6812" max="6812" width="9.7109375" style="7" customWidth="1"/>
    <col min="6813" max="6813" width="12.85546875" style="7" customWidth="1"/>
    <col min="6814" max="7050" width="9.140625" style="7"/>
    <col min="7051" max="7051" width="9" style="7" bestFit="1" customWidth="1"/>
    <col min="7052" max="7052" width="9.85546875" style="7" bestFit="1" customWidth="1"/>
    <col min="7053" max="7053" width="9.140625" style="7" bestFit="1" customWidth="1"/>
    <col min="7054" max="7054" width="16" style="7" bestFit="1" customWidth="1"/>
    <col min="7055" max="7055" width="9" style="7" bestFit="1" customWidth="1"/>
    <col min="7056" max="7056" width="7.85546875" style="7" bestFit="1" customWidth="1"/>
    <col min="7057" max="7057" width="11.7109375" style="7" bestFit="1" customWidth="1"/>
    <col min="7058" max="7058" width="14.28515625" style="7" customWidth="1"/>
    <col min="7059" max="7059" width="11.7109375" style="7" bestFit="1" customWidth="1"/>
    <col min="7060" max="7060" width="14.140625" style="7" bestFit="1" customWidth="1"/>
    <col min="7061" max="7061" width="16.7109375" style="7" customWidth="1"/>
    <col min="7062" max="7062" width="16.5703125" style="7" customWidth="1"/>
    <col min="7063" max="7064" width="7.85546875" style="7" bestFit="1" customWidth="1"/>
    <col min="7065" max="7065" width="8" style="7" bestFit="1" customWidth="1"/>
    <col min="7066" max="7067" width="7.85546875" style="7" bestFit="1" customWidth="1"/>
    <col min="7068" max="7068" width="9.7109375" style="7" customWidth="1"/>
    <col min="7069" max="7069" width="12.85546875" style="7" customWidth="1"/>
    <col min="7070" max="7306" width="9.140625" style="7"/>
    <col min="7307" max="7307" width="9" style="7" bestFit="1" customWidth="1"/>
    <col min="7308" max="7308" width="9.85546875" style="7" bestFit="1" customWidth="1"/>
    <col min="7309" max="7309" width="9.140625" style="7" bestFit="1" customWidth="1"/>
    <col min="7310" max="7310" width="16" style="7" bestFit="1" customWidth="1"/>
    <col min="7311" max="7311" width="9" style="7" bestFit="1" customWidth="1"/>
    <col min="7312" max="7312" width="7.85546875" style="7" bestFit="1" customWidth="1"/>
    <col min="7313" max="7313" width="11.7109375" style="7" bestFit="1" customWidth="1"/>
    <col min="7314" max="7314" width="14.28515625" style="7" customWidth="1"/>
    <col min="7315" max="7315" width="11.7109375" style="7" bestFit="1" customWidth="1"/>
    <col min="7316" max="7316" width="14.140625" style="7" bestFit="1" customWidth="1"/>
    <col min="7317" max="7317" width="16.7109375" style="7" customWidth="1"/>
    <col min="7318" max="7318" width="16.5703125" style="7" customWidth="1"/>
    <col min="7319" max="7320" width="7.85546875" style="7" bestFit="1" customWidth="1"/>
    <col min="7321" max="7321" width="8" style="7" bestFit="1" customWidth="1"/>
    <col min="7322" max="7323" width="7.85546875" style="7" bestFit="1" customWidth="1"/>
    <col min="7324" max="7324" width="9.7109375" style="7" customWidth="1"/>
    <col min="7325" max="7325" width="12.85546875" style="7" customWidth="1"/>
    <col min="7326" max="7562" width="9.140625" style="7"/>
    <col min="7563" max="7563" width="9" style="7" bestFit="1" customWidth="1"/>
    <col min="7564" max="7564" width="9.85546875" style="7" bestFit="1" customWidth="1"/>
    <col min="7565" max="7565" width="9.140625" style="7" bestFit="1" customWidth="1"/>
    <col min="7566" max="7566" width="16" style="7" bestFit="1" customWidth="1"/>
    <col min="7567" max="7567" width="9" style="7" bestFit="1" customWidth="1"/>
    <col min="7568" max="7568" width="7.85546875" style="7" bestFit="1" customWidth="1"/>
    <col min="7569" max="7569" width="11.7109375" style="7" bestFit="1" customWidth="1"/>
    <col min="7570" max="7570" width="14.28515625" style="7" customWidth="1"/>
    <col min="7571" max="7571" width="11.7109375" style="7" bestFit="1" customWidth="1"/>
    <col min="7572" max="7572" width="14.140625" style="7" bestFit="1" customWidth="1"/>
    <col min="7573" max="7573" width="16.7109375" style="7" customWidth="1"/>
    <col min="7574" max="7574" width="16.5703125" style="7" customWidth="1"/>
    <col min="7575" max="7576" width="7.85546875" style="7" bestFit="1" customWidth="1"/>
    <col min="7577" max="7577" width="8" style="7" bestFit="1" customWidth="1"/>
    <col min="7578" max="7579" width="7.85546875" style="7" bestFit="1" customWidth="1"/>
    <col min="7580" max="7580" width="9.7109375" style="7" customWidth="1"/>
    <col min="7581" max="7581" width="12.85546875" style="7" customWidth="1"/>
    <col min="7582" max="7818" width="9.140625" style="7"/>
    <col min="7819" max="7819" width="9" style="7" bestFit="1" customWidth="1"/>
    <col min="7820" max="7820" width="9.85546875" style="7" bestFit="1" customWidth="1"/>
    <col min="7821" max="7821" width="9.140625" style="7" bestFit="1" customWidth="1"/>
    <col min="7822" max="7822" width="16" style="7" bestFit="1" customWidth="1"/>
    <col min="7823" max="7823" width="9" style="7" bestFit="1" customWidth="1"/>
    <col min="7824" max="7824" width="7.85546875" style="7" bestFit="1" customWidth="1"/>
    <col min="7825" max="7825" width="11.7109375" style="7" bestFit="1" customWidth="1"/>
    <col min="7826" max="7826" width="14.28515625" style="7" customWidth="1"/>
    <col min="7827" max="7827" width="11.7109375" style="7" bestFit="1" customWidth="1"/>
    <col min="7828" max="7828" width="14.140625" style="7" bestFit="1" customWidth="1"/>
    <col min="7829" max="7829" width="16.7109375" style="7" customWidth="1"/>
    <col min="7830" max="7830" width="16.5703125" style="7" customWidth="1"/>
    <col min="7831" max="7832" width="7.85546875" style="7" bestFit="1" customWidth="1"/>
    <col min="7833" max="7833" width="8" style="7" bestFit="1" customWidth="1"/>
    <col min="7834" max="7835" width="7.85546875" style="7" bestFit="1" customWidth="1"/>
    <col min="7836" max="7836" width="9.7109375" style="7" customWidth="1"/>
    <col min="7837" max="7837" width="12.85546875" style="7" customWidth="1"/>
    <col min="7838" max="8074" width="9.140625" style="7"/>
    <col min="8075" max="8075" width="9" style="7" bestFit="1" customWidth="1"/>
    <col min="8076" max="8076" width="9.85546875" style="7" bestFit="1" customWidth="1"/>
    <col min="8077" max="8077" width="9.140625" style="7" bestFit="1" customWidth="1"/>
    <col min="8078" max="8078" width="16" style="7" bestFit="1" customWidth="1"/>
    <col min="8079" max="8079" width="9" style="7" bestFit="1" customWidth="1"/>
    <col min="8080" max="8080" width="7.85546875" style="7" bestFit="1" customWidth="1"/>
    <col min="8081" max="8081" width="11.7109375" style="7" bestFit="1" customWidth="1"/>
    <col min="8082" max="8082" width="14.28515625" style="7" customWidth="1"/>
    <col min="8083" max="8083" width="11.7109375" style="7" bestFit="1" customWidth="1"/>
    <col min="8084" max="8084" width="14.140625" style="7" bestFit="1" customWidth="1"/>
    <col min="8085" max="8085" width="16.7109375" style="7" customWidth="1"/>
    <col min="8086" max="8086" width="16.5703125" style="7" customWidth="1"/>
    <col min="8087" max="8088" width="7.85546875" style="7" bestFit="1" customWidth="1"/>
    <col min="8089" max="8089" width="8" style="7" bestFit="1" customWidth="1"/>
    <col min="8090" max="8091" width="7.85546875" style="7" bestFit="1" customWidth="1"/>
    <col min="8092" max="8092" width="9.7109375" style="7" customWidth="1"/>
    <col min="8093" max="8093" width="12.85546875" style="7" customWidth="1"/>
    <col min="8094" max="8330" width="9.140625" style="7"/>
    <col min="8331" max="8331" width="9" style="7" bestFit="1" customWidth="1"/>
    <col min="8332" max="8332" width="9.85546875" style="7" bestFit="1" customWidth="1"/>
    <col min="8333" max="8333" width="9.140625" style="7" bestFit="1" customWidth="1"/>
    <col min="8334" max="8334" width="16" style="7" bestFit="1" customWidth="1"/>
    <col min="8335" max="8335" width="9" style="7" bestFit="1" customWidth="1"/>
    <col min="8336" max="8336" width="7.85546875" style="7" bestFit="1" customWidth="1"/>
    <col min="8337" max="8337" width="11.7109375" style="7" bestFit="1" customWidth="1"/>
    <col min="8338" max="8338" width="14.28515625" style="7" customWidth="1"/>
    <col min="8339" max="8339" width="11.7109375" style="7" bestFit="1" customWidth="1"/>
    <col min="8340" max="8340" width="14.140625" style="7" bestFit="1" customWidth="1"/>
    <col min="8341" max="8341" width="16.7109375" style="7" customWidth="1"/>
    <col min="8342" max="8342" width="16.5703125" style="7" customWidth="1"/>
    <col min="8343" max="8344" width="7.85546875" style="7" bestFit="1" customWidth="1"/>
    <col min="8345" max="8345" width="8" style="7" bestFit="1" customWidth="1"/>
    <col min="8346" max="8347" width="7.85546875" style="7" bestFit="1" customWidth="1"/>
    <col min="8348" max="8348" width="9.7109375" style="7" customWidth="1"/>
    <col min="8349" max="8349" width="12.85546875" style="7" customWidth="1"/>
    <col min="8350" max="8586" width="9.140625" style="7"/>
    <col min="8587" max="8587" width="9" style="7" bestFit="1" customWidth="1"/>
    <col min="8588" max="8588" width="9.85546875" style="7" bestFit="1" customWidth="1"/>
    <col min="8589" max="8589" width="9.140625" style="7" bestFit="1" customWidth="1"/>
    <col min="8590" max="8590" width="16" style="7" bestFit="1" customWidth="1"/>
    <col min="8591" max="8591" width="9" style="7" bestFit="1" customWidth="1"/>
    <col min="8592" max="8592" width="7.85546875" style="7" bestFit="1" customWidth="1"/>
    <col min="8593" max="8593" width="11.7109375" style="7" bestFit="1" customWidth="1"/>
    <col min="8594" max="8594" width="14.28515625" style="7" customWidth="1"/>
    <col min="8595" max="8595" width="11.7109375" style="7" bestFit="1" customWidth="1"/>
    <col min="8596" max="8596" width="14.140625" style="7" bestFit="1" customWidth="1"/>
    <col min="8597" max="8597" width="16.7109375" style="7" customWidth="1"/>
    <col min="8598" max="8598" width="16.5703125" style="7" customWidth="1"/>
    <col min="8599" max="8600" width="7.85546875" style="7" bestFit="1" customWidth="1"/>
    <col min="8601" max="8601" width="8" style="7" bestFit="1" customWidth="1"/>
    <col min="8602" max="8603" width="7.85546875" style="7" bestFit="1" customWidth="1"/>
    <col min="8604" max="8604" width="9.7109375" style="7" customWidth="1"/>
    <col min="8605" max="8605" width="12.85546875" style="7" customWidth="1"/>
    <col min="8606" max="8842" width="9.140625" style="7"/>
    <col min="8843" max="8843" width="9" style="7" bestFit="1" customWidth="1"/>
    <col min="8844" max="8844" width="9.85546875" style="7" bestFit="1" customWidth="1"/>
    <col min="8845" max="8845" width="9.140625" style="7" bestFit="1" customWidth="1"/>
    <col min="8846" max="8846" width="16" style="7" bestFit="1" customWidth="1"/>
    <col min="8847" max="8847" width="9" style="7" bestFit="1" customWidth="1"/>
    <col min="8848" max="8848" width="7.85546875" style="7" bestFit="1" customWidth="1"/>
    <col min="8849" max="8849" width="11.7109375" style="7" bestFit="1" customWidth="1"/>
    <col min="8850" max="8850" width="14.28515625" style="7" customWidth="1"/>
    <col min="8851" max="8851" width="11.7109375" style="7" bestFit="1" customWidth="1"/>
    <col min="8852" max="8852" width="14.140625" style="7" bestFit="1" customWidth="1"/>
    <col min="8853" max="8853" width="16.7109375" style="7" customWidth="1"/>
    <col min="8854" max="8854" width="16.5703125" style="7" customWidth="1"/>
    <col min="8855" max="8856" width="7.85546875" style="7" bestFit="1" customWidth="1"/>
    <col min="8857" max="8857" width="8" style="7" bestFit="1" customWidth="1"/>
    <col min="8858" max="8859" width="7.85546875" style="7" bestFit="1" customWidth="1"/>
    <col min="8860" max="8860" width="9.7109375" style="7" customWidth="1"/>
    <col min="8861" max="8861" width="12.85546875" style="7" customWidth="1"/>
    <col min="8862" max="9098" width="9.140625" style="7"/>
    <col min="9099" max="9099" width="9" style="7" bestFit="1" customWidth="1"/>
    <col min="9100" max="9100" width="9.85546875" style="7" bestFit="1" customWidth="1"/>
    <col min="9101" max="9101" width="9.140625" style="7" bestFit="1" customWidth="1"/>
    <col min="9102" max="9102" width="16" style="7" bestFit="1" customWidth="1"/>
    <col min="9103" max="9103" width="9" style="7" bestFit="1" customWidth="1"/>
    <col min="9104" max="9104" width="7.85546875" style="7" bestFit="1" customWidth="1"/>
    <col min="9105" max="9105" width="11.7109375" style="7" bestFit="1" customWidth="1"/>
    <col min="9106" max="9106" width="14.28515625" style="7" customWidth="1"/>
    <col min="9107" max="9107" width="11.7109375" style="7" bestFit="1" customWidth="1"/>
    <col min="9108" max="9108" width="14.140625" style="7" bestFit="1" customWidth="1"/>
    <col min="9109" max="9109" width="16.7109375" style="7" customWidth="1"/>
    <col min="9110" max="9110" width="16.5703125" style="7" customWidth="1"/>
    <col min="9111" max="9112" width="7.85546875" style="7" bestFit="1" customWidth="1"/>
    <col min="9113" max="9113" width="8" style="7" bestFit="1" customWidth="1"/>
    <col min="9114" max="9115" width="7.85546875" style="7" bestFit="1" customWidth="1"/>
    <col min="9116" max="9116" width="9.7109375" style="7" customWidth="1"/>
    <col min="9117" max="9117" width="12.85546875" style="7" customWidth="1"/>
    <col min="9118" max="9354" width="9.140625" style="7"/>
    <col min="9355" max="9355" width="9" style="7" bestFit="1" customWidth="1"/>
    <col min="9356" max="9356" width="9.85546875" style="7" bestFit="1" customWidth="1"/>
    <col min="9357" max="9357" width="9.140625" style="7" bestFit="1" customWidth="1"/>
    <col min="9358" max="9358" width="16" style="7" bestFit="1" customWidth="1"/>
    <col min="9359" max="9359" width="9" style="7" bestFit="1" customWidth="1"/>
    <col min="9360" max="9360" width="7.85546875" style="7" bestFit="1" customWidth="1"/>
    <col min="9361" max="9361" width="11.7109375" style="7" bestFit="1" customWidth="1"/>
    <col min="9362" max="9362" width="14.28515625" style="7" customWidth="1"/>
    <col min="9363" max="9363" width="11.7109375" style="7" bestFit="1" customWidth="1"/>
    <col min="9364" max="9364" width="14.140625" style="7" bestFit="1" customWidth="1"/>
    <col min="9365" max="9365" width="16.7109375" style="7" customWidth="1"/>
    <col min="9366" max="9366" width="16.5703125" style="7" customWidth="1"/>
    <col min="9367" max="9368" width="7.85546875" style="7" bestFit="1" customWidth="1"/>
    <col min="9369" max="9369" width="8" style="7" bestFit="1" customWidth="1"/>
    <col min="9370" max="9371" width="7.85546875" style="7" bestFit="1" customWidth="1"/>
    <col min="9372" max="9372" width="9.7109375" style="7" customWidth="1"/>
    <col min="9373" max="9373" width="12.85546875" style="7" customWidth="1"/>
    <col min="9374" max="9610" width="9.140625" style="7"/>
    <col min="9611" max="9611" width="9" style="7" bestFit="1" customWidth="1"/>
    <col min="9612" max="9612" width="9.85546875" style="7" bestFit="1" customWidth="1"/>
    <col min="9613" max="9613" width="9.140625" style="7" bestFit="1" customWidth="1"/>
    <col min="9614" max="9614" width="16" style="7" bestFit="1" customWidth="1"/>
    <col min="9615" max="9615" width="9" style="7" bestFit="1" customWidth="1"/>
    <col min="9616" max="9616" width="7.85546875" style="7" bestFit="1" customWidth="1"/>
    <col min="9617" max="9617" width="11.7109375" style="7" bestFit="1" customWidth="1"/>
    <col min="9618" max="9618" width="14.28515625" style="7" customWidth="1"/>
    <col min="9619" max="9619" width="11.7109375" style="7" bestFit="1" customWidth="1"/>
    <col min="9620" max="9620" width="14.140625" style="7" bestFit="1" customWidth="1"/>
    <col min="9621" max="9621" width="16.7109375" style="7" customWidth="1"/>
    <col min="9622" max="9622" width="16.5703125" style="7" customWidth="1"/>
    <col min="9623" max="9624" width="7.85546875" style="7" bestFit="1" customWidth="1"/>
    <col min="9625" max="9625" width="8" style="7" bestFit="1" customWidth="1"/>
    <col min="9626" max="9627" width="7.85546875" style="7" bestFit="1" customWidth="1"/>
    <col min="9628" max="9628" width="9.7109375" style="7" customWidth="1"/>
    <col min="9629" max="9629" width="12.85546875" style="7" customWidth="1"/>
    <col min="9630" max="9866" width="9.140625" style="7"/>
    <col min="9867" max="9867" width="9" style="7" bestFit="1" customWidth="1"/>
    <col min="9868" max="9868" width="9.85546875" style="7" bestFit="1" customWidth="1"/>
    <col min="9869" max="9869" width="9.140625" style="7" bestFit="1" customWidth="1"/>
    <col min="9870" max="9870" width="16" style="7" bestFit="1" customWidth="1"/>
    <col min="9871" max="9871" width="9" style="7" bestFit="1" customWidth="1"/>
    <col min="9872" max="9872" width="7.85546875" style="7" bestFit="1" customWidth="1"/>
    <col min="9873" max="9873" width="11.7109375" style="7" bestFit="1" customWidth="1"/>
    <col min="9874" max="9874" width="14.28515625" style="7" customWidth="1"/>
    <col min="9875" max="9875" width="11.7109375" style="7" bestFit="1" customWidth="1"/>
    <col min="9876" max="9876" width="14.140625" style="7" bestFit="1" customWidth="1"/>
    <col min="9877" max="9877" width="16.7109375" style="7" customWidth="1"/>
    <col min="9878" max="9878" width="16.5703125" style="7" customWidth="1"/>
    <col min="9879" max="9880" width="7.85546875" style="7" bestFit="1" customWidth="1"/>
    <col min="9881" max="9881" width="8" style="7" bestFit="1" customWidth="1"/>
    <col min="9882" max="9883" width="7.85546875" style="7" bestFit="1" customWidth="1"/>
    <col min="9884" max="9884" width="9.7109375" style="7" customWidth="1"/>
    <col min="9885" max="9885" width="12.85546875" style="7" customWidth="1"/>
    <col min="9886" max="10122" width="9.140625" style="7"/>
    <col min="10123" max="10123" width="9" style="7" bestFit="1" customWidth="1"/>
    <col min="10124" max="10124" width="9.85546875" style="7" bestFit="1" customWidth="1"/>
    <col min="10125" max="10125" width="9.140625" style="7" bestFit="1" customWidth="1"/>
    <col min="10126" max="10126" width="16" style="7" bestFit="1" customWidth="1"/>
    <col min="10127" max="10127" width="9" style="7" bestFit="1" customWidth="1"/>
    <col min="10128" max="10128" width="7.85546875" style="7" bestFit="1" customWidth="1"/>
    <col min="10129" max="10129" width="11.7109375" style="7" bestFit="1" customWidth="1"/>
    <col min="10130" max="10130" width="14.28515625" style="7" customWidth="1"/>
    <col min="10131" max="10131" width="11.7109375" style="7" bestFit="1" customWidth="1"/>
    <col min="10132" max="10132" width="14.140625" style="7" bestFit="1" customWidth="1"/>
    <col min="10133" max="10133" width="16.7109375" style="7" customWidth="1"/>
    <col min="10134" max="10134" width="16.5703125" style="7" customWidth="1"/>
    <col min="10135" max="10136" width="7.85546875" style="7" bestFit="1" customWidth="1"/>
    <col min="10137" max="10137" width="8" style="7" bestFit="1" customWidth="1"/>
    <col min="10138" max="10139" width="7.85546875" style="7" bestFit="1" customWidth="1"/>
    <col min="10140" max="10140" width="9.7109375" style="7" customWidth="1"/>
    <col min="10141" max="10141" width="12.85546875" style="7" customWidth="1"/>
    <col min="10142" max="10378" width="9.140625" style="7"/>
    <col min="10379" max="10379" width="9" style="7" bestFit="1" customWidth="1"/>
    <col min="10380" max="10380" width="9.85546875" style="7" bestFit="1" customWidth="1"/>
    <col min="10381" max="10381" width="9.140625" style="7" bestFit="1" customWidth="1"/>
    <col min="10382" max="10382" width="16" style="7" bestFit="1" customWidth="1"/>
    <col min="10383" max="10383" width="9" style="7" bestFit="1" customWidth="1"/>
    <col min="10384" max="10384" width="7.85546875" style="7" bestFit="1" customWidth="1"/>
    <col min="10385" max="10385" width="11.7109375" style="7" bestFit="1" customWidth="1"/>
    <col min="10386" max="10386" width="14.28515625" style="7" customWidth="1"/>
    <col min="10387" max="10387" width="11.7109375" style="7" bestFit="1" customWidth="1"/>
    <col min="10388" max="10388" width="14.140625" style="7" bestFit="1" customWidth="1"/>
    <col min="10389" max="10389" width="16.7109375" style="7" customWidth="1"/>
    <col min="10390" max="10390" width="16.5703125" style="7" customWidth="1"/>
    <col min="10391" max="10392" width="7.85546875" style="7" bestFit="1" customWidth="1"/>
    <col min="10393" max="10393" width="8" style="7" bestFit="1" customWidth="1"/>
    <col min="10394" max="10395" width="7.85546875" style="7" bestFit="1" customWidth="1"/>
    <col min="10396" max="10396" width="9.7109375" style="7" customWidth="1"/>
    <col min="10397" max="10397" width="12.85546875" style="7" customWidth="1"/>
    <col min="10398" max="10634" width="9.140625" style="7"/>
    <col min="10635" max="10635" width="9" style="7" bestFit="1" customWidth="1"/>
    <col min="10636" max="10636" width="9.85546875" style="7" bestFit="1" customWidth="1"/>
    <col min="10637" max="10637" width="9.140625" style="7" bestFit="1" customWidth="1"/>
    <col min="10638" max="10638" width="16" style="7" bestFit="1" customWidth="1"/>
    <col min="10639" max="10639" width="9" style="7" bestFit="1" customWidth="1"/>
    <col min="10640" max="10640" width="7.85546875" style="7" bestFit="1" customWidth="1"/>
    <col min="10641" max="10641" width="11.7109375" style="7" bestFit="1" customWidth="1"/>
    <col min="10642" max="10642" width="14.28515625" style="7" customWidth="1"/>
    <col min="10643" max="10643" width="11.7109375" style="7" bestFit="1" customWidth="1"/>
    <col min="10644" max="10644" width="14.140625" style="7" bestFit="1" customWidth="1"/>
    <col min="10645" max="10645" width="16.7109375" style="7" customWidth="1"/>
    <col min="10646" max="10646" width="16.5703125" style="7" customWidth="1"/>
    <col min="10647" max="10648" width="7.85546875" style="7" bestFit="1" customWidth="1"/>
    <col min="10649" max="10649" width="8" style="7" bestFit="1" customWidth="1"/>
    <col min="10650" max="10651" width="7.85546875" style="7" bestFit="1" customWidth="1"/>
    <col min="10652" max="10652" width="9.7109375" style="7" customWidth="1"/>
    <col min="10653" max="10653" width="12.85546875" style="7" customWidth="1"/>
    <col min="10654" max="10890" width="9.140625" style="7"/>
    <col min="10891" max="10891" width="9" style="7" bestFit="1" customWidth="1"/>
    <col min="10892" max="10892" width="9.85546875" style="7" bestFit="1" customWidth="1"/>
    <col min="10893" max="10893" width="9.140625" style="7" bestFit="1" customWidth="1"/>
    <col min="10894" max="10894" width="16" style="7" bestFit="1" customWidth="1"/>
    <col min="10895" max="10895" width="9" style="7" bestFit="1" customWidth="1"/>
    <col min="10896" max="10896" width="7.85546875" style="7" bestFit="1" customWidth="1"/>
    <col min="10897" max="10897" width="11.7109375" style="7" bestFit="1" customWidth="1"/>
    <col min="10898" max="10898" width="14.28515625" style="7" customWidth="1"/>
    <col min="10899" max="10899" width="11.7109375" style="7" bestFit="1" customWidth="1"/>
    <col min="10900" max="10900" width="14.140625" style="7" bestFit="1" customWidth="1"/>
    <col min="10901" max="10901" width="16.7109375" style="7" customWidth="1"/>
    <col min="10902" max="10902" width="16.5703125" style="7" customWidth="1"/>
    <col min="10903" max="10904" width="7.85546875" style="7" bestFit="1" customWidth="1"/>
    <col min="10905" max="10905" width="8" style="7" bestFit="1" customWidth="1"/>
    <col min="10906" max="10907" width="7.85546875" style="7" bestFit="1" customWidth="1"/>
    <col min="10908" max="10908" width="9.7109375" style="7" customWidth="1"/>
    <col min="10909" max="10909" width="12.85546875" style="7" customWidth="1"/>
    <col min="10910" max="11146" width="9.140625" style="7"/>
    <col min="11147" max="11147" width="9" style="7" bestFit="1" customWidth="1"/>
    <col min="11148" max="11148" width="9.85546875" style="7" bestFit="1" customWidth="1"/>
    <col min="11149" max="11149" width="9.140625" style="7" bestFit="1" customWidth="1"/>
    <col min="11150" max="11150" width="16" style="7" bestFit="1" customWidth="1"/>
    <col min="11151" max="11151" width="9" style="7" bestFit="1" customWidth="1"/>
    <col min="11152" max="11152" width="7.85546875" style="7" bestFit="1" customWidth="1"/>
    <col min="11153" max="11153" width="11.7109375" style="7" bestFit="1" customWidth="1"/>
    <col min="11154" max="11154" width="14.28515625" style="7" customWidth="1"/>
    <col min="11155" max="11155" width="11.7109375" style="7" bestFit="1" customWidth="1"/>
    <col min="11156" max="11156" width="14.140625" style="7" bestFit="1" customWidth="1"/>
    <col min="11157" max="11157" width="16.7109375" style="7" customWidth="1"/>
    <col min="11158" max="11158" width="16.5703125" style="7" customWidth="1"/>
    <col min="11159" max="11160" width="7.85546875" style="7" bestFit="1" customWidth="1"/>
    <col min="11161" max="11161" width="8" style="7" bestFit="1" customWidth="1"/>
    <col min="11162" max="11163" width="7.85546875" style="7" bestFit="1" customWidth="1"/>
    <col min="11164" max="11164" width="9.7109375" style="7" customWidth="1"/>
    <col min="11165" max="11165" width="12.85546875" style="7" customWidth="1"/>
    <col min="11166" max="11402" width="9.140625" style="7"/>
    <col min="11403" max="11403" width="9" style="7" bestFit="1" customWidth="1"/>
    <col min="11404" max="11404" width="9.85546875" style="7" bestFit="1" customWidth="1"/>
    <col min="11405" max="11405" width="9.140625" style="7" bestFit="1" customWidth="1"/>
    <col min="11406" max="11406" width="16" style="7" bestFit="1" customWidth="1"/>
    <col min="11407" max="11407" width="9" style="7" bestFit="1" customWidth="1"/>
    <col min="11408" max="11408" width="7.85546875" style="7" bestFit="1" customWidth="1"/>
    <col min="11409" max="11409" width="11.7109375" style="7" bestFit="1" customWidth="1"/>
    <col min="11410" max="11410" width="14.28515625" style="7" customWidth="1"/>
    <col min="11411" max="11411" width="11.7109375" style="7" bestFit="1" customWidth="1"/>
    <col min="11412" max="11412" width="14.140625" style="7" bestFit="1" customWidth="1"/>
    <col min="11413" max="11413" width="16.7109375" style="7" customWidth="1"/>
    <col min="11414" max="11414" width="16.5703125" style="7" customWidth="1"/>
    <col min="11415" max="11416" width="7.85546875" style="7" bestFit="1" customWidth="1"/>
    <col min="11417" max="11417" width="8" style="7" bestFit="1" customWidth="1"/>
    <col min="11418" max="11419" width="7.85546875" style="7" bestFit="1" customWidth="1"/>
    <col min="11420" max="11420" width="9.7109375" style="7" customWidth="1"/>
    <col min="11421" max="11421" width="12.85546875" style="7" customWidth="1"/>
    <col min="11422" max="11658" width="9.140625" style="7"/>
    <col min="11659" max="11659" width="9" style="7" bestFit="1" customWidth="1"/>
    <col min="11660" max="11660" width="9.85546875" style="7" bestFit="1" customWidth="1"/>
    <col min="11661" max="11661" width="9.140625" style="7" bestFit="1" customWidth="1"/>
    <col min="11662" max="11662" width="16" style="7" bestFit="1" customWidth="1"/>
    <col min="11663" max="11663" width="9" style="7" bestFit="1" customWidth="1"/>
    <col min="11664" max="11664" width="7.85546875" style="7" bestFit="1" customWidth="1"/>
    <col min="11665" max="11665" width="11.7109375" style="7" bestFit="1" customWidth="1"/>
    <col min="11666" max="11666" width="14.28515625" style="7" customWidth="1"/>
    <col min="11667" max="11667" width="11.7109375" style="7" bestFit="1" customWidth="1"/>
    <col min="11668" max="11668" width="14.140625" style="7" bestFit="1" customWidth="1"/>
    <col min="11669" max="11669" width="16.7109375" style="7" customWidth="1"/>
    <col min="11670" max="11670" width="16.5703125" style="7" customWidth="1"/>
    <col min="11671" max="11672" width="7.85546875" style="7" bestFit="1" customWidth="1"/>
    <col min="11673" max="11673" width="8" style="7" bestFit="1" customWidth="1"/>
    <col min="11674" max="11675" width="7.85546875" style="7" bestFit="1" customWidth="1"/>
    <col min="11676" max="11676" width="9.7109375" style="7" customWidth="1"/>
    <col min="11677" max="11677" width="12.85546875" style="7" customWidth="1"/>
    <col min="11678" max="11914" width="9.140625" style="7"/>
    <col min="11915" max="11915" width="9" style="7" bestFit="1" customWidth="1"/>
    <col min="11916" max="11916" width="9.85546875" style="7" bestFit="1" customWidth="1"/>
    <col min="11917" max="11917" width="9.140625" style="7" bestFit="1" customWidth="1"/>
    <col min="11918" max="11918" width="16" style="7" bestFit="1" customWidth="1"/>
    <col min="11919" max="11919" width="9" style="7" bestFit="1" customWidth="1"/>
    <col min="11920" max="11920" width="7.85546875" style="7" bestFit="1" customWidth="1"/>
    <col min="11921" max="11921" width="11.7109375" style="7" bestFit="1" customWidth="1"/>
    <col min="11922" max="11922" width="14.28515625" style="7" customWidth="1"/>
    <col min="11923" max="11923" width="11.7109375" style="7" bestFit="1" customWidth="1"/>
    <col min="11924" max="11924" width="14.140625" style="7" bestFit="1" customWidth="1"/>
    <col min="11925" max="11925" width="16.7109375" style="7" customWidth="1"/>
    <col min="11926" max="11926" width="16.5703125" style="7" customWidth="1"/>
    <col min="11927" max="11928" width="7.85546875" style="7" bestFit="1" customWidth="1"/>
    <col min="11929" max="11929" width="8" style="7" bestFit="1" customWidth="1"/>
    <col min="11930" max="11931" width="7.85546875" style="7" bestFit="1" customWidth="1"/>
    <col min="11932" max="11932" width="9.7109375" style="7" customWidth="1"/>
    <col min="11933" max="11933" width="12.85546875" style="7" customWidth="1"/>
    <col min="11934" max="12170" width="9.140625" style="7"/>
    <col min="12171" max="12171" width="9" style="7" bestFit="1" customWidth="1"/>
    <col min="12172" max="12172" width="9.85546875" style="7" bestFit="1" customWidth="1"/>
    <col min="12173" max="12173" width="9.140625" style="7" bestFit="1" customWidth="1"/>
    <col min="12174" max="12174" width="16" style="7" bestFit="1" customWidth="1"/>
    <col min="12175" max="12175" width="9" style="7" bestFit="1" customWidth="1"/>
    <col min="12176" max="12176" width="7.85546875" style="7" bestFit="1" customWidth="1"/>
    <col min="12177" max="12177" width="11.7109375" style="7" bestFit="1" customWidth="1"/>
    <col min="12178" max="12178" width="14.28515625" style="7" customWidth="1"/>
    <col min="12179" max="12179" width="11.7109375" style="7" bestFit="1" customWidth="1"/>
    <col min="12180" max="12180" width="14.140625" style="7" bestFit="1" customWidth="1"/>
    <col min="12181" max="12181" width="16.7109375" style="7" customWidth="1"/>
    <col min="12182" max="12182" width="16.5703125" style="7" customWidth="1"/>
    <col min="12183" max="12184" width="7.85546875" style="7" bestFit="1" customWidth="1"/>
    <col min="12185" max="12185" width="8" style="7" bestFit="1" customWidth="1"/>
    <col min="12186" max="12187" width="7.85546875" style="7" bestFit="1" customWidth="1"/>
    <col min="12188" max="12188" width="9.7109375" style="7" customWidth="1"/>
    <col min="12189" max="12189" width="12.85546875" style="7" customWidth="1"/>
    <col min="12190" max="12426" width="9.140625" style="7"/>
    <col min="12427" max="12427" width="9" style="7" bestFit="1" customWidth="1"/>
    <col min="12428" max="12428" width="9.85546875" style="7" bestFit="1" customWidth="1"/>
    <col min="12429" max="12429" width="9.140625" style="7" bestFit="1" customWidth="1"/>
    <col min="12430" max="12430" width="16" style="7" bestFit="1" customWidth="1"/>
    <col min="12431" max="12431" width="9" style="7" bestFit="1" customWidth="1"/>
    <col min="12432" max="12432" width="7.85546875" style="7" bestFit="1" customWidth="1"/>
    <col min="12433" max="12433" width="11.7109375" style="7" bestFit="1" customWidth="1"/>
    <col min="12434" max="12434" width="14.28515625" style="7" customWidth="1"/>
    <col min="12435" max="12435" width="11.7109375" style="7" bestFit="1" customWidth="1"/>
    <col min="12436" max="12436" width="14.140625" style="7" bestFit="1" customWidth="1"/>
    <col min="12437" max="12437" width="16.7109375" style="7" customWidth="1"/>
    <col min="12438" max="12438" width="16.5703125" style="7" customWidth="1"/>
    <col min="12439" max="12440" width="7.85546875" style="7" bestFit="1" customWidth="1"/>
    <col min="12441" max="12441" width="8" style="7" bestFit="1" customWidth="1"/>
    <col min="12442" max="12443" width="7.85546875" style="7" bestFit="1" customWidth="1"/>
    <col min="12444" max="12444" width="9.7109375" style="7" customWidth="1"/>
    <col min="12445" max="12445" width="12.85546875" style="7" customWidth="1"/>
    <col min="12446" max="12682" width="9.140625" style="7"/>
    <col min="12683" max="12683" width="9" style="7" bestFit="1" customWidth="1"/>
    <col min="12684" max="12684" width="9.85546875" style="7" bestFit="1" customWidth="1"/>
    <col min="12685" max="12685" width="9.140625" style="7" bestFit="1" customWidth="1"/>
    <col min="12686" max="12686" width="16" style="7" bestFit="1" customWidth="1"/>
    <col min="12687" max="12687" width="9" style="7" bestFit="1" customWidth="1"/>
    <col min="12688" max="12688" width="7.85546875" style="7" bestFit="1" customWidth="1"/>
    <col min="12689" max="12689" width="11.7109375" style="7" bestFit="1" customWidth="1"/>
    <col min="12690" max="12690" width="14.28515625" style="7" customWidth="1"/>
    <col min="12691" max="12691" width="11.7109375" style="7" bestFit="1" customWidth="1"/>
    <col min="12692" max="12692" width="14.140625" style="7" bestFit="1" customWidth="1"/>
    <col min="12693" max="12693" width="16.7109375" style="7" customWidth="1"/>
    <col min="12694" max="12694" width="16.5703125" style="7" customWidth="1"/>
    <col min="12695" max="12696" width="7.85546875" style="7" bestFit="1" customWidth="1"/>
    <col min="12697" max="12697" width="8" style="7" bestFit="1" customWidth="1"/>
    <col min="12698" max="12699" width="7.85546875" style="7" bestFit="1" customWidth="1"/>
    <col min="12700" max="12700" width="9.7109375" style="7" customWidth="1"/>
    <col min="12701" max="12701" width="12.85546875" style="7" customWidth="1"/>
    <col min="12702" max="12938" width="9.140625" style="7"/>
    <col min="12939" max="12939" width="9" style="7" bestFit="1" customWidth="1"/>
    <col min="12940" max="12940" width="9.85546875" style="7" bestFit="1" customWidth="1"/>
    <col min="12941" max="12941" width="9.140625" style="7" bestFit="1" customWidth="1"/>
    <col min="12942" max="12942" width="16" style="7" bestFit="1" customWidth="1"/>
    <col min="12943" max="12943" width="9" style="7" bestFit="1" customWidth="1"/>
    <col min="12944" max="12944" width="7.85546875" style="7" bestFit="1" customWidth="1"/>
    <col min="12945" max="12945" width="11.7109375" style="7" bestFit="1" customWidth="1"/>
    <col min="12946" max="12946" width="14.28515625" style="7" customWidth="1"/>
    <col min="12947" max="12947" width="11.7109375" style="7" bestFit="1" customWidth="1"/>
    <col min="12948" max="12948" width="14.140625" style="7" bestFit="1" customWidth="1"/>
    <col min="12949" max="12949" width="16.7109375" style="7" customWidth="1"/>
    <col min="12950" max="12950" width="16.5703125" style="7" customWidth="1"/>
    <col min="12951" max="12952" width="7.85546875" style="7" bestFit="1" customWidth="1"/>
    <col min="12953" max="12953" width="8" style="7" bestFit="1" customWidth="1"/>
    <col min="12954" max="12955" width="7.85546875" style="7" bestFit="1" customWidth="1"/>
    <col min="12956" max="12956" width="9.7109375" style="7" customWidth="1"/>
    <col min="12957" max="12957" width="12.85546875" style="7" customWidth="1"/>
    <col min="12958" max="13194" width="9.140625" style="7"/>
    <col min="13195" max="13195" width="9" style="7" bestFit="1" customWidth="1"/>
    <col min="13196" max="13196" width="9.85546875" style="7" bestFit="1" customWidth="1"/>
    <col min="13197" max="13197" width="9.140625" style="7" bestFit="1" customWidth="1"/>
    <col min="13198" max="13198" width="16" style="7" bestFit="1" customWidth="1"/>
    <col min="13199" max="13199" width="9" style="7" bestFit="1" customWidth="1"/>
    <col min="13200" max="13200" width="7.85546875" style="7" bestFit="1" customWidth="1"/>
    <col min="13201" max="13201" width="11.7109375" style="7" bestFit="1" customWidth="1"/>
    <col min="13202" max="13202" width="14.28515625" style="7" customWidth="1"/>
    <col min="13203" max="13203" width="11.7109375" style="7" bestFit="1" customWidth="1"/>
    <col min="13204" max="13204" width="14.140625" style="7" bestFit="1" customWidth="1"/>
    <col min="13205" max="13205" width="16.7109375" style="7" customWidth="1"/>
    <col min="13206" max="13206" width="16.5703125" style="7" customWidth="1"/>
    <col min="13207" max="13208" width="7.85546875" style="7" bestFit="1" customWidth="1"/>
    <col min="13209" max="13209" width="8" style="7" bestFit="1" customWidth="1"/>
    <col min="13210" max="13211" width="7.85546875" style="7" bestFit="1" customWidth="1"/>
    <col min="13212" max="13212" width="9.7109375" style="7" customWidth="1"/>
    <col min="13213" max="13213" width="12.85546875" style="7" customWidth="1"/>
    <col min="13214" max="13450" width="9.140625" style="7"/>
    <col min="13451" max="13451" width="9" style="7" bestFit="1" customWidth="1"/>
    <col min="13452" max="13452" width="9.85546875" style="7" bestFit="1" customWidth="1"/>
    <col min="13453" max="13453" width="9.140625" style="7" bestFit="1" customWidth="1"/>
    <col min="13454" max="13454" width="16" style="7" bestFit="1" customWidth="1"/>
    <col min="13455" max="13455" width="9" style="7" bestFit="1" customWidth="1"/>
    <col min="13456" max="13456" width="7.85546875" style="7" bestFit="1" customWidth="1"/>
    <col min="13457" max="13457" width="11.7109375" style="7" bestFit="1" customWidth="1"/>
    <col min="13458" max="13458" width="14.28515625" style="7" customWidth="1"/>
    <col min="13459" max="13459" width="11.7109375" style="7" bestFit="1" customWidth="1"/>
    <col min="13460" max="13460" width="14.140625" style="7" bestFit="1" customWidth="1"/>
    <col min="13461" max="13461" width="16.7109375" style="7" customWidth="1"/>
    <col min="13462" max="13462" width="16.5703125" style="7" customWidth="1"/>
    <col min="13463" max="13464" width="7.85546875" style="7" bestFit="1" customWidth="1"/>
    <col min="13465" max="13465" width="8" style="7" bestFit="1" customWidth="1"/>
    <col min="13466" max="13467" width="7.85546875" style="7" bestFit="1" customWidth="1"/>
    <col min="13468" max="13468" width="9.7109375" style="7" customWidth="1"/>
    <col min="13469" max="13469" width="12.85546875" style="7" customWidth="1"/>
    <col min="13470" max="13706" width="9.140625" style="7"/>
    <col min="13707" max="13707" width="9" style="7" bestFit="1" customWidth="1"/>
    <col min="13708" max="13708" width="9.85546875" style="7" bestFit="1" customWidth="1"/>
    <col min="13709" max="13709" width="9.140625" style="7" bestFit="1" customWidth="1"/>
    <col min="13710" max="13710" width="16" style="7" bestFit="1" customWidth="1"/>
    <col min="13711" max="13711" width="9" style="7" bestFit="1" customWidth="1"/>
    <col min="13712" max="13712" width="7.85546875" style="7" bestFit="1" customWidth="1"/>
    <col min="13713" max="13713" width="11.7109375" style="7" bestFit="1" customWidth="1"/>
    <col min="13714" max="13714" width="14.28515625" style="7" customWidth="1"/>
    <col min="13715" max="13715" width="11.7109375" style="7" bestFit="1" customWidth="1"/>
    <col min="13716" max="13716" width="14.140625" style="7" bestFit="1" customWidth="1"/>
    <col min="13717" max="13717" width="16.7109375" style="7" customWidth="1"/>
    <col min="13718" max="13718" width="16.5703125" style="7" customWidth="1"/>
    <col min="13719" max="13720" width="7.85546875" style="7" bestFit="1" customWidth="1"/>
    <col min="13721" max="13721" width="8" style="7" bestFit="1" customWidth="1"/>
    <col min="13722" max="13723" width="7.85546875" style="7" bestFit="1" customWidth="1"/>
    <col min="13724" max="13724" width="9.7109375" style="7" customWidth="1"/>
    <col min="13725" max="13725" width="12.85546875" style="7" customWidth="1"/>
    <col min="13726" max="13962" width="9.140625" style="7"/>
    <col min="13963" max="13963" width="9" style="7" bestFit="1" customWidth="1"/>
    <col min="13964" max="13964" width="9.85546875" style="7" bestFit="1" customWidth="1"/>
    <col min="13965" max="13965" width="9.140625" style="7" bestFit="1" customWidth="1"/>
    <col min="13966" max="13966" width="16" style="7" bestFit="1" customWidth="1"/>
    <col min="13967" max="13967" width="9" style="7" bestFit="1" customWidth="1"/>
    <col min="13968" max="13968" width="7.85546875" style="7" bestFit="1" customWidth="1"/>
    <col min="13969" max="13969" width="11.7109375" style="7" bestFit="1" customWidth="1"/>
    <col min="13970" max="13970" width="14.28515625" style="7" customWidth="1"/>
    <col min="13971" max="13971" width="11.7109375" style="7" bestFit="1" customWidth="1"/>
    <col min="13972" max="13972" width="14.140625" style="7" bestFit="1" customWidth="1"/>
    <col min="13973" max="13973" width="16.7109375" style="7" customWidth="1"/>
    <col min="13974" max="13974" width="16.5703125" style="7" customWidth="1"/>
    <col min="13975" max="13976" width="7.85546875" style="7" bestFit="1" customWidth="1"/>
    <col min="13977" max="13977" width="8" style="7" bestFit="1" customWidth="1"/>
    <col min="13978" max="13979" width="7.85546875" style="7" bestFit="1" customWidth="1"/>
    <col min="13980" max="13980" width="9.7109375" style="7" customWidth="1"/>
    <col min="13981" max="13981" width="12.85546875" style="7" customWidth="1"/>
    <col min="13982" max="14218" width="9.140625" style="7"/>
    <col min="14219" max="14219" width="9" style="7" bestFit="1" customWidth="1"/>
    <col min="14220" max="14220" width="9.85546875" style="7" bestFit="1" customWidth="1"/>
    <col min="14221" max="14221" width="9.140625" style="7" bestFit="1" customWidth="1"/>
    <col min="14222" max="14222" width="16" style="7" bestFit="1" customWidth="1"/>
    <col min="14223" max="14223" width="9" style="7" bestFit="1" customWidth="1"/>
    <col min="14224" max="14224" width="7.85546875" style="7" bestFit="1" customWidth="1"/>
    <col min="14225" max="14225" width="11.7109375" style="7" bestFit="1" customWidth="1"/>
    <col min="14226" max="14226" width="14.28515625" style="7" customWidth="1"/>
    <col min="14227" max="14227" width="11.7109375" style="7" bestFit="1" customWidth="1"/>
    <col min="14228" max="14228" width="14.140625" style="7" bestFit="1" customWidth="1"/>
    <col min="14229" max="14229" width="16.7109375" style="7" customWidth="1"/>
    <col min="14230" max="14230" width="16.5703125" style="7" customWidth="1"/>
    <col min="14231" max="14232" width="7.85546875" style="7" bestFit="1" customWidth="1"/>
    <col min="14233" max="14233" width="8" style="7" bestFit="1" customWidth="1"/>
    <col min="14234" max="14235" width="7.85546875" style="7" bestFit="1" customWidth="1"/>
    <col min="14236" max="14236" width="9.7109375" style="7" customWidth="1"/>
    <col min="14237" max="14237" width="12.85546875" style="7" customWidth="1"/>
    <col min="14238" max="14474" width="9.140625" style="7"/>
    <col min="14475" max="14475" width="9" style="7" bestFit="1" customWidth="1"/>
    <col min="14476" max="14476" width="9.85546875" style="7" bestFit="1" customWidth="1"/>
    <col min="14477" max="14477" width="9.140625" style="7" bestFit="1" customWidth="1"/>
    <col min="14478" max="14478" width="16" style="7" bestFit="1" customWidth="1"/>
    <col min="14479" max="14479" width="9" style="7" bestFit="1" customWidth="1"/>
    <col min="14480" max="14480" width="7.85546875" style="7" bestFit="1" customWidth="1"/>
    <col min="14481" max="14481" width="11.7109375" style="7" bestFit="1" customWidth="1"/>
    <col min="14482" max="14482" width="14.28515625" style="7" customWidth="1"/>
    <col min="14483" max="14483" width="11.7109375" style="7" bestFit="1" customWidth="1"/>
    <col min="14484" max="14484" width="14.140625" style="7" bestFit="1" customWidth="1"/>
    <col min="14485" max="14485" width="16.7109375" style="7" customWidth="1"/>
    <col min="14486" max="14486" width="16.5703125" style="7" customWidth="1"/>
    <col min="14487" max="14488" width="7.85546875" style="7" bestFit="1" customWidth="1"/>
    <col min="14489" max="14489" width="8" style="7" bestFit="1" customWidth="1"/>
    <col min="14490" max="14491" width="7.85546875" style="7" bestFit="1" customWidth="1"/>
    <col min="14492" max="14492" width="9.7109375" style="7" customWidth="1"/>
    <col min="14493" max="14493" width="12.85546875" style="7" customWidth="1"/>
    <col min="14494" max="14730" width="9.140625" style="7"/>
    <col min="14731" max="14731" width="9" style="7" bestFit="1" customWidth="1"/>
    <col min="14732" max="14732" width="9.85546875" style="7" bestFit="1" customWidth="1"/>
    <col min="14733" max="14733" width="9.140625" style="7" bestFit="1" customWidth="1"/>
    <col min="14734" max="14734" width="16" style="7" bestFit="1" customWidth="1"/>
    <col min="14735" max="14735" width="9" style="7" bestFit="1" customWidth="1"/>
    <col min="14736" max="14736" width="7.85546875" style="7" bestFit="1" customWidth="1"/>
    <col min="14737" max="14737" width="11.7109375" style="7" bestFit="1" customWidth="1"/>
    <col min="14738" max="14738" width="14.28515625" style="7" customWidth="1"/>
    <col min="14739" max="14739" width="11.7109375" style="7" bestFit="1" customWidth="1"/>
    <col min="14740" max="14740" width="14.140625" style="7" bestFit="1" customWidth="1"/>
    <col min="14741" max="14741" width="16.7109375" style="7" customWidth="1"/>
    <col min="14742" max="14742" width="16.5703125" style="7" customWidth="1"/>
    <col min="14743" max="14744" width="7.85546875" style="7" bestFit="1" customWidth="1"/>
    <col min="14745" max="14745" width="8" style="7" bestFit="1" customWidth="1"/>
    <col min="14746" max="14747" width="7.85546875" style="7" bestFit="1" customWidth="1"/>
    <col min="14748" max="14748" width="9.7109375" style="7" customWidth="1"/>
    <col min="14749" max="14749" width="12.85546875" style="7" customWidth="1"/>
    <col min="14750" max="14986" width="9.140625" style="7"/>
    <col min="14987" max="14987" width="9" style="7" bestFit="1" customWidth="1"/>
    <col min="14988" max="14988" width="9.85546875" style="7" bestFit="1" customWidth="1"/>
    <col min="14989" max="14989" width="9.140625" style="7" bestFit="1" customWidth="1"/>
    <col min="14990" max="14990" width="16" style="7" bestFit="1" customWidth="1"/>
    <col min="14991" max="14991" width="9" style="7" bestFit="1" customWidth="1"/>
    <col min="14992" max="14992" width="7.85546875" style="7" bestFit="1" customWidth="1"/>
    <col min="14993" max="14993" width="11.7109375" style="7" bestFit="1" customWidth="1"/>
    <col min="14994" max="14994" width="14.28515625" style="7" customWidth="1"/>
    <col min="14995" max="14995" width="11.7109375" style="7" bestFit="1" customWidth="1"/>
    <col min="14996" max="14996" width="14.140625" style="7" bestFit="1" customWidth="1"/>
    <col min="14997" max="14997" width="16.7109375" style="7" customWidth="1"/>
    <col min="14998" max="14998" width="16.5703125" style="7" customWidth="1"/>
    <col min="14999" max="15000" width="7.85546875" style="7" bestFit="1" customWidth="1"/>
    <col min="15001" max="15001" width="8" style="7" bestFit="1" customWidth="1"/>
    <col min="15002" max="15003" width="7.85546875" style="7" bestFit="1" customWidth="1"/>
    <col min="15004" max="15004" width="9.7109375" style="7" customWidth="1"/>
    <col min="15005" max="15005" width="12.85546875" style="7" customWidth="1"/>
    <col min="15006" max="15242" width="9.140625" style="7"/>
    <col min="15243" max="15243" width="9" style="7" bestFit="1" customWidth="1"/>
    <col min="15244" max="15244" width="9.85546875" style="7" bestFit="1" customWidth="1"/>
    <col min="15245" max="15245" width="9.140625" style="7" bestFit="1" customWidth="1"/>
    <col min="15246" max="15246" width="16" style="7" bestFit="1" customWidth="1"/>
    <col min="15247" max="15247" width="9" style="7" bestFit="1" customWidth="1"/>
    <col min="15248" max="15248" width="7.85546875" style="7" bestFit="1" customWidth="1"/>
    <col min="15249" max="15249" width="11.7109375" style="7" bestFit="1" customWidth="1"/>
    <col min="15250" max="15250" width="14.28515625" style="7" customWidth="1"/>
    <col min="15251" max="15251" width="11.7109375" style="7" bestFit="1" customWidth="1"/>
    <col min="15252" max="15252" width="14.140625" style="7" bestFit="1" customWidth="1"/>
    <col min="15253" max="15253" width="16.7109375" style="7" customWidth="1"/>
    <col min="15254" max="15254" width="16.5703125" style="7" customWidth="1"/>
    <col min="15255" max="15256" width="7.85546875" style="7" bestFit="1" customWidth="1"/>
    <col min="15257" max="15257" width="8" style="7" bestFit="1" customWidth="1"/>
    <col min="15258" max="15259" width="7.85546875" style="7" bestFit="1" customWidth="1"/>
    <col min="15260" max="15260" width="9.7109375" style="7" customWidth="1"/>
    <col min="15261" max="15261" width="12.85546875" style="7" customWidth="1"/>
    <col min="15262" max="15498" width="9.140625" style="7"/>
    <col min="15499" max="15499" width="9" style="7" bestFit="1" customWidth="1"/>
    <col min="15500" max="15500" width="9.85546875" style="7" bestFit="1" customWidth="1"/>
    <col min="15501" max="15501" width="9.140625" style="7" bestFit="1" customWidth="1"/>
    <col min="15502" max="15502" width="16" style="7" bestFit="1" customWidth="1"/>
    <col min="15503" max="15503" width="9" style="7" bestFit="1" customWidth="1"/>
    <col min="15504" max="15504" width="7.85546875" style="7" bestFit="1" customWidth="1"/>
    <col min="15505" max="15505" width="11.7109375" style="7" bestFit="1" customWidth="1"/>
    <col min="15506" max="15506" width="14.28515625" style="7" customWidth="1"/>
    <col min="15507" max="15507" width="11.7109375" style="7" bestFit="1" customWidth="1"/>
    <col min="15508" max="15508" width="14.140625" style="7" bestFit="1" customWidth="1"/>
    <col min="15509" max="15509" width="16.7109375" style="7" customWidth="1"/>
    <col min="15510" max="15510" width="16.5703125" style="7" customWidth="1"/>
    <col min="15511" max="15512" width="7.85546875" style="7" bestFit="1" customWidth="1"/>
    <col min="15513" max="15513" width="8" style="7" bestFit="1" customWidth="1"/>
    <col min="15514" max="15515" width="7.85546875" style="7" bestFit="1" customWidth="1"/>
    <col min="15516" max="15516" width="9.7109375" style="7" customWidth="1"/>
    <col min="15517" max="15517" width="12.85546875" style="7" customWidth="1"/>
    <col min="15518" max="15754" width="9.140625" style="7"/>
    <col min="15755" max="15755" width="9" style="7" bestFit="1" customWidth="1"/>
    <col min="15756" max="15756" width="9.85546875" style="7" bestFit="1" customWidth="1"/>
    <col min="15757" max="15757" width="9.140625" style="7" bestFit="1" customWidth="1"/>
    <col min="15758" max="15758" width="16" style="7" bestFit="1" customWidth="1"/>
    <col min="15759" max="15759" width="9" style="7" bestFit="1" customWidth="1"/>
    <col min="15760" max="15760" width="7.85546875" style="7" bestFit="1" customWidth="1"/>
    <col min="15761" max="15761" width="11.7109375" style="7" bestFit="1" customWidth="1"/>
    <col min="15762" max="15762" width="14.28515625" style="7" customWidth="1"/>
    <col min="15763" max="15763" width="11.7109375" style="7" bestFit="1" customWidth="1"/>
    <col min="15764" max="15764" width="14.140625" style="7" bestFit="1" customWidth="1"/>
    <col min="15765" max="15765" width="16.7109375" style="7" customWidth="1"/>
    <col min="15766" max="15766" width="16.5703125" style="7" customWidth="1"/>
    <col min="15767" max="15768" width="7.85546875" style="7" bestFit="1" customWidth="1"/>
    <col min="15769" max="15769" width="8" style="7" bestFit="1" customWidth="1"/>
    <col min="15770" max="15771" width="7.85546875" style="7" bestFit="1" customWidth="1"/>
    <col min="15772" max="15772" width="9.7109375" style="7" customWidth="1"/>
    <col min="15773" max="15773" width="12.85546875" style="7" customWidth="1"/>
    <col min="15774" max="16010" width="9.140625" style="7"/>
    <col min="16011" max="16011" width="9" style="7" bestFit="1" customWidth="1"/>
    <col min="16012" max="16012" width="9.85546875" style="7" bestFit="1" customWidth="1"/>
    <col min="16013" max="16013" width="9.140625" style="7" bestFit="1" customWidth="1"/>
    <col min="16014" max="16014" width="16" style="7" bestFit="1" customWidth="1"/>
    <col min="16015" max="16015" width="9" style="7" bestFit="1" customWidth="1"/>
    <col min="16016" max="16016" width="7.85546875" style="7" bestFit="1" customWidth="1"/>
    <col min="16017" max="16017" width="11.7109375" style="7" bestFit="1" customWidth="1"/>
    <col min="16018" max="16018" width="14.28515625" style="7" customWidth="1"/>
    <col min="16019" max="16019" width="11.7109375" style="7" bestFit="1" customWidth="1"/>
    <col min="16020" max="16020" width="14.140625" style="7" bestFit="1" customWidth="1"/>
    <col min="16021" max="16021" width="16.7109375" style="7" customWidth="1"/>
    <col min="16022" max="16022" width="16.5703125" style="7" customWidth="1"/>
    <col min="16023" max="16024" width="7.85546875" style="7" bestFit="1" customWidth="1"/>
    <col min="16025" max="16025" width="8" style="7" bestFit="1" customWidth="1"/>
    <col min="16026" max="16027" width="7.85546875" style="7" bestFit="1" customWidth="1"/>
    <col min="16028" max="16028" width="9.7109375" style="7" customWidth="1"/>
    <col min="16029" max="16029" width="12.85546875" style="7" customWidth="1"/>
    <col min="16030" max="16384" width="9.140625" style="7"/>
  </cols>
  <sheetData>
    <row r="1" spans="1:18" s="3" customFormat="1">
      <c r="A1" s="16" t="s">
        <v>1</v>
      </c>
      <c r="B1" s="22" t="s">
        <v>234</v>
      </c>
      <c r="C1" s="16" t="s">
        <v>4</v>
      </c>
      <c r="D1" s="25" t="s">
        <v>6</v>
      </c>
      <c r="E1" s="25" t="s">
        <v>9</v>
      </c>
      <c r="F1" s="26" t="s">
        <v>5</v>
      </c>
      <c r="G1" s="28" t="s">
        <v>7</v>
      </c>
      <c r="H1" s="28" t="s">
        <v>8</v>
      </c>
      <c r="I1" s="17" t="s">
        <v>13</v>
      </c>
      <c r="J1" s="32" t="s">
        <v>14</v>
      </c>
      <c r="K1" s="32" t="s">
        <v>3</v>
      </c>
      <c r="L1" s="32" t="s">
        <v>16</v>
      </c>
      <c r="M1" s="27" t="s">
        <v>15</v>
      </c>
      <c r="N1" s="29" t="s">
        <v>14</v>
      </c>
      <c r="O1" s="29" t="s">
        <v>3</v>
      </c>
      <c r="P1" s="29" t="s">
        <v>16</v>
      </c>
      <c r="R1" s="3" t="s">
        <v>33</v>
      </c>
    </row>
    <row r="2" spans="1:18" s="2" customFormat="1">
      <c r="A2" s="9">
        <v>5081</v>
      </c>
      <c r="B2" s="19">
        <v>29530</v>
      </c>
      <c r="C2" s="9" t="s">
        <v>0</v>
      </c>
      <c r="D2" s="8">
        <v>150000</v>
      </c>
      <c r="E2" s="4">
        <f t="shared" ref="E2" si="0">D2/340.75</f>
        <v>440.20542920029345</v>
      </c>
      <c r="F2" s="34">
        <v>29531</v>
      </c>
      <c r="G2" s="35">
        <v>119</v>
      </c>
      <c r="H2" s="35" t="s">
        <v>17</v>
      </c>
      <c r="I2" s="38" t="s">
        <v>20</v>
      </c>
      <c r="J2" s="11" t="s">
        <v>21</v>
      </c>
      <c r="K2" s="9">
        <v>1100</v>
      </c>
      <c r="L2" s="5">
        <f t="shared" ref="L2" si="1">K2/340.75</f>
        <v>3.2281731474688189</v>
      </c>
      <c r="M2" s="10"/>
      <c r="N2" s="23"/>
      <c r="O2" s="10"/>
      <c r="P2" s="6"/>
      <c r="Q2" s="3"/>
    </row>
    <row r="3" spans="1:18" s="2" customFormat="1">
      <c r="A3" s="9">
        <v>8363</v>
      </c>
      <c r="B3" s="19">
        <v>32251</v>
      </c>
      <c r="C3" s="9" t="s">
        <v>10</v>
      </c>
      <c r="D3" s="9">
        <v>350000</v>
      </c>
      <c r="E3" s="4">
        <f>D3/340.75</f>
        <v>1027.1460014673514</v>
      </c>
      <c r="F3" s="34">
        <v>32251</v>
      </c>
      <c r="G3" s="35">
        <v>195</v>
      </c>
      <c r="H3" s="35">
        <v>98</v>
      </c>
      <c r="I3" s="8"/>
      <c r="J3" s="13"/>
      <c r="K3" s="8"/>
      <c r="L3" s="5"/>
      <c r="M3" s="9">
        <v>283895</v>
      </c>
      <c r="N3" s="46">
        <v>36165</v>
      </c>
      <c r="O3" s="9">
        <v>405</v>
      </c>
      <c r="P3" s="5">
        <f t="shared" ref="P3" si="2">O3/340.75</f>
        <v>1.1885546588407925</v>
      </c>
      <c r="Q3" s="3"/>
    </row>
    <row r="4" spans="1:18" s="2" customFormat="1">
      <c r="A4" s="44">
        <v>8663</v>
      </c>
      <c r="B4" s="95">
        <v>32414</v>
      </c>
      <c r="C4" s="9" t="s">
        <v>72</v>
      </c>
      <c r="D4" s="8"/>
      <c r="E4" s="4">
        <f>D4/340.75</f>
        <v>0</v>
      </c>
      <c r="F4" s="34">
        <v>32388</v>
      </c>
      <c r="G4" s="35">
        <v>202</v>
      </c>
      <c r="H4" s="35">
        <v>1</v>
      </c>
      <c r="I4" s="8"/>
      <c r="J4" s="13"/>
      <c r="K4" s="8"/>
      <c r="L4" s="5"/>
      <c r="M4" s="9">
        <v>266679</v>
      </c>
      <c r="N4" s="11">
        <v>36035</v>
      </c>
      <c r="O4" s="9">
        <v>365</v>
      </c>
      <c r="P4" s="5">
        <f t="shared" ref="P4:P141" si="3">O4/340.75</f>
        <v>1.0711665443873808</v>
      </c>
      <c r="Q4" s="3"/>
    </row>
    <row r="5" spans="1:18" s="2" customFormat="1">
      <c r="A5" s="44"/>
      <c r="B5" s="95"/>
      <c r="C5" s="9" t="s">
        <v>11</v>
      </c>
      <c r="D5" s="8"/>
      <c r="E5" s="4"/>
      <c r="F5" s="34"/>
      <c r="G5" s="35"/>
      <c r="H5" s="35"/>
      <c r="I5" s="8"/>
      <c r="J5" s="13"/>
      <c r="K5" s="8"/>
      <c r="L5" s="5"/>
      <c r="M5" s="9">
        <v>266681</v>
      </c>
      <c r="N5" s="11">
        <v>36035</v>
      </c>
      <c r="O5" s="9">
        <v>300</v>
      </c>
      <c r="P5" s="5">
        <f t="shared" si="3"/>
        <v>0.88041085840058697</v>
      </c>
      <c r="Q5" s="3"/>
    </row>
    <row r="6" spans="1:18" s="3" customFormat="1">
      <c r="A6" s="8">
        <v>8687</v>
      </c>
      <c r="B6" s="18">
        <v>36077</v>
      </c>
      <c r="C6" s="8" t="s">
        <v>24</v>
      </c>
      <c r="D6" s="8">
        <v>30610</v>
      </c>
      <c r="E6" s="4">
        <f t="shared" ref="E6:E10" si="4">D6/340.75</f>
        <v>89.831254585473218</v>
      </c>
      <c r="F6" s="13"/>
      <c r="G6" s="8"/>
      <c r="H6" s="8"/>
      <c r="I6" s="33" t="s">
        <v>22</v>
      </c>
      <c r="J6" s="11">
        <v>36035</v>
      </c>
      <c r="K6" s="8">
        <v>9626</v>
      </c>
      <c r="L6" s="5">
        <f t="shared" ref="L6:L76" si="5">K6/340.75</f>
        <v>28.2494497432135</v>
      </c>
      <c r="M6" s="8"/>
      <c r="N6" s="13"/>
      <c r="O6" s="8"/>
      <c r="P6" s="5">
        <f t="shared" si="3"/>
        <v>0</v>
      </c>
      <c r="R6" s="2"/>
    </row>
    <row r="7" spans="1:18" s="3" customFormat="1">
      <c r="A7" s="8">
        <v>9125</v>
      </c>
      <c r="B7" s="18">
        <v>32757</v>
      </c>
      <c r="C7" s="8" t="s">
        <v>48</v>
      </c>
      <c r="D7" s="8">
        <v>1000000</v>
      </c>
      <c r="E7" s="4">
        <f t="shared" si="4"/>
        <v>2934.70286133529</v>
      </c>
      <c r="F7" s="13"/>
      <c r="G7" s="8"/>
      <c r="H7" s="8"/>
      <c r="I7" s="33"/>
      <c r="J7" s="13"/>
      <c r="K7" s="8"/>
      <c r="L7" s="5"/>
      <c r="M7" s="33">
        <v>106242</v>
      </c>
      <c r="N7" s="13">
        <v>36035</v>
      </c>
      <c r="O7" s="8">
        <v>1170</v>
      </c>
      <c r="P7" s="5">
        <f t="shared" si="3"/>
        <v>3.4336023477622892</v>
      </c>
    </row>
    <row r="8" spans="1:18" s="3" customFormat="1">
      <c r="A8" s="8">
        <v>9194</v>
      </c>
      <c r="B8" s="18">
        <v>32782</v>
      </c>
      <c r="C8" s="8" t="s">
        <v>2</v>
      </c>
      <c r="D8" s="8">
        <v>850000</v>
      </c>
      <c r="E8" s="4">
        <f t="shared" si="4"/>
        <v>2494.4974321349964</v>
      </c>
      <c r="F8" s="13"/>
      <c r="G8" s="8"/>
      <c r="H8" s="8"/>
      <c r="I8" s="8">
        <v>106301</v>
      </c>
      <c r="J8" s="11">
        <v>36035</v>
      </c>
      <c r="K8" s="8">
        <v>7922</v>
      </c>
      <c r="L8" s="5">
        <f t="shared" si="5"/>
        <v>23.248716067498165</v>
      </c>
      <c r="M8" s="133" t="s">
        <v>25</v>
      </c>
      <c r="N8" s="23"/>
      <c r="O8" s="10"/>
      <c r="P8" s="6">
        <f t="shared" si="3"/>
        <v>0</v>
      </c>
      <c r="R8" s="2"/>
    </row>
    <row r="9" spans="1:18" s="3" customFormat="1">
      <c r="A9" s="8">
        <v>9253</v>
      </c>
      <c r="B9" s="18">
        <v>32815</v>
      </c>
      <c r="C9" s="8" t="s">
        <v>2</v>
      </c>
      <c r="D9" s="8">
        <v>5800000</v>
      </c>
      <c r="E9" s="4">
        <f t="shared" si="4"/>
        <v>17021.276595744679</v>
      </c>
      <c r="F9" s="30">
        <v>32815</v>
      </c>
      <c r="G9" s="31">
        <v>216</v>
      </c>
      <c r="H9" s="31">
        <v>6</v>
      </c>
      <c r="I9" s="8">
        <v>283861</v>
      </c>
      <c r="J9" s="13">
        <v>36036</v>
      </c>
      <c r="K9" s="8">
        <v>53089</v>
      </c>
      <c r="L9" s="5">
        <f t="shared" si="5"/>
        <v>155.8004402054292</v>
      </c>
      <c r="M9" s="133" t="s">
        <v>25</v>
      </c>
      <c r="N9" s="23"/>
      <c r="O9" s="10"/>
      <c r="P9" s="6"/>
      <c r="Q9" s="3">
        <f t="shared" ref="Q9" si="6">E9*0.65%</f>
        <v>110.63829787234043</v>
      </c>
      <c r="R9" s="43" t="s">
        <v>25</v>
      </c>
    </row>
    <row r="10" spans="1:18" s="3" customFormat="1">
      <c r="A10" s="8">
        <v>10245</v>
      </c>
      <c r="B10" s="18">
        <v>33596</v>
      </c>
      <c r="C10" s="8" t="s">
        <v>2</v>
      </c>
      <c r="D10" s="8">
        <v>9300000</v>
      </c>
      <c r="E10" s="5">
        <f t="shared" si="4"/>
        <v>27292.736610418197</v>
      </c>
      <c r="F10" s="30">
        <v>33605</v>
      </c>
      <c r="G10" s="8"/>
      <c r="H10" s="8"/>
      <c r="I10" s="8">
        <v>283791</v>
      </c>
      <c r="J10" s="40">
        <v>36065</v>
      </c>
      <c r="K10" s="8">
        <v>70211</v>
      </c>
      <c r="L10" s="5">
        <f t="shared" si="5"/>
        <v>206.04842259721204</v>
      </c>
      <c r="M10" s="133" t="s">
        <v>25</v>
      </c>
      <c r="N10" s="23"/>
      <c r="O10" s="10"/>
      <c r="P10" s="6"/>
      <c r="R10" s="43"/>
    </row>
    <row r="11" spans="1:18" s="3" customFormat="1">
      <c r="A11" s="8">
        <v>10865</v>
      </c>
      <c r="B11" s="18">
        <v>34030</v>
      </c>
      <c r="C11" s="8" t="s">
        <v>10</v>
      </c>
      <c r="D11" s="8">
        <v>17000000</v>
      </c>
      <c r="E11" s="5">
        <f t="shared" ref="E11:E24" si="7">D11/340.75</f>
        <v>49889.948642699928</v>
      </c>
      <c r="F11" s="13"/>
      <c r="G11" s="8"/>
      <c r="H11" s="8"/>
      <c r="I11" s="8"/>
      <c r="J11" s="13"/>
      <c r="K11" s="8"/>
      <c r="L11" s="5">
        <f t="shared" si="5"/>
        <v>0</v>
      </c>
      <c r="M11" s="8">
        <v>471551</v>
      </c>
      <c r="N11" s="13">
        <v>36035</v>
      </c>
      <c r="O11" s="8">
        <v>17731</v>
      </c>
      <c r="P11" s="5">
        <f t="shared" ref="P11:P24" si="8">O11/340.75</f>
        <v>52.035216434336022</v>
      </c>
      <c r="Q11" s="60" t="s">
        <v>155</v>
      </c>
      <c r="R11" s="48"/>
    </row>
    <row r="12" spans="1:18" s="3" customFormat="1">
      <c r="A12" s="8">
        <v>11454</v>
      </c>
      <c r="B12" s="18">
        <v>34369</v>
      </c>
      <c r="C12" s="52" t="s">
        <v>10</v>
      </c>
      <c r="D12" s="8">
        <v>4800000</v>
      </c>
      <c r="E12" s="5">
        <f t="shared" si="7"/>
        <v>14086.57373440939</v>
      </c>
      <c r="F12" s="13"/>
      <c r="G12" s="8"/>
      <c r="H12" s="8"/>
      <c r="I12" s="8"/>
      <c r="J12" s="13"/>
      <c r="K12" s="8"/>
      <c r="L12" s="5">
        <f t="shared" si="5"/>
        <v>0</v>
      </c>
      <c r="M12" s="8">
        <v>283882</v>
      </c>
      <c r="N12" s="46">
        <v>36161</v>
      </c>
      <c r="O12" s="8">
        <v>5104</v>
      </c>
      <c r="P12" s="5">
        <f t="shared" si="8"/>
        <v>14.978723404255319</v>
      </c>
      <c r="Q12" s="43"/>
      <c r="R12" s="43"/>
    </row>
    <row r="13" spans="1:18" s="3" customFormat="1">
      <c r="A13" s="8">
        <v>11752</v>
      </c>
      <c r="B13" s="18">
        <v>34558</v>
      </c>
      <c r="C13" s="52" t="s">
        <v>2</v>
      </c>
      <c r="D13" s="8">
        <v>4500000</v>
      </c>
      <c r="E13" s="5">
        <f t="shared" si="7"/>
        <v>13206.162876008804</v>
      </c>
      <c r="F13" s="61">
        <v>34577</v>
      </c>
      <c r="G13" s="63">
        <v>272</v>
      </c>
      <c r="H13" s="63">
        <v>51</v>
      </c>
      <c r="I13" s="8">
        <v>159072</v>
      </c>
      <c r="J13" s="13">
        <v>36034</v>
      </c>
      <c r="K13" s="8">
        <v>33893</v>
      </c>
      <c r="L13" s="5">
        <f t="shared" si="5"/>
        <v>99.465884079236972</v>
      </c>
      <c r="M13" s="63">
        <v>159073</v>
      </c>
      <c r="N13" s="61">
        <v>36034</v>
      </c>
      <c r="O13" s="63">
        <v>7312</v>
      </c>
      <c r="P13" s="37">
        <f t="shared" si="8"/>
        <v>21.458547322083639</v>
      </c>
      <c r="Q13" s="43"/>
      <c r="R13" s="43"/>
    </row>
    <row r="14" spans="1:18" s="3" customFormat="1">
      <c r="A14" s="8">
        <v>11759</v>
      </c>
      <c r="B14" s="18">
        <v>34559</v>
      </c>
      <c r="C14" s="52" t="s">
        <v>2</v>
      </c>
      <c r="D14" s="8">
        <v>7800000</v>
      </c>
      <c r="E14" s="5">
        <f t="shared" ref="E14" si="9">D14/340.75</f>
        <v>22890.68231841526</v>
      </c>
      <c r="F14" s="61">
        <v>34577</v>
      </c>
      <c r="G14" s="63">
        <v>272</v>
      </c>
      <c r="H14" s="63">
        <v>51</v>
      </c>
      <c r="I14" s="8">
        <v>356721</v>
      </c>
      <c r="J14" s="13">
        <v>36034</v>
      </c>
      <c r="K14" s="8">
        <v>58909</v>
      </c>
      <c r="L14" s="5">
        <f t="shared" ref="L14" si="10">K14/340.75</f>
        <v>172.88041085840058</v>
      </c>
      <c r="M14" s="63">
        <v>356722</v>
      </c>
      <c r="N14" s="61">
        <v>36034</v>
      </c>
      <c r="O14" s="63">
        <v>12675</v>
      </c>
      <c r="P14" s="37">
        <f t="shared" ref="P14" si="11">O14/340.75</f>
        <v>37.197358767424795</v>
      </c>
      <c r="Q14" s="43"/>
      <c r="R14" s="43"/>
    </row>
    <row r="15" spans="1:18" s="3" customFormat="1">
      <c r="A15" s="8">
        <v>11805</v>
      </c>
      <c r="B15" s="18">
        <v>34580</v>
      </c>
      <c r="C15" s="52" t="s">
        <v>10</v>
      </c>
      <c r="D15" s="8">
        <v>2050000</v>
      </c>
      <c r="E15" s="5">
        <f t="shared" ref="E15" si="12">D15/340.75</f>
        <v>6016.140865737344</v>
      </c>
      <c r="F15" s="61">
        <v>34724</v>
      </c>
      <c r="G15" s="63">
        <v>286</v>
      </c>
      <c r="H15" s="63">
        <v>34</v>
      </c>
      <c r="I15" s="8"/>
      <c r="J15" s="13"/>
      <c r="K15" s="8"/>
      <c r="L15" s="5"/>
      <c r="M15" s="63">
        <v>159074</v>
      </c>
      <c r="N15" s="61">
        <v>36034</v>
      </c>
      <c r="O15" s="63">
        <v>2258</v>
      </c>
      <c r="P15" s="37">
        <f t="shared" ref="P15" si="13">O15/340.75</f>
        <v>6.626559060895084</v>
      </c>
      <c r="Q15" s="43"/>
      <c r="R15" s="43"/>
    </row>
    <row r="16" spans="1:18" s="3" customFormat="1">
      <c r="A16" s="8">
        <v>11870</v>
      </c>
      <c r="B16" s="18">
        <v>34599</v>
      </c>
      <c r="C16" s="52" t="s">
        <v>10</v>
      </c>
      <c r="D16" s="8">
        <v>1450000</v>
      </c>
      <c r="E16" s="5">
        <f t="shared" si="7"/>
        <v>4255.3191489361698</v>
      </c>
      <c r="F16" s="30">
        <v>34865</v>
      </c>
      <c r="G16" s="31">
        <v>281</v>
      </c>
      <c r="H16" s="31">
        <v>97</v>
      </c>
      <c r="I16" s="8"/>
      <c r="J16" s="13"/>
      <c r="K16" s="8"/>
      <c r="L16" s="5"/>
      <c r="M16" s="31">
        <v>159076</v>
      </c>
      <c r="N16" s="30">
        <v>36034</v>
      </c>
      <c r="O16" s="31">
        <v>1637</v>
      </c>
      <c r="P16" s="37">
        <f t="shared" si="8"/>
        <v>4.8041085840058697</v>
      </c>
      <c r="Q16" s="43"/>
      <c r="R16" s="43"/>
    </row>
    <row r="17" spans="1:21" s="3" customFormat="1">
      <c r="A17" s="8">
        <v>11871</v>
      </c>
      <c r="B17" s="18">
        <v>34599</v>
      </c>
      <c r="C17" s="52" t="s">
        <v>10</v>
      </c>
      <c r="D17" s="8">
        <v>1000000</v>
      </c>
      <c r="E17" s="5">
        <f t="shared" si="7"/>
        <v>2934.70286133529</v>
      </c>
      <c r="F17" s="30">
        <v>34634</v>
      </c>
      <c r="G17" s="31">
        <v>274</v>
      </c>
      <c r="H17" s="31">
        <v>47</v>
      </c>
      <c r="I17" s="8"/>
      <c r="J17" s="13"/>
      <c r="K17" s="8"/>
      <c r="L17" s="5"/>
      <c r="M17" s="31">
        <v>159075</v>
      </c>
      <c r="N17" s="30">
        <v>36034</v>
      </c>
      <c r="O17" s="31">
        <v>1171</v>
      </c>
      <c r="P17" s="37">
        <f t="shared" si="8"/>
        <v>3.4365370506236244</v>
      </c>
      <c r="Q17" s="43"/>
      <c r="R17" s="43"/>
    </row>
    <row r="18" spans="1:21" s="3" customFormat="1">
      <c r="A18" s="8">
        <v>11947</v>
      </c>
      <c r="B18" s="18">
        <v>34640</v>
      </c>
      <c r="C18" s="52" t="s">
        <v>10</v>
      </c>
      <c r="D18" s="8">
        <v>670000</v>
      </c>
      <c r="E18" s="5">
        <f t="shared" si="7"/>
        <v>1966.2509170946441</v>
      </c>
      <c r="F18" s="30">
        <v>34714</v>
      </c>
      <c r="G18" s="31">
        <v>289</v>
      </c>
      <c r="H18" s="31">
        <v>80</v>
      </c>
      <c r="I18" s="8"/>
      <c r="J18" s="13"/>
      <c r="K18" s="8"/>
      <c r="L18" s="5"/>
      <c r="M18" s="31">
        <v>159077</v>
      </c>
      <c r="N18" s="30">
        <v>36034</v>
      </c>
      <c r="O18" s="31">
        <v>990</v>
      </c>
      <c r="P18" s="37">
        <f t="shared" si="8"/>
        <v>2.9053558327219369</v>
      </c>
      <c r="Q18" s="43"/>
      <c r="R18" s="43"/>
    </row>
    <row r="19" spans="1:21" s="3" customFormat="1">
      <c r="A19" s="8">
        <v>12000</v>
      </c>
      <c r="B19" s="18">
        <v>34678</v>
      </c>
      <c r="C19" s="52" t="s">
        <v>10</v>
      </c>
      <c r="D19" s="8">
        <v>1640000</v>
      </c>
      <c r="E19" s="5">
        <f t="shared" si="7"/>
        <v>4812.9126925898754</v>
      </c>
      <c r="F19" s="30">
        <v>34701</v>
      </c>
      <c r="G19" s="31">
        <v>276</v>
      </c>
      <c r="H19" s="31">
        <v>80</v>
      </c>
      <c r="I19" s="8"/>
      <c r="J19" s="13"/>
      <c r="K19" s="8"/>
      <c r="L19" s="5"/>
      <c r="M19" s="31"/>
      <c r="N19" s="30"/>
      <c r="O19" s="31"/>
      <c r="P19" s="37"/>
      <c r="Q19" s="60" t="s">
        <v>198</v>
      </c>
      <c r="R19" s="43"/>
    </row>
    <row r="20" spans="1:21" s="3" customFormat="1">
      <c r="A20" s="8">
        <v>12016</v>
      </c>
      <c r="B20" s="18">
        <v>34691</v>
      </c>
      <c r="C20" s="52" t="s">
        <v>10</v>
      </c>
      <c r="D20" s="8">
        <v>1500000</v>
      </c>
      <c r="E20" s="5">
        <f t="shared" si="7"/>
        <v>4402.0542920029347</v>
      </c>
      <c r="F20" s="30">
        <v>34865</v>
      </c>
      <c r="G20" s="31">
        <v>282</v>
      </c>
      <c r="H20" s="31">
        <v>5</v>
      </c>
      <c r="I20" s="8"/>
      <c r="J20" s="13"/>
      <c r="K20" s="8"/>
      <c r="L20" s="5"/>
      <c r="M20" s="31">
        <v>159094</v>
      </c>
      <c r="N20" s="30">
        <v>36034</v>
      </c>
      <c r="O20" s="31">
        <v>756</v>
      </c>
      <c r="P20" s="37">
        <f t="shared" si="8"/>
        <v>2.2186353631694793</v>
      </c>
      <c r="Q20" s="60" t="s">
        <v>197</v>
      </c>
      <c r="R20" s="43"/>
    </row>
    <row r="21" spans="1:21" s="3" customFormat="1">
      <c r="A21" s="8">
        <v>12022</v>
      </c>
      <c r="B21" s="18"/>
      <c r="C21" s="8" t="s">
        <v>10</v>
      </c>
      <c r="D21" s="8">
        <v>400000</v>
      </c>
      <c r="E21" s="4">
        <f t="shared" si="7"/>
        <v>1173.8811445341159</v>
      </c>
      <c r="F21" s="13"/>
      <c r="G21" s="8"/>
      <c r="H21" s="8"/>
      <c r="I21" s="8"/>
      <c r="J21" s="13"/>
      <c r="K21" s="8"/>
      <c r="L21" s="5">
        <f t="shared" si="5"/>
        <v>0</v>
      </c>
      <c r="M21" s="31">
        <v>26651</v>
      </c>
      <c r="N21" s="30">
        <v>36034</v>
      </c>
      <c r="O21" s="31">
        <v>1239</v>
      </c>
      <c r="P21" s="37">
        <f t="shared" si="8"/>
        <v>3.636096845194424</v>
      </c>
      <c r="Q21" s="43"/>
      <c r="R21" s="48"/>
    </row>
    <row r="22" spans="1:21" s="3" customFormat="1">
      <c r="A22" s="8">
        <v>12030</v>
      </c>
      <c r="B22" s="18">
        <v>34699</v>
      </c>
      <c r="C22" s="8" t="s">
        <v>10</v>
      </c>
      <c r="D22" s="8">
        <v>300000</v>
      </c>
      <c r="E22" s="5">
        <f t="shared" si="7"/>
        <v>880.4108584005869</v>
      </c>
      <c r="F22" s="30">
        <v>34865</v>
      </c>
      <c r="G22" s="31">
        <v>282</v>
      </c>
      <c r="H22" s="31">
        <v>12</v>
      </c>
      <c r="I22" s="8"/>
      <c r="J22" s="13"/>
      <c r="K22" s="8"/>
      <c r="L22" s="5">
        <f t="shared" si="5"/>
        <v>0</v>
      </c>
      <c r="M22" s="31">
        <v>26681</v>
      </c>
      <c r="N22" s="30">
        <v>36034</v>
      </c>
      <c r="O22" s="31">
        <v>752</v>
      </c>
      <c r="P22" s="37">
        <f t="shared" si="8"/>
        <v>2.2068965517241379</v>
      </c>
      <c r="U22" s="50"/>
    </row>
    <row r="23" spans="1:21" s="3" customFormat="1">
      <c r="A23" s="8">
        <v>12045</v>
      </c>
      <c r="B23" s="18">
        <v>34722</v>
      </c>
      <c r="C23" s="8" t="s">
        <v>2</v>
      </c>
      <c r="D23" s="8">
        <v>400000</v>
      </c>
      <c r="E23" s="5">
        <f t="shared" si="7"/>
        <v>1173.8811445341159</v>
      </c>
      <c r="F23" s="61">
        <v>34865</v>
      </c>
      <c r="G23" s="63">
        <v>282</v>
      </c>
      <c r="H23" s="63">
        <v>20</v>
      </c>
      <c r="I23" s="63">
        <v>159078</v>
      </c>
      <c r="J23" s="61">
        <v>36034</v>
      </c>
      <c r="K23" s="63">
        <v>3250</v>
      </c>
      <c r="L23" s="62">
        <f t="shared" si="5"/>
        <v>9.5377842993396911</v>
      </c>
      <c r="M23" s="63">
        <v>159079</v>
      </c>
      <c r="N23" s="61">
        <v>36034</v>
      </c>
      <c r="O23" s="63">
        <v>609</v>
      </c>
      <c r="P23" s="37">
        <f t="shared" si="8"/>
        <v>1.7872340425531914</v>
      </c>
      <c r="U23" s="50"/>
    </row>
    <row r="24" spans="1:21" s="3" customFormat="1">
      <c r="A24" s="8">
        <v>12078</v>
      </c>
      <c r="B24" s="18">
        <v>34724</v>
      </c>
      <c r="C24" s="8" t="s">
        <v>0</v>
      </c>
      <c r="D24" s="8">
        <v>4000000</v>
      </c>
      <c r="E24" s="5">
        <f t="shared" si="7"/>
        <v>11738.81144534116</v>
      </c>
      <c r="F24" s="13"/>
      <c r="G24" s="8"/>
      <c r="H24" s="8"/>
      <c r="I24" s="31">
        <v>159084</v>
      </c>
      <c r="J24" s="30">
        <v>36034</v>
      </c>
      <c r="K24" s="31">
        <v>30857</v>
      </c>
      <c r="L24" s="37">
        <f t="shared" si="5"/>
        <v>90.556126192223033</v>
      </c>
      <c r="M24" s="134">
        <v>159085</v>
      </c>
      <c r="N24" s="30">
        <v>36034</v>
      </c>
      <c r="O24" s="31">
        <v>6500</v>
      </c>
      <c r="P24" s="37">
        <f t="shared" si="8"/>
        <v>19.075568598679382</v>
      </c>
      <c r="Q24" s="43"/>
      <c r="R24" s="3">
        <v>28.8</v>
      </c>
    </row>
    <row r="25" spans="1:21" s="3" customFormat="1">
      <c r="A25" s="8">
        <v>12089</v>
      </c>
      <c r="B25" s="18">
        <v>34767</v>
      </c>
      <c r="C25" s="8" t="s">
        <v>195</v>
      </c>
      <c r="D25" s="8"/>
      <c r="E25" s="5"/>
      <c r="F25" s="61">
        <v>34809</v>
      </c>
      <c r="G25" s="63">
        <v>280</v>
      </c>
      <c r="H25" s="63" t="s">
        <v>196</v>
      </c>
      <c r="I25" s="8"/>
      <c r="J25" s="13"/>
      <c r="K25" s="8"/>
      <c r="L25" s="5"/>
      <c r="M25" s="134">
        <v>388864</v>
      </c>
      <c r="N25" s="30">
        <v>36034</v>
      </c>
      <c r="O25" s="31">
        <v>750</v>
      </c>
      <c r="P25" s="37">
        <f t="shared" si="3"/>
        <v>2.2010271460014672</v>
      </c>
      <c r="Q25" s="43"/>
    </row>
    <row r="26" spans="1:21" s="3" customFormat="1">
      <c r="A26" s="8">
        <v>12091</v>
      </c>
      <c r="B26" s="18">
        <v>34767</v>
      </c>
      <c r="C26" s="8" t="s">
        <v>2</v>
      </c>
      <c r="D26" s="8">
        <v>3882000</v>
      </c>
      <c r="E26" s="5">
        <f t="shared" ref="E26:E101" si="14">D26/340.75</f>
        <v>11392.516507703594</v>
      </c>
      <c r="F26" s="13"/>
      <c r="G26" s="8"/>
      <c r="H26" s="8"/>
      <c r="I26" s="8">
        <v>159246</v>
      </c>
      <c r="J26" s="13">
        <v>36035</v>
      </c>
      <c r="K26" s="8">
        <v>6308</v>
      </c>
      <c r="L26" s="5">
        <f t="shared" si="5"/>
        <v>18.51210564930301</v>
      </c>
      <c r="M26" s="8">
        <v>159245</v>
      </c>
      <c r="N26" s="13">
        <v>36035</v>
      </c>
      <c r="O26" s="8">
        <v>29692</v>
      </c>
      <c r="P26" s="5">
        <f t="shared" si="3"/>
        <v>87.137197358767423</v>
      </c>
      <c r="S26" s="47" t="s">
        <v>26</v>
      </c>
    </row>
    <row r="27" spans="1:21" s="3" customFormat="1">
      <c r="A27" s="8">
        <v>12183</v>
      </c>
      <c r="B27" s="18">
        <v>34842</v>
      </c>
      <c r="C27" s="8" t="s">
        <v>10</v>
      </c>
      <c r="D27" s="8">
        <v>900000</v>
      </c>
      <c r="E27" s="5">
        <f t="shared" si="14"/>
        <v>2641.2325752017609</v>
      </c>
      <c r="F27" s="30">
        <v>34929</v>
      </c>
      <c r="G27" s="31">
        <v>284</v>
      </c>
      <c r="H27" s="31">
        <v>12</v>
      </c>
      <c r="I27" s="8"/>
      <c r="J27" s="13"/>
      <c r="K27" s="8"/>
      <c r="L27" s="5"/>
      <c r="M27" s="31">
        <v>159067</v>
      </c>
      <c r="N27" s="30">
        <v>36034</v>
      </c>
      <c r="O27" s="31">
        <v>1239</v>
      </c>
      <c r="P27" s="37">
        <f t="shared" si="3"/>
        <v>3.636096845194424</v>
      </c>
      <c r="S27" s="47"/>
    </row>
    <row r="28" spans="1:21" s="3" customFormat="1">
      <c r="A28" s="8">
        <v>12190</v>
      </c>
      <c r="B28" s="18">
        <v>34846</v>
      </c>
      <c r="C28" s="8" t="s">
        <v>10</v>
      </c>
      <c r="D28" s="8">
        <v>900000</v>
      </c>
      <c r="E28" s="5">
        <f t="shared" si="14"/>
        <v>2641.2325752017609</v>
      </c>
      <c r="F28" s="13"/>
      <c r="G28" s="8"/>
      <c r="H28" s="8"/>
      <c r="I28" s="8"/>
      <c r="J28" s="13"/>
      <c r="K28" s="8"/>
      <c r="L28" s="5"/>
      <c r="M28" s="31">
        <v>159069</v>
      </c>
      <c r="N28" s="30">
        <v>36034</v>
      </c>
      <c r="O28" s="31">
        <v>1347</v>
      </c>
      <c r="P28" s="37">
        <f t="shared" si="3"/>
        <v>3.9530447542186353</v>
      </c>
      <c r="S28" s="47"/>
    </row>
    <row r="29" spans="1:21" s="3" customFormat="1">
      <c r="A29" s="8">
        <v>12192</v>
      </c>
      <c r="B29" s="18">
        <v>34849</v>
      </c>
      <c r="C29" s="8" t="s">
        <v>10</v>
      </c>
      <c r="D29" s="8">
        <v>2000000</v>
      </c>
      <c r="E29" s="5">
        <f t="shared" si="14"/>
        <v>5869.40572267058</v>
      </c>
      <c r="F29" s="30">
        <v>34929</v>
      </c>
      <c r="G29" s="31">
        <v>284</v>
      </c>
      <c r="H29" s="31">
        <v>13</v>
      </c>
      <c r="I29" s="8"/>
      <c r="J29" s="13"/>
      <c r="K29" s="8"/>
      <c r="L29" s="5"/>
      <c r="M29" s="31">
        <v>159070</v>
      </c>
      <c r="N29" s="30">
        <v>36034</v>
      </c>
      <c r="O29" s="31">
        <v>2426</v>
      </c>
      <c r="P29" s="37">
        <f t="shared" si="3"/>
        <v>7.1195891415994135</v>
      </c>
      <c r="S29" s="47"/>
    </row>
    <row r="30" spans="1:21" s="3" customFormat="1">
      <c r="A30" s="8">
        <v>12202</v>
      </c>
      <c r="B30" s="18">
        <v>34866</v>
      </c>
      <c r="C30" s="8" t="s">
        <v>2</v>
      </c>
      <c r="D30" s="8">
        <v>200000</v>
      </c>
      <c r="E30" s="5">
        <f t="shared" si="14"/>
        <v>586.94057226705797</v>
      </c>
      <c r="F30" s="30">
        <v>34912</v>
      </c>
      <c r="G30" s="31">
        <v>283</v>
      </c>
      <c r="H30" s="31">
        <v>68</v>
      </c>
      <c r="I30" s="31">
        <v>26902</v>
      </c>
      <c r="J30" s="30">
        <v>36034</v>
      </c>
      <c r="K30" s="31">
        <v>1625</v>
      </c>
      <c r="L30" s="37">
        <f t="shared" si="5"/>
        <v>4.7688921496698455</v>
      </c>
      <c r="M30" s="31">
        <v>26903</v>
      </c>
      <c r="N30" s="30">
        <v>36034</v>
      </c>
      <c r="O30" s="31">
        <v>501</v>
      </c>
      <c r="P30" s="37">
        <f t="shared" si="3"/>
        <v>1.4702861335289803</v>
      </c>
      <c r="S30" s="47"/>
    </row>
    <row r="31" spans="1:21" s="3" customFormat="1">
      <c r="A31" s="8">
        <v>12229</v>
      </c>
      <c r="B31" s="18">
        <v>34880</v>
      </c>
      <c r="C31" s="8" t="s">
        <v>10</v>
      </c>
      <c r="D31" s="8">
        <v>1600000</v>
      </c>
      <c r="E31" s="5">
        <f t="shared" si="14"/>
        <v>4695.5245781364638</v>
      </c>
      <c r="F31" s="30">
        <v>34893</v>
      </c>
      <c r="G31" s="31">
        <v>289</v>
      </c>
      <c r="H31" s="31">
        <v>20</v>
      </c>
      <c r="I31" s="8"/>
      <c r="J31" s="13"/>
      <c r="K31" s="8"/>
      <c r="L31" s="5">
        <f t="shared" si="5"/>
        <v>0</v>
      </c>
      <c r="M31" s="31">
        <v>26909</v>
      </c>
      <c r="N31" s="30">
        <v>36034</v>
      </c>
      <c r="O31" s="31">
        <v>1995</v>
      </c>
      <c r="P31" s="37">
        <f t="shared" si="3"/>
        <v>5.8547322083639033</v>
      </c>
      <c r="S31" s="47"/>
    </row>
    <row r="32" spans="1:21" s="3" customFormat="1">
      <c r="A32" s="8">
        <v>12230</v>
      </c>
      <c r="B32" s="18">
        <v>34880</v>
      </c>
      <c r="C32" s="8" t="s">
        <v>0</v>
      </c>
      <c r="D32" s="8">
        <v>1600000</v>
      </c>
      <c r="E32" s="5">
        <f t="shared" si="14"/>
        <v>4695.5245781364638</v>
      </c>
      <c r="F32" s="30">
        <v>34893</v>
      </c>
      <c r="G32" s="31">
        <v>283</v>
      </c>
      <c r="H32" s="31">
        <v>21</v>
      </c>
      <c r="I32" s="31">
        <v>26910</v>
      </c>
      <c r="J32" s="30">
        <v>36034</v>
      </c>
      <c r="K32" s="31">
        <v>12394</v>
      </c>
      <c r="L32" s="37">
        <f t="shared" si="5"/>
        <v>36.372707263389579</v>
      </c>
      <c r="M32" s="31">
        <v>26908</v>
      </c>
      <c r="N32" s="30">
        <v>36034</v>
      </c>
      <c r="O32" s="31">
        <v>2600</v>
      </c>
      <c r="P32" s="37">
        <f t="shared" si="3"/>
        <v>7.6302274394717537</v>
      </c>
      <c r="S32" s="47"/>
    </row>
    <row r="33" spans="1:19" s="3" customFormat="1">
      <c r="A33" s="8">
        <v>12254</v>
      </c>
      <c r="B33" s="18">
        <v>34892</v>
      </c>
      <c r="C33" s="8" t="s">
        <v>0</v>
      </c>
      <c r="D33" s="8">
        <v>500000</v>
      </c>
      <c r="E33" s="5">
        <f t="shared" ref="E33" si="15">D33/340.75</f>
        <v>1467.351430667645</v>
      </c>
      <c r="F33" s="30">
        <v>34929</v>
      </c>
      <c r="G33" s="31">
        <v>284</v>
      </c>
      <c r="H33" s="31">
        <v>18</v>
      </c>
      <c r="I33" s="31">
        <v>61271</v>
      </c>
      <c r="J33" s="30">
        <v>36034</v>
      </c>
      <c r="K33" s="31">
        <v>4057</v>
      </c>
      <c r="L33" s="37">
        <f t="shared" ref="L33" si="16">K33/340.75</f>
        <v>11.906089508437271</v>
      </c>
      <c r="M33" s="31">
        <v>61272</v>
      </c>
      <c r="N33" s="30">
        <v>36034</v>
      </c>
      <c r="O33" s="31">
        <v>813</v>
      </c>
      <c r="P33" s="37">
        <f t="shared" ref="P33" si="17">O33/340.75</f>
        <v>2.3859134262655908</v>
      </c>
      <c r="S33" s="47"/>
    </row>
    <row r="34" spans="1:19" s="3" customFormat="1">
      <c r="A34" s="8">
        <v>12255</v>
      </c>
      <c r="B34" s="18">
        <v>34892</v>
      </c>
      <c r="C34" s="8" t="s">
        <v>10</v>
      </c>
      <c r="D34" s="8">
        <v>500000</v>
      </c>
      <c r="E34" s="5">
        <f t="shared" si="14"/>
        <v>1467.351430667645</v>
      </c>
      <c r="F34" s="30">
        <v>34933</v>
      </c>
      <c r="G34" s="31">
        <v>284</v>
      </c>
      <c r="H34" s="31">
        <v>48</v>
      </c>
      <c r="I34" s="63"/>
      <c r="J34" s="61"/>
      <c r="K34" s="63"/>
      <c r="L34" s="62">
        <f t="shared" si="5"/>
        <v>0</v>
      </c>
      <c r="M34" s="31">
        <v>61273</v>
      </c>
      <c r="N34" s="30">
        <v>36034</v>
      </c>
      <c r="O34" s="31">
        <v>807</v>
      </c>
      <c r="P34" s="37">
        <f t="shared" si="3"/>
        <v>2.3683052090975787</v>
      </c>
      <c r="S34" s="47"/>
    </row>
    <row r="35" spans="1:19" s="3" customFormat="1">
      <c r="A35" s="8">
        <v>12259</v>
      </c>
      <c r="B35" s="18">
        <v>34897</v>
      </c>
      <c r="C35" s="8" t="s">
        <v>2</v>
      </c>
      <c r="D35" s="8">
        <v>1450000</v>
      </c>
      <c r="E35" s="5">
        <f t="shared" si="14"/>
        <v>4255.3191489361698</v>
      </c>
      <c r="F35" s="30">
        <v>34933</v>
      </c>
      <c r="G35" s="31">
        <v>284</v>
      </c>
      <c r="H35" s="31">
        <v>49</v>
      </c>
      <c r="I35" s="31">
        <v>282100</v>
      </c>
      <c r="J35" s="30">
        <v>36034</v>
      </c>
      <c r="K35" s="31">
        <v>11257</v>
      </c>
      <c r="L35" s="37">
        <f t="shared" si="5"/>
        <v>33.03595011005136</v>
      </c>
      <c r="M35" s="31">
        <v>159463</v>
      </c>
      <c r="N35" s="30">
        <v>36034</v>
      </c>
      <c r="O35" s="31">
        <v>1832</v>
      </c>
      <c r="P35" s="37">
        <f t="shared" si="3"/>
        <v>5.3763756419662512</v>
      </c>
      <c r="S35" s="47"/>
    </row>
    <row r="36" spans="1:19" s="3" customFormat="1">
      <c r="A36" s="44">
        <v>12262</v>
      </c>
      <c r="B36" s="95">
        <v>34897</v>
      </c>
      <c r="C36" s="8" t="s">
        <v>10</v>
      </c>
      <c r="D36" s="8">
        <v>1250000</v>
      </c>
      <c r="E36" s="5">
        <f t="shared" si="14"/>
        <v>3668.3785766691121</v>
      </c>
      <c r="F36" s="30">
        <v>35263</v>
      </c>
      <c r="G36" s="31">
        <v>296</v>
      </c>
      <c r="H36" s="31" t="s">
        <v>187</v>
      </c>
      <c r="I36" s="8"/>
      <c r="J36" s="13"/>
      <c r="K36" s="8"/>
      <c r="L36" s="5">
        <f t="shared" si="5"/>
        <v>0</v>
      </c>
      <c r="M36" s="31">
        <v>388872</v>
      </c>
      <c r="N36" s="30">
        <v>36034</v>
      </c>
      <c r="O36" s="31">
        <v>1900</v>
      </c>
      <c r="P36" s="37">
        <f t="shared" si="3"/>
        <v>5.5759354365370504</v>
      </c>
      <c r="S36" s="47"/>
    </row>
    <row r="37" spans="1:19" s="3" customFormat="1">
      <c r="A37" s="44"/>
      <c r="B37" s="95"/>
      <c r="C37" s="8" t="s">
        <v>0</v>
      </c>
      <c r="D37" s="8"/>
      <c r="E37" s="5"/>
      <c r="F37" s="13"/>
      <c r="G37" s="8"/>
      <c r="H37" s="8"/>
      <c r="I37" s="133" t="s">
        <v>25</v>
      </c>
      <c r="J37" s="23"/>
      <c r="K37" s="10"/>
      <c r="L37" s="6"/>
      <c r="M37" s="133" t="s">
        <v>25</v>
      </c>
      <c r="N37" s="23"/>
      <c r="O37" s="10"/>
      <c r="P37" s="6"/>
      <c r="S37" s="47"/>
    </row>
    <row r="38" spans="1:19" s="3" customFormat="1">
      <c r="A38" s="8">
        <v>12265</v>
      </c>
      <c r="B38" s="18">
        <v>34898</v>
      </c>
      <c r="C38" s="8" t="s">
        <v>2</v>
      </c>
      <c r="D38" s="8">
        <v>2000000</v>
      </c>
      <c r="E38" s="5">
        <f t="shared" si="14"/>
        <v>5869.40572267058</v>
      </c>
      <c r="F38" s="30">
        <v>34929</v>
      </c>
      <c r="G38" s="31">
        <v>284</v>
      </c>
      <c r="H38" s="31">
        <v>21</v>
      </c>
      <c r="I38" s="31">
        <v>388873</v>
      </c>
      <c r="J38" s="30">
        <v>36034</v>
      </c>
      <c r="K38" s="31">
        <v>15426</v>
      </c>
      <c r="L38" s="37">
        <f t="shared" si="5"/>
        <v>45.270726338958184</v>
      </c>
      <c r="M38" s="31">
        <v>388874</v>
      </c>
      <c r="N38" s="30">
        <v>36034</v>
      </c>
      <c r="O38" s="31">
        <v>3250</v>
      </c>
      <c r="P38" s="37">
        <f t="shared" si="3"/>
        <v>9.5377842993396911</v>
      </c>
      <c r="S38" s="47"/>
    </row>
    <row r="39" spans="1:19" s="3" customFormat="1">
      <c r="A39" s="8">
        <v>12274</v>
      </c>
      <c r="B39" s="18">
        <v>34904</v>
      </c>
      <c r="C39" s="8" t="s">
        <v>10</v>
      </c>
      <c r="D39" s="8">
        <v>8500000</v>
      </c>
      <c r="E39" s="5">
        <f t="shared" si="14"/>
        <v>24944.974321349964</v>
      </c>
      <c r="F39" s="61">
        <v>34929</v>
      </c>
      <c r="G39" s="63">
        <v>284</v>
      </c>
      <c r="H39" s="63">
        <v>27</v>
      </c>
      <c r="I39" s="63"/>
      <c r="J39" s="61"/>
      <c r="K39" s="63"/>
      <c r="L39" s="62">
        <f t="shared" si="5"/>
        <v>0</v>
      </c>
      <c r="M39" s="63">
        <v>388875</v>
      </c>
      <c r="N39" s="61">
        <v>36034</v>
      </c>
      <c r="O39" s="63">
        <v>9447</v>
      </c>
      <c r="P39" s="62">
        <f t="shared" si="3"/>
        <v>27.724137931034484</v>
      </c>
      <c r="S39" s="47"/>
    </row>
    <row r="40" spans="1:19" s="3" customFormat="1">
      <c r="A40" s="8">
        <v>12275</v>
      </c>
      <c r="B40" s="18">
        <v>34904</v>
      </c>
      <c r="C40" s="52" t="s">
        <v>55</v>
      </c>
      <c r="D40" s="8">
        <v>1200000</v>
      </c>
      <c r="E40" s="5">
        <f t="shared" si="14"/>
        <v>3521.6434336023476</v>
      </c>
      <c r="F40" s="13"/>
      <c r="G40" s="8"/>
      <c r="H40" s="8"/>
      <c r="I40" s="8"/>
      <c r="J40" s="13"/>
      <c r="K40" s="8"/>
      <c r="L40" s="5">
        <f t="shared" si="5"/>
        <v>0</v>
      </c>
      <c r="M40" s="31">
        <v>388876</v>
      </c>
      <c r="N40" s="30">
        <v>36034</v>
      </c>
      <c r="O40" s="31">
        <v>1563</v>
      </c>
      <c r="P40" s="37">
        <f t="shared" si="3"/>
        <v>4.586940572267058</v>
      </c>
      <c r="S40" s="47"/>
    </row>
    <row r="41" spans="1:19" s="3" customFormat="1">
      <c r="A41" s="8">
        <v>12276</v>
      </c>
      <c r="B41" s="18">
        <v>34904</v>
      </c>
      <c r="C41" s="8" t="s">
        <v>10</v>
      </c>
      <c r="D41" s="8">
        <v>8000000</v>
      </c>
      <c r="E41" s="5">
        <f t="shared" si="14"/>
        <v>23477.62289068232</v>
      </c>
      <c r="F41" s="30">
        <v>34919</v>
      </c>
      <c r="G41" s="31">
        <v>284</v>
      </c>
      <c r="H41" s="31">
        <v>74</v>
      </c>
      <c r="I41" s="8"/>
      <c r="J41" s="13"/>
      <c r="K41" s="8"/>
      <c r="L41" s="5">
        <f t="shared" si="5"/>
        <v>0</v>
      </c>
      <c r="M41" s="31">
        <v>388877</v>
      </c>
      <c r="N41" s="30">
        <v>36034</v>
      </c>
      <c r="O41" s="31">
        <v>8906</v>
      </c>
      <c r="P41" s="37">
        <f t="shared" si="3"/>
        <v>26.136463683052092</v>
      </c>
      <c r="S41" s="47"/>
    </row>
    <row r="42" spans="1:19" s="3" customFormat="1">
      <c r="A42" s="8">
        <v>12278</v>
      </c>
      <c r="B42" s="18">
        <v>34905</v>
      </c>
      <c r="C42" s="8" t="s">
        <v>10</v>
      </c>
      <c r="D42" s="8">
        <v>750000</v>
      </c>
      <c r="E42" s="5">
        <f t="shared" si="14"/>
        <v>2201.0271460014674</v>
      </c>
      <c r="F42" s="30">
        <v>34933</v>
      </c>
      <c r="G42" s="31">
        <v>284</v>
      </c>
      <c r="H42" s="31">
        <v>51</v>
      </c>
      <c r="I42" s="8"/>
      <c r="J42" s="13"/>
      <c r="K42" s="8"/>
      <c r="L42" s="5">
        <f t="shared" si="5"/>
        <v>0</v>
      </c>
      <c r="M42" s="31">
        <v>388878</v>
      </c>
      <c r="N42" s="30">
        <v>36034</v>
      </c>
      <c r="O42" s="31">
        <v>1076</v>
      </c>
      <c r="P42" s="37">
        <f t="shared" si="3"/>
        <v>3.1577402787967719</v>
      </c>
      <c r="S42" s="47"/>
    </row>
    <row r="43" spans="1:19" s="3" customFormat="1">
      <c r="A43" s="8">
        <v>12282</v>
      </c>
      <c r="B43" s="18">
        <v>34906</v>
      </c>
      <c r="C43" s="52" t="s">
        <v>55</v>
      </c>
      <c r="D43" s="8">
        <v>500000</v>
      </c>
      <c r="E43" s="5">
        <f t="shared" si="14"/>
        <v>1467.351430667645</v>
      </c>
      <c r="F43" s="13"/>
      <c r="G43" s="8"/>
      <c r="H43" s="8"/>
      <c r="I43" s="8"/>
      <c r="J43" s="13"/>
      <c r="K43" s="8"/>
      <c r="L43" s="5">
        <f t="shared" si="5"/>
        <v>0</v>
      </c>
      <c r="M43" s="31">
        <v>388879</v>
      </c>
      <c r="N43" s="30">
        <v>36034</v>
      </c>
      <c r="O43" s="31">
        <v>806</v>
      </c>
      <c r="P43" s="37">
        <f t="shared" si="3"/>
        <v>2.3653705062362436</v>
      </c>
      <c r="S43" s="47"/>
    </row>
    <row r="44" spans="1:19" s="3" customFormat="1">
      <c r="A44" s="8">
        <v>12284</v>
      </c>
      <c r="B44" s="18">
        <v>34906</v>
      </c>
      <c r="C44" s="52" t="s">
        <v>165</v>
      </c>
      <c r="D44" s="8"/>
      <c r="E44" s="5"/>
      <c r="F44" s="13"/>
      <c r="G44" s="8"/>
      <c r="H44" s="8"/>
      <c r="I44" s="8"/>
      <c r="J44" s="13"/>
      <c r="K44" s="8"/>
      <c r="L44" s="5"/>
      <c r="M44" s="31">
        <v>388880</v>
      </c>
      <c r="N44" s="30">
        <v>36034</v>
      </c>
      <c r="O44" s="31">
        <v>750</v>
      </c>
      <c r="P44" s="37">
        <f t="shared" si="3"/>
        <v>2.2010271460014672</v>
      </c>
      <c r="S44" s="47"/>
    </row>
    <row r="45" spans="1:19" s="3" customFormat="1">
      <c r="A45" s="8">
        <v>12290</v>
      </c>
      <c r="B45" s="18">
        <v>34913</v>
      </c>
      <c r="C45" s="8" t="s">
        <v>0</v>
      </c>
      <c r="D45" s="8">
        <v>4700000</v>
      </c>
      <c r="E45" s="5">
        <f t="shared" si="14"/>
        <v>13793.103448275862</v>
      </c>
      <c r="F45" s="13"/>
      <c r="G45" s="8"/>
      <c r="H45" s="8"/>
      <c r="I45" s="134">
        <v>388881</v>
      </c>
      <c r="J45" s="30">
        <v>36034</v>
      </c>
      <c r="K45" s="31">
        <v>35892</v>
      </c>
      <c r="L45" s="37">
        <f t="shared" si="5"/>
        <v>105.33235509904623</v>
      </c>
      <c r="M45" s="31">
        <v>388882</v>
      </c>
      <c r="N45" s="30">
        <v>36034</v>
      </c>
      <c r="O45" s="31">
        <v>7638</v>
      </c>
      <c r="P45" s="37">
        <f t="shared" si="3"/>
        <v>22.415260454878943</v>
      </c>
      <c r="S45" s="47"/>
    </row>
    <row r="46" spans="1:19" s="3" customFormat="1">
      <c r="A46" s="8">
        <v>12299</v>
      </c>
      <c r="B46" s="18">
        <v>34914</v>
      </c>
      <c r="C46" s="8" t="s">
        <v>2</v>
      </c>
      <c r="D46" s="8">
        <v>3500000</v>
      </c>
      <c r="E46" s="5">
        <f t="shared" si="14"/>
        <v>10271.460014673514</v>
      </c>
      <c r="F46" s="30">
        <v>34717</v>
      </c>
      <c r="G46" s="31">
        <v>291</v>
      </c>
      <c r="H46" s="31">
        <v>1</v>
      </c>
      <c r="I46" s="134">
        <v>388884</v>
      </c>
      <c r="J46" s="30">
        <v>36034</v>
      </c>
      <c r="K46" s="31">
        <v>26797</v>
      </c>
      <c r="L46" s="37">
        <f t="shared" si="5"/>
        <v>78.641232575201755</v>
      </c>
      <c r="M46" s="31">
        <v>388883</v>
      </c>
      <c r="N46" s="30">
        <v>36034</v>
      </c>
      <c r="O46" s="31">
        <v>5688</v>
      </c>
      <c r="P46" s="37">
        <f t="shared" si="3"/>
        <v>16.692589875275129</v>
      </c>
      <c r="S46" s="47"/>
    </row>
    <row r="47" spans="1:19" s="3" customFormat="1">
      <c r="A47" s="8">
        <v>12300</v>
      </c>
      <c r="B47" s="18">
        <v>34915</v>
      </c>
      <c r="C47" s="8" t="s">
        <v>0</v>
      </c>
      <c r="D47" s="8">
        <v>305000</v>
      </c>
      <c r="E47" s="5">
        <f t="shared" si="14"/>
        <v>895.08437270726336</v>
      </c>
      <c r="F47" s="30">
        <v>34929</v>
      </c>
      <c r="G47" s="31">
        <v>284</v>
      </c>
      <c r="H47" s="31">
        <v>30</v>
      </c>
      <c r="I47" s="31">
        <v>388886</v>
      </c>
      <c r="J47" s="30">
        <v>36034</v>
      </c>
      <c r="K47" s="31">
        <v>2579</v>
      </c>
      <c r="L47" s="37">
        <f t="shared" si="5"/>
        <v>7.5685986793837126</v>
      </c>
      <c r="M47" s="31">
        <v>388887</v>
      </c>
      <c r="N47" s="30">
        <v>36034</v>
      </c>
      <c r="O47" s="31">
        <v>501</v>
      </c>
      <c r="P47" s="37">
        <f t="shared" si="3"/>
        <v>1.4702861335289803</v>
      </c>
      <c r="S47" s="47"/>
    </row>
    <row r="48" spans="1:19" s="3" customFormat="1">
      <c r="A48" s="8">
        <v>12301</v>
      </c>
      <c r="B48" s="18">
        <v>34915</v>
      </c>
      <c r="C48" s="8" t="s">
        <v>0</v>
      </c>
      <c r="D48" s="8">
        <v>1278000</v>
      </c>
      <c r="E48" s="5">
        <f t="shared" si="14"/>
        <v>3750.5502567865005</v>
      </c>
      <c r="F48" s="30">
        <v>34929</v>
      </c>
      <c r="G48" s="31">
        <v>284</v>
      </c>
      <c r="H48" s="31">
        <v>31</v>
      </c>
      <c r="I48" s="31">
        <v>388888</v>
      </c>
      <c r="J48" s="30">
        <v>36034</v>
      </c>
      <c r="K48" s="31">
        <v>9954</v>
      </c>
      <c r="L48" s="37">
        <f t="shared" si="5"/>
        <v>29.212032281731474</v>
      </c>
      <c r="M48" s="31">
        <v>388889</v>
      </c>
      <c r="N48" s="30">
        <v>36034</v>
      </c>
      <c r="O48" s="31">
        <v>2076</v>
      </c>
      <c r="P48" s="37">
        <f t="shared" si="3"/>
        <v>6.0924431401320618</v>
      </c>
      <c r="S48" s="47"/>
    </row>
    <row r="49" spans="1:19" s="3" customFormat="1">
      <c r="A49" s="8">
        <v>12302</v>
      </c>
      <c r="B49" s="18">
        <v>34915</v>
      </c>
      <c r="C49" s="8" t="s">
        <v>2</v>
      </c>
      <c r="D49" s="8">
        <v>300000</v>
      </c>
      <c r="E49" s="5">
        <f t="shared" si="14"/>
        <v>880.4108584005869</v>
      </c>
      <c r="F49" s="30">
        <v>34929</v>
      </c>
      <c r="G49" s="31">
        <v>284</v>
      </c>
      <c r="H49" s="31">
        <v>32</v>
      </c>
      <c r="I49" s="31">
        <v>388890</v>
      </c>
      <c r="J49" s="30">
        <v>36034</v>
      </c>
      <c r="K49" s="31">
        <v>2438</v>
      </c>
      <c r="L49" s="37">
        <f t="shared" si="5"/>
        <v>7.1548055759354368</v>
      </c>
      <c r="M49" s="31">
        <v>388891</v>
      </c>
      <c r="N49" s="30">
        <v>36034</v>
      </c>
      <c r="O49" s="31">
        <v>590</v>
      </c>
      <c r="P49" s="37">
        <f t="shared" si="3"/>
        <v>1.7314746881878209</v>
      </c>
      <c r="S49" s="47"/>
    </row>
    <row r="50" spans="1:19" s="3" customFormat="1">
      <c r="A50" s="8">
        <v>12303</v>
      </c>
      <c r="B50" s="18">
        <v>34915</v>
      </c>
      <c r="C50" s="8" t="s">
        <v>2</v>
      </c>
      <c r="D50" s="8">
        <v>1278000</v>
      </c>
      <c r="E50" s="5">
        <f t="shared" si="14"/>
        <v>3750.5502567865005</v>
      </c>
      <c r="F50" s="30">
        <v>34929</v>
      </c>
      <c r="G50" s="31">
        <v>284</v>
      </c>
      <c r="H50" s="31">
        <v>33</v>
      </c>
      <c r="I50" s="31">
        <v>356053</v>
      </c>
      <c r="J50" s="30">
        <v>36034</v>
      </c>
      <c r="K50" s="31">
        <v>9954</v>
      </c>
      <c r="L50" s="37">
        <f t="shared" si="5"/>
        <v>29.212032281731474</v>
      </c>
      <c r="M50" s="31">
        <v>61274</v>
      </c>
      <c r="N50" s="30">
        <v>36034</v>
      </c>
      <c r="O50" s="31">
        <v>2076</v>
      </c>
      <c r="P50" s="37">
        <f t="shared" si="3"/>
        <v>6.0924431401320618</v>
      </c>
      <c r="S50" s="47"/>
    </row>
    <row r="51" spans="1:19" s="3" customFormat="1">
      <c r="A51" s="8">
        <v>12305</v>
      </c>
      <c r="B51" s="18">
        <v>34915</v>
      </c>
      <c r="C51" s="8" t="s">
        <v>10</v>
      </c>
      <c r="D51" s="8">
        <v>3200000</v>
      </c>
      <c r="E51" s="5">
        <f t="shared" si="14"/>
        <v>9391.0491562729276</v>
      </c>
      <c r="F51" s="30">
        <v>34932</v>
      </c>
      <c r="G51" s="31">
        <v>284</v>
      </c>
      <c r="H51" s="31">
        <v>37</v>
      </c>
      <c r="I51" s="8"/>
      <c r="J51" s="13"/>
      <c r="K51" s="8"/>
      <c r="L51" s="5">
        <f t="shared" si="5"/>
        <v>0</v>
      </c>
      <c r="M51" s="31">
        <v>61275</v>
      </c>
      <c r="N51" s="30">
        <v>36034</v>
      </c>
      <c r="O51" s="31">
        <v>3722</v>
      </c>
      <c r="P51" s="37">
        <f t="shared" si="3"/>
        <v>10.922964049889949</v>
      </c>
      <c r="S51" s="47"/>
    </row>
    <row r="52" spans="1:19" s="3" customFormat="1">
      <c r="A52" s="8">
        <v>12315</v>
      </c>
      <c r="B52" s="18">
        <v>34920</v>
      </c>
      <c r="C52" s="8" t="s">
        <v>2</v>
      </c>
      <c r="D52" s="8">
        <v>3218000</v>
      </c>
      <c r="E52" s="5">
        <f t="shared" si="14"/>
        <v>9443.8738077769631</v>
      </c>
      <c r="F52" s="30">
        <v>34922</v>
      </c>
      <c r="G52" s="31">
        <v>283</v>
      </c>
      <c r="H52" s="31">
        <v>92</v>
      </c>
      <c r="I52" s="31">
        <v>61277</v>
      </c>
      <c r="J52" s="30">
        <v>36034</v>
      </c>
      <c r="K52" s="31">
        <v>24659</v>
      </c>
      <c r="L52" s="37">
        <f t="shared" si="5"/>
        <v>72.366837857666908</v>
      </c>
      <c r="M52" s="31">
        <v>61276</v>
      </c>
      <c r="N52" s="30">
        <v>36034</v>
      </c>
      <c r="O52" s="31">
        <v>5230</v>
      </c>
      <c r="P52" s="37">
        <f t="shared" si="3"/>
        <v>15.348495964783565</v>
      </c>
      <c r="S52" s="47"/>
    </row>
    <row r="53" spans="1:19" s="3" customFormat="1">
      <c r="A53" s="8">
        <v>12334</v>
      </c>
      <c r="B53" s="18">
        <v>34927</v>
      </c>
      <c r="C53" s="8" t="s">
        <v>10</v>
      </c>
      <c r="D53" s="8">
        <v>650000</v>
      </c>
      <c r="E53" s="5">
        <f t="shared" si="14"/>
        <v>1907.5568598679383</v>
      </c>
      <c r="F53" s="30">
        <v>35082</v>
      </c>
      <c r="G53" s="31">
        <v>291</v>
      </c>
      <c r="H53" s="31">
        <v>2</v>
      </c>
      <c r="I53" s="8"/>
      <c r="J53" s="13"/>
      <c r="K53" s="8"/>
      <c r="L53" s="5">
        <f t="shared" si="5"/>
        <v>0</v>
      </c>
      <c r="M53" s="31">
        <v>61278</v>
      </c>
      <c r="N53" s="30">
        <v>36034</v>
      </c>
      <c r="O53" s="31">
        <v>968</v>
      </c>
      <c r="P53" s="37">
        <f t="shared" si="3"/>
        <v>2.8407923697725606</v>
      </c>
      <c r="S53" s="47"/>
    </row>
    <row r="54" spans="1:19" s="3" customFormat="1">
      <c r="A54" s="8">
        <v>12337</v>
      </c>
      <c r="B54" s="18">
        <v>34927</v>
      </c>
      <c r="C54" s="8" t="s">
        <v>10</v>
      </c>
      <c r="D54" s="8">
        <v>3000000</v>
      </c>
      <c r="E54" s="5">
        <f t="shared" ref="E54" si="18">D54/340.75</f>
        <v>8804.1085840058695</v>
      </c>
      <c r="F54" s="13"/>
      <c r="G54" s="8"/>
      <c r="H54" s="8"/>
      <c r="I54" s="8"/>
      <c r="J54" s="13"/>
      <c r="K54" s="8"/>
      <c r="L54" s="5">
        <f t="shared" ref="L54" si="19">K54/340.75</f>
        <v>0</v>
      </c>
      <c r="M54" s="31">
        <v>61279</v>
      </c>
      <c r="N54" s="30">
        <v>36034</v>
      </c>
      <c r="O54" s="31">
        <v>3506</v>
      </c>
      <c r="P54" s="37">
        <f t="shared" ref="P54" si="20">O54/340.75</f>
        <v>10.289068231841526</v>
      </c>
      <c r="S54" s="47"/>
    </row>
    <row r="55" spans="1:19" s="3" customFormat="1">
      <c r="A55" s="8">
        <v>12338</v>
      </c>
      <c r="B55" s="18">
        <v>34927</v>
      </c>
      <c r="C55" s="8" t="s">
        <v>10</v>
      </c>
      <c r="D55" s="8">
        <v>740000</v>
      </c>
      <c r="E55" s="5">
        <f t="shared" si="14"/>
        <v>2171.6801173881145</v>
      </c>
      <c r="F55" s="30">
        <v>34946</v>
      </c>
      <c r="G55" s="31">
        <v>284</v>
      </c>
      <c r="H55" s="31">
        <v>79</v>
      </c>
      <c r="I55" s="8"/>
      <c r="J55" s="13"/>
      <c r="K55" s="8"/>
      <c r="L55" s="5">
        <f t="shared" si="5"/>
        <v>0</v>
      </c>
      <c r="M55" s="31">
        <v>61280</v>
      </c>
      <c r="N55" s="30">
        <v>36034</v>
      </c>
      <c r="O55" s="31">
        <v>1066</v>
      </c>
      <c r="P55" s="37">
        <f t="shared" si="3"/>
        <v>3.1283932501834188</v>
      </c>
      <c r="S55" s="47"/>
    </row>
    <row r="56" spans="1:19" s="3" customFormat="1">
      <c r="A56" s="8">
        <v>12340</v>
      </c>
      <c r="B56" s="18">
        <v>34928</v>
      </c>
      <c r="C56" s="8" t="s">
        <v>10</v>
      </c>
      <c r="D56" s="8">
        <v>5000000</v>
      </c>
      <c r="E56" s="5">
        <f t="shared" si="14"/>
        <v>14673.514306676449</v>
      </c>
      <c r="F56" s="30">
        <v>34944</v>
      </c>
      <c r="G56" s="31">
        <v>284</v>
      </c>
      <c r="H56" s="31">
        <v>80</v>
      </c>
      <c r="I56" s="8"/>
      <c r="J56" s="13"/>
      <c r="K56" s="8"/>
      <c r="L56" s="5">
        <f t="shared" si="5"/>
        <v>0</v>
      </c>
      <c r="M56" s="31">
        <v>61281</v>
      </c>
      <c r="N56" s="30">
        <v>36034</v>
      </c>
      <c r="O56" s="31">
        <v>6233</v>
      </c>
      <c r="P56" s="37">
        <f t="shared" si="3"/>
        <v>18.292002934702861</v>
      </c>
      <c r="S56" s="47"/>
    </row>
    <row r="57" spans="1:19" s="3" customFormat="1">
      <c r="A57" s="8">
        <v>12341</v>
      </c>
      <c r="B57" s="18">
        <v>34928</v>
      </c>
      <c r="C57" s="8" t="s">
        <v>10</v>
      </c>
      <c r="D57" s="8">
        <v>1070000</v>
      </c>
      <c r="E57" s="5">
        <f t="shared" si="14"/>
        <v>3140.1320616287603</v>
      </c>
      <c r="F57" s="30">
        <v>35027</v>
      </c>
      <c r="G57" s="31">
        <v>287</v>
      </c>
      <c r="H57" s="31">
        <v>87</v>
      </c>
      <c r="I57" s="8"/>
      <c r="J57" s="13"/>
      <c r="K57" s="8"/>
      <c r="L57" s="5">
        <f t="shared" si="5"/>
        <v>0</v>
      </c>
      <c r="M57" s="31">
        <v>61282</v>
      </c>
      <c r="N57" s="30">
        <v>36034</v>
      </c>
      <c r="O57" s="31">
        <v>1422</v>
      </c>
      <c r="P57" s="37">
        <f t="shared" si="3"/>
        <v>4.1731474688187822</v>
      </c>
      <c r="S57" s="47"/>
    </row>
    <row r="58" spans="1:19" s="3" customFormat="1">
      <c r="A58" s="8">
        <v>12345</v>
      </c>
      <c r="B58" s="18">
        <v>34929</v>
      </c>
      <c r="C58" s="52" t="s">
        <v>55</v>
      </c>
      <c r="D58" s="8">
        <v>1000000</v>
      </c>
      <c r="E58" s="5">
        <f t="shared" si="14"/>
        <v>2934.70286133529</v>
      </c>
      <c r="F58" s="13"/>
      <c r="G58" s="8"/>
      <c r="H58" s="8"/>
      <c r="I58" s="8"/>
      <c r="J58" s="13"/>
      <c r="K58" s="8"/>
      <c r="L58" s="5">
        <f t="shared" si="5"/>
        <v>0</v>
      </c>
      <c r="M58" s="31">
        <v>61283</v>
      </c>
      <c r="N58" s="30">
        <v>36034</v>
      </c>
      <c r="O58" s="31">
        <v>1346</v>
      </c>
      <c r="P58" s="37">
        <f t="shared" si="3"/>
        <v>3.9501100513573002</v>
      </c>
      <c r="S58" s="47"/>
    </row>
    <row r="59" spans="1:19" s="3" customFormat="1">
      <c r="A59" s="8">
        <v>12347</v>
      </c>
      <c r="B59" s="18">
        <v>34929</v>
      </c>
      <c r="C59" s="52" t="s">
        <v>2</v>
      </c>
      <c r="D59" s="8">
        <v>3500000</v>
      </c>
      <c r="E59" s="5">
        <f t="shared" si="14"/>
        <v>10271.460014673514</v>
      </c>
      <c r="F59" s="30">
        <v>35079</v>
      </c>
      <c r="G59" s="31">
        <v>290</v>
      </c>
      <c r="H59" s="31">
        <v>68</v>
      </c>
      <c r="I59" s="31">
        <v>61284</v>
      </c>
      <c r="J59" s="30">
        <v>36034</v>
      </c>
      <c r="K59" s="31">
        <v>26797</v>
      </c>
      <c r="L59" s="37">
        <f t="shared" si="5"/>
        <v>78.641232575201755</v>
      </c>
      <c r="M59" s="31">
        <v>61285</v>
      </c>
      <c r="N59" s="30">
        <v>36034</v>
      </c>
      <c r="O59" s="31">
        <v>5688</v>
      </c>
      <c r="P59" s="37">
        <f t="shared" si="3"/>
        <v>16.692589875275129</v>
      </c>
      <c r="S59" s="47"/>
    </row>
    <row r="60" spans="1:19" s="3" customFormat="1">
      <c r="A60" s="8">
        <v>12348</v>
      </c>
      <c r="B60" s="18">
        <v>34929</v>
      </c>
      <c r="C60" s="52" t="s">
        <v>10</v>
      </c>
      <c r="D60" s="8">
        <v>600000</v>
      </c>
      <c r="E60" s="5">
        <f t="shared" si="14"/>
        <v>1760.8217168011738</v>
      </c>
      <c r="F60" s="30">
        <v>35082</v>
      </c>
      <c r="G60" s="31">
        <v>291</v>
      </c>
      <c r="H60" s="31">
        <v>6</v>
      </c>
      <c r="I60" s="8"/>
      <c r="J60" s="13"/>
      <c r="K60" s="8"/>
      <c r="L60" s="5">
        <f t="shared" si="5"/>
        <v>0</v>
      </c>
      <c r="M60" s="31">
        <v>61286</v>
      </c>
      <c r="N60" s="30">
        <v>36034</v>
      </c>
      <c r="O60" s="31">
        <v>914</v>
      </c>
      <c r="P60" s="37">
        <f t="shared" si="3"/>
        <v>2.6823184152604549</v>
      </c>
      <c r="S60" s="47"/>
    </row>
    <row r="61" spans="1:19" s="3" customFormat="1">
      <c r="A61" s="8">
        <v>12358</v>
      </c>
      <c r="B61" s="18">
        <v>34933</v>
      </c>
      <c r="C61" s="8" t="s">
        <v>10</v>
      </c>
      <c r="D61" s="8">
        <v>1500000</v>
      </c>
      <c r="E61" s="5">
        <f t="shared" ref="E61:E72" si="21">D61/340.75</f>
        <v>4402.0542920029347</v>
      </c>
      <c r="F61" s="13"/>
      <c r="G61" s="8"/>
      <c r="H61" s="8"/>
      <c r="I61" s="8"/>
      <c r="J61" s="13"/>
      <c r="K61" s="8"/>
      <c r="L61" s="5">
        <f t="shared" ref="L61" si="22">K61/340.75</f>
        <v>0</v>
      </c>
      <c r="M61" s="31">
        <v>61287</v>
      </c>
      <c r="N61" s="30">
        <v>36034</v>
      </c>
      <c r="O61" s="31">
        <v>1886</v>
      </c>
      <c r="P61" s="37">
        <f t="shared" ref="P61" si="23">O61/340.75</f>
        <v>5.5348495964783568</v>
      </c>
      <c r="S61" s="47"/>
    </row>
    <row r="62" spans="1:19" s="3" customFormat="1">
      <c r="A62" s="8">
        <v>12364</v>
      </c>
      <c r="B62" s="18">
        <v>34935</v>
      </c>
      <c r="C62" s="52" t="s">
        <v>2</v>
      </c>
      <c r="D62" s="8">
        <v>3500000</v>
      </c>
      <c r="E62" s="5">
        <f t="shared" si="21"/>
        <v>10271.460014673514</v>
      </c>
      <c r="F62" s="30">
        <v>35082</v>
      </c>
      <c r="G62" s="31">
        <v>291</v>
      </c>
      <c r="H62" s="31">
        <v>9</v>
      </c>
      <c r="I62" s="31">
        <v>61288</v>
      </c>
      <c r="J62" s="30">
        <v>36034</v>
      </c>
      <c r="K62" s="31">
        <v>26797</v>
      </c>
      <c r="L62" s="37">
        <f t="shared" si="5"/>
        <v>78.641232575201755</v>
      </c>
      <c r="M62" s="31">
        <v>61289</v>
      </c>
      <c r="N62" s="30">
        <v>36034</v>
      </c>
      <c r="O62" s="31">
        <v>5688</v>
      </c>
      <c r="P62" s="37">
        <f t="shared" si="3"/>
        <v>16.692589875275129</v>
      </c>
      <c r="S62" s="47"/>
    </row>
    <row r="63" spans="1:19" s="3" customFormat="1">
      <c r="A63" s="8">
        <v>12372</v>
      </c>
      <c r="B63" s="18">
        <v>34936</v>
      </c>
      <c r="C63" s="52" t="s">
        <v>55</v>
      </c>
      <c r="D63" s="8">
        <v>600000</v>
      </c>
      <c r="E63" s="5">
        <f t="shared" si="21"/>
        <v>1760.8217168011738</v>
      </c>
      <c r="F63" s="13"/>
      <c r="G63" s="8"/>
      <c r="H63" s="8"/>
      <c r="I63" s="8"/>
      <c r="J63" s="13"/>
      <c r="K63" s="8"/>
      <c r="L63" s="5">
        <f t="shared" si="5"/>
        <v>0</v>
      </c>
      <c r="M63" s="31">
        <v>61290</v>
      </c>
      <c r="N63" s="30">
        <v>36034</v>
      </c>
      <c r="O63" s="31">
        <v>914</v>
      </c>
      <c r="P63" s="37">
        <f t="shared" si="3"/>
        <v>2.6823184152604549</v>
      </c>
      <c r="S63" s="47"/>
    </row>
    <row r="64" spans="1:19" s="3" customFormat="1">
      <c r="A64" s="8">
        <v>12373</v>
      </c>
      <c r="B64" s="18">
        <v>34940</v>
      </c>
      <c r="C64" s="52" t="s">
        <v>55</v>
      </c>
      <c r="D64" s="8">
        <v>500000</v>
      </c>
      <c r="E64" s="5">
        <f t="shared" si="21"/>
        <v>1467.351430667645</v>
      </c>
      <c r="F64" s="13"/>
      <c r="G64" s="8"/>
      <c r="H64" s="8"/>
      <c r="I64" s="8"/>
      <c r="J64" s="13"/>
      <c r="K64" s="8"/>
      <c r="L64" s="5">
        <f t="shared" si="5"/>
        <v>0</v>
      </c>
      <c r="M64" s="31">
        <v>61291</v>
      </c>
      <c r="N64" s="30">
        <v>36034</v>
      </c>
      <c r="O64" s="31">
        <v>806</v>
      </c>
      <c r="P64" s="37">
        <f t="shared" si="3"/>
        <v>2.3653705062362436</v>
      </c>
      <c r="S64" s="47"/>
    </row>
    <row r="65" spans="1:19" s="3" customFormat="1">
      <c r="A65" s="8">
        <v>12375</v>
      </c>
      <c r="B65" s="18">
        <v>34941</v>
      </c>
      <c r="C65" s="52" t="s">
        <v>2</v>
      </c>
      <c r="D65" s="8">
        <v>3800000</v>
      </c>
      <c r="E65" s="5">
        <f t="shared" si="21"/>
        <v>11151.870873074102</v>
      </c>
      <c r="F65" s="30">
        <v>35082</v>
      </c>
      <c r="G65" s="31">
        <v>291</v>
      </c>
      <c r="H65" s="31">
        <v>10</v>
      </c>
      <c r="I65" s="31">
        <v>61292</v>
      </c>
      <c r="J65" s="30">
        <v>36034</v>
      </c>
      <c r="K65" s="31">
        <v>29070</v>
      </c>
      <c r="L65" s="37">
        <f t="shared" si="5"/>
        <v>85.311812179016869</v>
      </c>
      <c r="M65" s="31">
        <v>61293</v>
      </c>
      <c r="N65" s="30">
        <v>36034</v>
      </c>
      <c r="O65" s="31">
        <v>9880</v>
      </c>
      <c r="P65" s="37">
        <f t="shared" si="3"/>
        <v>28.994864269992664</v>
      </c>
      <c r="S65" s="47"/>
    </row>
    <row r="66" spans="1:19" s="3" customFormat="1">
      <c r="A66" s="8">
        <v>12378</v>
      </c>
      <c r="B66" s="18">
        <v>34942</v>
      </c>
      <c r="C66" s="52" t="s">
        <v>0</v>
      </c>
      <c r="D66" s="8">
        <v>2000000</v>
      </c>
      <c r="E66" s="5">
        <f t="shared" si="21"/>
        <v>5869.40572267058</v>
      </c>
      <c r="F66" s="30">
        <v>35018</v>
      </c>
      <c r="G66" s="31">
        <v>287</v>
      </c>
      <c r="H66" s="31">
        <v>28</v>
      </c>
      <c r="I66" s="31">
        <v>61294</v>
      </c>
      <c r="J66" s="30">
        <v>36034</v>
      </c>
      <c r="K66" s="31">
        <v>15426</v>
      </c>
      <c r="L66" s="37">
        <f t="shared" si="5"/>
        <v>45.270726338958184</v>
      </c>
      <c r="M66" s="31">
        <v>61295</v>
      </c>
      <c r="N66" s="30">
        <v>36034</v>
      </c>
      <c r="O66" s="31">
        <v>3250</v>
      </c>
      <c r="P66" s="37">
        <f t="shared" si="3"/>
        <v>9.5377842993396911</v>
      </c>
      <c r="S66" s="47"/>
    </row>
    <row r="67" spans="1:19" s="3" customFormat="1">
      <c r="A67" s="8">
        <v>12380</v>
      </c>
      <c r="B67" s="18">
        <v>34942</v>
      </c>
      <c r="C67" s="52" t="s">
        <v>55</v>
      </c>
      <c r="D67" s="8">
        <v>5000000</v>
      </c>
      <c r="E67" s="5">
        <f t="shared" si="21"/>
        <v>14673.514306676449</v>
      </c>
      <c r="F67" s="13"/>
      <c r="G67" s="8"/>
      <c r="H67" s="8"/>
      <c r="I67" s="8"/>
      <c r="J67" s="13"/>
      <c r="K67" s="8"/>
      <c r="L67" s="5">
        <f t="shared" si="5"/>
        <v>0</v>
      </c>
      <c r="M67" s="31">
        <v>388885</v>
      </c>
      <c r="N67" s="30">
        <v>36034</v>
      </c>
      <c r="O67" s="31">
        <v>5667</v>
      </c>
      <c r="P67" s="37">
        <f t="shared" si="3"/>
        <v>16.630961115187088</v>
      </c>
      <c r="S67" s="47"/>
    </row>
    <row r="68" spans="1:19" s="3" customFormat="1">
      <c r="A68" s="8">
        <v>12383</v>
      </c>
      <c r="B68" s="18">
        <v>34943</v>
      </c>
      <c r="C68" s="52" t="s">
        <v>10</v>
      </c>
      <c r="D68" s="8">
        <v>900000</v>
      </c>
      <c r="E68" s="5">
        <f t="shared" si="21"/>
        <v>2641.2325752017609</v>
      </c>
      <c r="F68" s="30">
        <v>35083</v>
      </c>
      <c r="G68" s="31">
        <v>291</v>
      </c>
      <c r="H68" s="31">
        <v>15</v>
      </c>
      <c r="I68" s="8"/>
      <c r="J68" s="13"/>
      <c r="K68" s="8"/>
      <c r="L68" s="5">
        <f t="shared" si="5"/>
        <v>0</v>
      </c>
      <c r="M68" s="31">
        <v>61296</v>
      </c>
      <c r="N68" s="30">
        <v>36034</v>
      </c>
      <c r="O68" s="31">
        <v>1238</v>
      </c>
      <c r="P68" s="37">
        <f t="shared" si="3"/>
        <v>3.6331621423330889</v>
      </c>
      <c r="S68" s="47"/>
    </row>
    <row r="69" spans="1:19" s="3" customFormat="1">
      <c r="A69" s="8">
        <v>12384</v>
      </c>
      <c r="B69" s="18">
        <v>34944</v>
      </c>
      <c r="C69" s="52" t="s">
        <v>0</v>
      </c>
      <c r="D69" s="8">
        <v>3000000</v>
      </c>
      <c r="E69" s="5">
        <f t="shared" si="21"/>
        <v>8804.1085840058695</v>
      </c>
      <c r="F69" s="30">
        <v>35083</v>
      </c>
      <c r="G69" s="31">
        <v>291</v>
      </c>
      <c r="H69" s="31">
        <v>16</v>
      </c>
      <c r="I69" s="31">
        <v>61297</v>
      </c>
      <c r="J69" s="30">
        <v>36034</v>
      </c>
      <c r="K69" s="31">
        <v>23006</v>
      </c>
      <c r="L69" s="37">
        <f t="shared" si="5"/>
        <v>67.515774027879672</v>
      </c>
      <c r="M69" s="31">
        <v>61298</v>
      </c>
      <c r="N69" s="30">
        <v>36034</v>
      </c>
      <c r="O69" s="31">
        <v>4875</v>
      </c>
      <c r="P69" s="37">
        <f t="shared" si="3"/>
        <v>14.306676449009538</v>
      </c>
      <c r="S69" s="47"/>
    </row>
    <row r="70" spans="1:19" s="3" customFormat="1">
      <c r="A70" s="8">
        <v>12385</v>
      </c>
      <c r="B70" s="18">
        <v>34944</v>
      </c>
      <c r="C70" s="52" t="s">
        <v>0</v>
      </c>
      <c r="D70" s="8">
        <v>2100000</v>
      </c>
      <c r="E70" s="5">
        <f t="shared" si="21"/>
        <v>6162.876008804109</v>
      </c>
      <c r="F70" s="30">
        <v>35083</v>
      </c>
      <c r="G70" s="31">
        <v>291</v>
      </c>
      <c r="H70" s="31">
        <v>17</v>
      </c>
      <c r="I70" s="31">
        <v>61299</v>
      </c>
      <c r="J70" s="30">
        <v>36034</v>
      </c>
      <c r="K70" s="31">
        <v>16185</v>
      </c>
      <c r="L70" s="37">
        <f t="shared" si="5"/>
        <v>47.498165810711669</v>
      </c>
      <c r="M70" s="31">
        <v>61300</v>
      </c>
      <c r="N70" s="30">
        <v>36034</v>
      </c>
      <c r="O70" s="31">
        <v>3412</v>
      </c>
      <c r="P70" s="37">
        <f t="shared" si="3"/>
        <v>10.013206162876008</v>
      </c>
      <c r="S70" s="47"/>
    </row>
    <row r="71" spans="1:19" s="3" customFormat="1">
      <c r="A71" s="8">
        <v>12286</v>
      </c>
      <c r="B71" s="18">
        <v>34944</v>
      </c>
      <c r="C71" s="52" t="s">
        <v>188</v>
      </c>
      <c r="D71" s="8">
        <v>10500000</v>
      </c>
      <c r="E71" s="5">
        <f t="shared" si="21"/>
        <v>30814.380044020541</v>
      </c>
      <c r="F71" s="30">
        <v>35843</v>
      </c>
      <c r="G71" s="31">
        <v>317</v>
      </c>
      <c r="H71" s="31">
        <v>90</v>
      </c>
      <c r="I71" s="8"/>
      <c r="J71" s="13"/>
      <c r="K71" s="8"/>
      <c r="L71" s="5">
        <f t="shared" si="5"/>
        <v>0</v>
      </c>
      <c r="M71" s="31">
        <v>356056</v>
      </c>
      <c r="N71" s="30">
        <v>36034</v>
      </c>
      <c r="O71" s="31">
        <v>11606</v>
      </c>
      <c r="P71" s="37">
        <f t="shared" si="3"/>
        <v>34.060161408657372</v>
      </c>
      <c r="S71" s="47"/>
    </row>
    <row r="72" spans="1:19" s="3" customFormat="1">
      <c r="A72" s="8">
        <v>12508</v>
      </c>
      <c r="B72" s="18">
        <v>35005</v>
      </c>
      <c r="C72" s="52" t="s">
        <v>10</v>
      </c>
      <c r="D72" s="8">
        <v>7000000</v>
      </c>
      <c r="E72" s="5">
        <f t="shared" si="21"/>
        <v>20542.920029347028</v>
      </c>
      <c r="F72" s="30">
        <v>35843</v>
      </c>
      <c r="G72" s="31">
        <v>317</v>
      </c>
      <c r="H72" s="31">
        <v>94</v>
      </c>
      <c r="I72" s="8"/>
      <c r="J72" s="13"/>
      <c r="K72" s="8"/>
      <c r="L72" s="5">
        <f t="shared" si="5"/>
        <v>0</v>
      </c>
      <c r="M72" s="31">
        <v>356057</v>
      </c>
      <c r="N72" s="30">
        <v>36034</v>
      </c>
      <c r="O72" s="31">
        <v>7826</v>
      </c>
      <c r="P72" s="37">
        <f t="shared" si="3"/>
        <v>22.966984592809979</v>
      </c>
      <c r="S72" s="47"/>
    </row>
    <row r="73" spans="1:19" s="3" customFormat="1">
      <c r="A73" s="8">
        <v>12569</v>
      </c>
      <c r="B73" s="18">
        <v>35046</v>
      </c>
      <c r="C73" s="8" t="s">
        <v>2</v>
      </c>
      <c r="D73" s="8">
        <v>9000000</v>
      </c>
      <c r="E73" s="5">
        <f t="shared" si="14"/>
        <v>26412.325752017608</v>
      </c>
      <c r="F73" s="30">
        <v>35401</v>
      </c>
      <c r="G73" s="35">
        <v>300</v>
      </c>
      <c r="H73" s="35">
        <v>68</v>
      </c>
      <c r="I73" s="31">
        <v>61523</v>
      </c>
      <c r="J73" s="30">
        <v>36034</v>
      </c>
      <c r="K73" s="31">
        <v>68487</v>
      </c>
      <c r="L73" s="37">
        <f t="shared" si="5"/>
        <v>200.98899486426998</v>
      </c>
      <c r="M73" s="31">
        <v>61522</v>
      </c>
      <c r="N73" s="30">
        <v>36034</v>
      </c>
      <c r="O73" s="31">
        <v>14652</v>
      </c>
      <c r="P73" s="37">
        <f t="shared" si="3"/>
        <v>42.999266324284669</v>
      </c>
      <c r="Q73" s="43" t="s">
        <v>192</v>
      </c>
      <c r="R73" s="43" t="s">
        <v>193</v>
      </c>
    </row>
    <row r="74" spans="1:19" s="3" customFormat="1">
      <c r="A74" s="8">
        <v>12578</v>
      </c>
      <c r="B74" s="18">
        <v>35055</v>
      </c>
      <c r="C74" s="8" t="s">
        <v>2</v>
      </c>
      <c r="D74" s="8">
        <v>7800000</v>
      </c>
      <c r="E74" s="8">
        <f t="shared" si="14"/>
        <v>22890.68231841526</v>
      </c>
      <c r="F74" s="30">
        <v>35341</v>
      </c>
      <c r="G74" s="8"/>
      <c r="H74" s="8"/>
      <c r="I74" s="31">
        <v>147900</v>
      </c>
      <c r="J74" s="30">
        <v>36031</v>
      </c>
      <c r="K74" s="31">
        <v>59390</v>
      </c>
      <c r="L74" s="37">
        <f t="shared" si="5"/>
        <v>174.29200293470285</v>
      </c>
      <c r="M74" s="31">
        <v>147898</v>
      </c>
      <c r="N74" s="30">
        <v>36031</v>
      </c>
      <c r="O74" s="31">
        <v>12675</v>
      </c>
      <c r="P74" s="37">
        <f t="shared" si="3"/>
        <v>37.197358767424795</v>
      </c>
    </row>
    <row r="75" spans="1:19" s="3" customFormat="1">
      <c r="A75" s="8">
        <v>12579</v>
      </c>
      <c r="B75" s="18">
        <v>35055</v>
      </c>
      <c r="C75" s="8" t="s">
        <v>42</v>
      </c>
      <c r="D75" s="8">
        <v>1</v>
      </c>
      <c r="E75" s="8">
        <f t="shared" si="14"/>
        <v>2.93470286133529E-3</v>
      </c>
      <c r="F75" s="30">
        <v>35423</v>
      </c>
      <c r="G75" s="8"/>
      <c r="H75" s="8"/>
      <c r="I75" s="31">
        <v>61269</v>
      </c>
      <c r="J75" s="30">
        <v>36034</v>
      </c>
      <c r="K75" s="31">
        <v>9750</v>
      </c>
      <c r="L75" s="37">
        <f t="shared" si="5"/>
        <v>28.613352898019077</v>
      </c>
      <c r="M75" s="31">
        <v>61270</v>
      </c>
      <c r="N75" s="30">
        <v>36034</v>
      </c>
      <c r="O75" s="31">
        <v>912</v>
      </c>
      <c r="P75" s="37">
        <f t="shared" si="3"/>
        <v>2.6764490095377842</v>
      </c>
    </row>
    <row r="76" spans="1:19" s="3" customFormat="1">
      <c r="A76" s="8">
        <v>12580</v>
      </c>
      <c r="B76" s="18">
        <v>35055</v>
      </c>
      <c r="C76" s="8" t="s">
        <v>2</v>
      </c>
      <c r="D76" s="8">
        <v>4250000</v>
      </c>
      <c r="E76" s="8">
        <f t="shared" si="14"/>
        <v>12472.487160674982</v>
      </c>
      <c r="F76" s="30">
        <v>35419</v>
      </c>
      <c r="G76" s="8"/>
      <c r="H76" s="8"/>
      <c r="I76" s="31">
        <v>61268</v>
      </c>
      <c r="J76" s="30">
        <v>36034</v>
      </c>
      <c r="K76" s="31">
        <v>32481</v>
      </c>
      <c r="L76" s="37">
        <f t="shared" si="5"/>
        <v>95.322083639031547</v>
      </c>
      <c r="M76" s="31">
        <v>61277</v>
      </c>
      <c r="N76" s="30">
        <v>36034</v>
      </c>
      <c r="O76" s="31">
        <v>6906</v>
      </c>
      <c r="P76" s="37">
        <f t="shared" si="3"/>
        <v>20.267057960381511</v>
      </c>
    </row>
    <row r="77" spans="1:19" s="3" customFormat="1">
      <c r="A77" s="8">
        <v>12583</v>
      </c>
      <c r="B77" s="18">
        <v>35060</v>
      </c>
      <c r="C77" s="8" t="s">
        <v>11</v>
      </c>
      <c r="D77" s="8">
        <v>14330000</v>
      </c>
      <c r="E77" s="8">
        <f t="shared" si="14"/>
        <v>42054.292002934701</v>
      </c>
      <c r="F77" s="30">
        <v>35843</v>
      </c>
      <c r="G77" s="8"/>
      <c r="H77" s="8"/>
      <c r="I77" s="8"/>
      <c r="J77" s="13"/>
      <c r="K77" s="8"/>
      <c r="L77" s="5"/>
      <c r="M77" s="31">
        <v>266677</v>
      </c>
      <c r="N77" s="30">
        <v>36034</v>
      </c>
      <c r="O77" s="31">
        <v>15742</v>
      </c>
      <c r="P77" s="37">
        <f t="shared" si="3"/>
        <v>46.198092443140133</v>
      </c>
    </row>
    <row r="78" spans="1:19" s="3" customFormat="1">
      <c r="A78" s="8">
        <v>12585</v>
      </c>
      <c r="B78" s="18">
        <v>35061</v>
      </c>
      <c r="C78" s="8" t="s">
        <v>10</v>
      </c>
      <c r="D78" s="8">
        <v>1750000</v>
      </c>
      <c r="E78" s="8">
        <f t="shared" si="14"/>
        <v>5135.7300073367569</v>
      </c>
      <c r="F78" s="30">
        <v>35082</v>
      </c>
      <c r="G78" s="8"/>
      <c r="H78" s="8"/>
      <c r="I78" s="8"/>
      <c r="J78" s="13"/>
      <c r="K78" s="8"/>
      <c r="L78" s="5"/>
      <c r="M78" s="8">
        <v>219301</v>
      </c>
      <c r="N78" s="13">
        <v>36065</v>
      </c>
      <c r="O78" s="8">
        <v>2156</v>
      </c>
      <c r="P78" s="5">
        <f t="shared" si="3"/>
        <v>6.3272193690388852</v>
      </c>
    </row>
    <row r="79" spans="1:19" s="3" customFormat="1">
      <c r="A79" s="8">
        <v>12600</v>
      </c>
      <c r="B79" s="18">
        <v>35072</v>
      </c>
      <c r="C79" s="8" t="s">
        <v>2</v>
      </c>
      <c r="D79" s="8">
        <v>1320000</v>
      </c>
      <c r="E79" s="8">
        <f t="shared" si="14"/>
        <v>3873.8077769625825</v>
      </c>
      <c r="F79" s="30">
        <v>35091</v>
      </c>
      <c r="G79" s="31">
        <v>302</v>
      </c>
      <c r="H79" s="31">
        <v>41</v>
      </c>
      <c r="I79" s="133" t="s">
        <v>25</v>
      </c>
      <c r="J79" s="23"/>
      <c r="K79" s="10"/>
      <c r="L79" s="6"/>
      <c r="M79" s="8">
        <v>266676</v>
      </c>
      <c r="N79" s="13">
        <v>36247</v>
      </c>
      <c r="O79" s="8">
        <v>2145</v>
      </c>
      <c r="P79" s="5">
        <f t="shared" si="3"/>
        <v>6.294937637564197</v>
      </c>
    </row>
    <row r="80" spans="1:19" s="3" customFormat="1">
      <c r="A80" s="8">
        <v>12817</v>
      </c>
      <c r="B80" s="18">
        <v>35221</v>
      </c>
      <c r="C80" s="8" t="s">
        <v>0</v>
      </c>
      <c r="D80" s="8">
        <v>5700000</v>
      </c>
      <c r="E80" s="8">
        <f t="shared" si="14"/>
        <v>16727.806309611151</v>
      </c>
      <c r="F80" s="30">
        <v>35290</v>
      </c>
      <c r="G80" s="31">
        <v>297</v>
      </c>
      <c r="H80" s="31">
        <v>33</v>
      </c>
      <c r="I80" s="134">
        <v>159437</v>
      </c>
      <c r="J80" s="30">
        <v>36034</v>
      </c>
      <c r="K80" s="31">
        <v>43472</v>
      </c>
      <c r="L80" s="37">
        <f t="shared" ref="L80:L102" si="24">K80/340.75</f>
        <v>127.57740278796771</v>
      </c>
      <c r="M80" s="31">
        <v>159438</v>
      </c>
      <c r="N80" s="30">
        <v>36034</v>
      </c>
      <c r="O80" s="31">
        <v>9263</v>
      </c>
      <c r="P80" s="37">
        <f t="shared" si="3"/>
        <v>27.184152604548789</v>
      </c>
    </row>
    <row r="81" spans="1:16" s="3" customFormat="1">
      <c r="A81" s="8">
        <v>12818</v>
      </c>
      <c r="B81" s="18">
        <v>35221</v>
      </c>
      <c r="C81" s="8" t="s">
        <v>0</v>
      </c>
      <c r="D81" s="8">
        <v>3300000</v>
      </c>
      <c r="E81" s="8">
        <f t="shared" si="14"/>
        <v>9684.5194424064557</v>
      </c>
      <c r="F81" s="30">
        <v>35290</v>
      </c>
      <c r="G81" s="31">
        <v>297</v>
      </c>
      <c r="H81" s="31">
        <v>34</v>
      </c>
      <c r="I81" s="134">
        <v>159439</v>
      </c>
      <c r="J81" s="30">
        <v>36034</v>
      </c>
      <c r="K81" s="31">
        <v>25280</v>
      </c>
      <c r="L81" s="37">
        <f t="shared" si="24"/>
        <v>74.189288334556124</v>
      </c>
      <c r="M81" s="31">
        <v>159441</v>
      </c>
      <c r="N81" s="30">
        <v>36034</v>
      </c>
      <c r="O81" s="31">
        <v>5362</v>
      </c>
      <c r="P81" s="37">
        <f t="shared" si="3"/>
        <v>15.735876742479824</v>
      </c>
    </row>
    <row r="82" spans="1:16" s="3" customFormat="1">
      <c r="A82" s="8">
        <v>13222</v>
      </c>
      <c r="B82" s="18">
        <v>35440</v>
      </c>
      <c r="C82" s="8" t="s">
        <v>148</v>
      </c>
      <c r="D82" s="8">
        <v>1</v>
      </c>
      <c r="E82" s="8">
        <f t="shared" si="14"/>
        <v>2.93470286133529E-3</v>
      </c>
      <c r="F82" s="13"/>
      <c r="G82" s="8"/>
      <c r="H82" s="8"/>
      <c r="I82" s="8"/>
      <c r="J82" s="13"/>
      <c r="K82" s="8"/>
      <c r="L82" s="5">
        <f t="shared" si="24"/>
        <v>0</v>
      </c>
      <c r="M82" s="8">
        <v>277540</v>
      </c>
      <c r="N82" s="13">
        <v>36035</v>
      </c>
      <c r="O82" s="8">
        <v>500</v>
      </c>
      <c r="P82" s="5">
        <f t="shared" si="3"/>
        <v>1.467351430667645</v>
      </c>
    </row>
    <row r="83" spans="1:16" s="3" customFormat="1">
      <c r="A83" s="8">
        <v>13231</v>
      </c>
      <c r="B83" s="18">
        <v>35457</v>
      </c>
      <c r="C83" s="8" t="s">
        <v>148</v>
      </c>
      <c r="D83" s="8">
        <v>1</v>
      </c>
      <c r="E83" s="5">
        <f t="shared" si="14"/>
        <v>2.93470286133529E-3</v>
      </c>
      <c r="F83" s="30">
        <v>35619</v>
      </c>
      <c r="G83" s="35">
        <v>307</v>
      </c>
      <c r="H83" s="35">
        <v>65</v>
      </c>
      <c r="I83" s="8"/>
      <c r="J83" s="13"/>
      <c r="K83" s="8"/>
      <c r="L83" s="5">
        <f t="shared" si="24"/>
        <v>0</v>
      </c>
      <c r="M83" s="8">
        <v>277541</v>
      </c>
      <c r="N83" s="13">
        <v>36035</v>
      </c>
      <c r="O83" s="8">
        <v>500</v>
      </c>
      <c r="P83" s="5">
        <f t="shared" si="3"/>
        <v>1.467351430667645</v>
      </c>
    </row>
    <row r="84" spans="1:16" s="3" customFormat="1">
      <c r="A84" s="8">
        <v>13238</v>
      </c>
      <c r="B84" s="18">
        <v>35451</v>
      </c>
      <c r="C84" s="8" t="s">
        <v>148</v>
      </c>
      <c r="D84" s="8">
        <v>1</v>
      </c>
      <c r="E84" s="5">
        <f t="shared" si="14"/>
        <v>2.93470286133529E-3</v>
      </c>
      <c r="F84" s="30">
        <v>35601</v>
      </c>
      <c r="G84" s="35">
        <v>306</v>
      </c>
      <c r="H84" s="35">
        <v>94</v>
      </c>
      <c r="I84" s="8"/>
      <c r="J84" s="13"/>
      <c r="K84" s="8"/>
      <c r="L84" s="5">
        <f t="shared" si="24"/>
        <v>0</v>
      </c>
      <c r="M84" s="8">
        <v>277542</v>
      </c>
      <c r="N84" s="13">
        <v>36035</v>
      </c>
      <c r="O84" s="8">
        <v>500</v>
      </c>
      <c r="P84" s="5">
        <f t="shared" si="3"/>
        <v>1.467351430667645</v>
      </c>
    </row>
    <row r="85" spans="1:16" s="3" customFormat="1">
      <c r="A85" s="8">
        <v>13265</v>
      </c>
      <c r="B85" s="18">
        <v>35482</v>
      </c>
      <c r="C85" s="8" t="s">
        <v>148</v>
      </c>
      <c r="D85" s="8">
        <v>1</v>
      </c>
      <c r="E85" s="5">
        <f t="shared" si="14"/>
        <v>2.93470286133529E-3</v>
      </c>
      <c r="F85" s="30">
        <v>35486</v>
      </c>
      <c r="G85" s="8"/>
      <c r="H85" s="8"/>
      <c r="I85" s="8"/>
      <c r="J85" s="13"/>
      <c r="K85" s="8"/>
      <c r="L85" s="5">
        <f t="shared" si="24"/>
        <v>0</v>
      </c>
      <c r="M85" s="8">
        <v>277543</v>
      </c>
      <c r="N85" s="13">
        <v>36035</v>
      </c>
      <c r="O85" s="8">
        <v>500</v>
      </c>
      <c r="P85" s="5">
        <f t="shared" si="3"/>
        <v>1.467351430667645</v>
      </c>
    </row>
    <row r="86" spans="1:16" s="3" customFormat="1">
      <c r="A86" s="8">
        <v>13281</v>
      </c>
      <c r="B86" s="18">
        <v>35500</v>
      </c>
      <c r="C86" s="8" t="s">
        <v>148</v>
      </c>
      <c r="D86" s="8">
        <v>1</v>
      </c>
      <c r="E86" s="5">
        <f t="shared" si="14"/>
        <v>2.93470286133529E-3</v>
      </c>
      <c r="F86" s="30">
        <v>35880</v>
      </c>
      <c r="G86" s="8"/>
      <c r="H86" s="8"/>
      <c r="I86" s="8"/>
      <c r="J86" s="13"/>
      <c r="K86" s="8"/>
      <c r="L86" s="5">
        <f t="shared" si="24"/>
        <v>0</v>
      </c>
      <c r="M86" s="8">
        <v>277544</v>
      </c>
      <c r="N86" s="13">
        <v>36035</v>
      </c>
      <c r="O86" s="8">
        <v>500</v>
      </c>
      <c r="P86" s="5">
        <f t="shared" si="3"/>
        <v>1.467351430667645</v>
      </c>
    </row>
    <row r="87" spans="1:16" s="3" customFormat="1">
      <c r="A87" s="8">
        <v>13284</v>
      </c>
      <c r="B87" s="18">
        <v>35500</v>
      </c>
      <c r="C87" s="8" t="s">
        <v>148</v>
      </c>
      <c r="D87" s="8">
        <v>1</v>
      </c>
      <c r="E87" s="5">
        <f t="shared" si="14"/>
        <v>2.93470286133529E-3</v>
      </c>
      <c r="F87" s="13">
        <v>35779</v>
      </c>
      <c r="G87" s="8">
        <v>313</v>
      </c>
      <c r="H87" s="8">
        <v>51</v>
      </c>
      <c r="I87" s="8"/>
      <c r="J87" s="13"/>
      <c r="K87" s="8"/>
      <c r="L87" s="5">
        <f t="shared" si="24"/>
        <v>0</v>
      </c>
      <c r="M87" s="8">
        <v>277545</v>
      </c>
      <c r="N87" s="13">
        <v>36035</v>
      </c>
      <c r="O87" s="8">
        <v>500</v>
      </c>
      <c r="P87" s="5">
        <f t="shared" si="3"/>
        <v>1.467351430667645</v>
      </c>
    </row>
    <row r="88" spans="1:16" s="3" customFormat="1">
      <c r="A88" s="8">
        <v>13285</v>
      </c>
      <c r="B88" s="18">
        <v>35500</v>
      </c>
      <c r="C88" s="8" t="s">
        <v>148</v>
      </c>
      <c r="D88" s="8">
        <v>1</v>
      </c>
      <c r="E88" s="5">
        <f t="shared" si="14"/>
        <v>2.93470286133529E-3</v>
      </c>
      <c r="F88" s="8"/>
      <c r="G88" s="8"/>
      <c r="H88" s="8"/>
      <c r="I88" s="8"/>
      <c r="J88" s="13"/>
      <c r="K88" s="8"/>
      <c r="L88" s="5">
        <f t="shared" si="24"/>
        <v>0</v>
      </c>
      <c r="M88" s="8">
        <v>277546</v>
      </c>
      <c r="N88" s="13">
        <v>36035</v>
      </c>
      <c r="O88" s="8">
        <v>500</v>
      </c>
      <c r="P88" s="5">
        <f t="shared" si="3"/>
        <v>1.467351430667645</v>
      </c>
    </row>
    <row r="89" spans="1:16" s="3" customFormat="1">
      <c r="A89" s="8">
        <v>13326</v>
      </c>
      <c r="B89" s="18">
        <v>35529</v>
      </c>
      <c r="C89" s="8" t="s">
        <v>148</v>
      </c>
      <c r="D89" s="8">
        <v>1</v>
      </c>
      <c r="E89" s="5">
        <f t="shared" si="14"/>
        <v>2.93470286133529E-3</v>
      </c>
      <c r="F89" s="61">
        <v>35636</v>
      </c>
      <c r="G89" s="8"/>
      <c r="H89" s="8"/>
      <c r="I89" s="8"/>
      <c r="J89" s="8"/>
      <c r="K89" s="8"/>
      <c r="L89" s="5">
        <f t="shared" si="24"/>
        <v>0</v>
      </c>
      <c r="M89" s="8">
        <v>277548</v>
      </c>
      <c r="N89" s="13">
        <v>36035</v>
      </c>
      <c r="O89" s="8">
        <v>500</v>
      </c>
      <c r="P89" s="5">
        <f t="shared" si="3"/>
        <v>1.467351430667645</v>
      </c>
    </row>
    <row r="90" spans="1:16" s="3" customFormat="1">
      <c r="A90" s="8">
        <v>13300</v>
      </c>
      <c r="B90" s="18">
        <v>35513</v>
      </c>
      <c r="C90" s="8" t="s">
        <v>148</v>
      </c>
      <c r="D90" s="8">
        <v>1</v>
      </c>
      <c r="E90" s="5">
        <f t="shared" si="14"/>
        <v>2.93470286133529E-3</v>
      </c>
      <c r="F90" s="13"/>
      <c r="G90" s="8"/>
      <c r="H90" s="8"/>
      <c r="I90" s="8"/>
      <c r="J90" s="8"/>
      <c r="K90" s="8"/>
      <c r="L90" s="5">
        <f t="shared" si="24"/>
        <v>0</v>
      </c>
      <c r="M90" s="8">
        <v>277547</v>
      </c>
      <c r="N90" s="13">
        <v>36035</v>
      </c>
      <c r="O90" s="8">
        <v>500</v>
      </c>
      <c r="P90" s="5">
        <f t="shared" si="3"/>
        <v>1.467351430667645</v>
      </c>
    </row>
    <row r="91" spans="1:16" s="3" customFormat="1">
      <c r="A91" s="8">
        <v>13334</v>
      </c>
      <c r="B91" s="18">
        <v>35531</v>
      </c>
      <c r="C91" s="8" t="s">
        <v>148</v>
      </c>
      <c r="D91" s="8">
        <v>1</v>
      </c>
      <c r="E91" s="5">
        <f t="shared" si="14"/>
        <v>2.93470286133529E-3</v>
      </c>
      <c r="F91" s="8"/>
      <c r="G91" s="8"/>
      <c r="H91" s="8"/>
      <c r="I91" s="8"/>
      <c r="J91" s="8"/>
      <c r="K91" s="8"/>
      <c r="L91" s="5">
        <f t="shared" si="24"/>
        <v>0</v>
      </c>
      <c r="M91" s="8">
        <v>277549</v>
      </c>
      <c r="N91" s="13">
        <v>36035</v>
      </c>
      <c r="O91" s="8">
        <v>500</v>
      </c>
      <c r="P91" s="5">
        <f t="shared" si="3"/>
        <v>1.467351430667645</v>
      </c>
    </row>
    <row r="92" spans="1:16" s="3" customFormat="1">
      <c r="A92" s="8">
        <v>13338</v>
      </c>
      <c r="B92" s="18">
        <v>35532</v>
      </c>
      <c r="C92" s="8" t="s">
        <v>10</v>
      </c>
      <c r="D92" s="8">
        <v>3500000</v>
      </c>
      <c r="E92" s="5">
        <f t="shared" si="14"/>
        <v>10271.460014673514</v>
      </c>
      <c r="F92" s="8"/>
      <c r="G92" s="8"/>
      <c r="H92" s="8"/>
      <c r="I92" s="8"/>
      <c r="J92" s="8"/>
      <c r="K92" s="8"/>
      <c r="L92" s="5">
        <f t="shared" si="24"/>
        <v>0</v>
      </c>
      <c r="M92" s="8">
        <v>277550</v>
      </c>
      <c r="N92" s="13">
        <v>36035</v>
      </c>
      <c r="O92" s="8">
        <v>4154</v>
      </c>
      <c r="P92" s="5">
        <f t="shared" si="3"/>
        <v>12.190755685986794</v>
      </c>
    </row>
    <row r="93" spans="1:16" s="3" customFormat="1">
      <c r="A93" s="8">
        <v>13347</v>
      </c>
      <c r="B93" s="18">
        <v>35538</v>
      </c>
      <c r="C93" s="8" t="s">
        <v>148</v>
      </c>
      <c r="D93" s="8">
        <v>1</v>
      </c>
      <c r="E93" s="5">
        <f t="shared" si="14"/>
        <v>2.93470286133529E-3</v>
      </c>
      <c r="F93" s="13"/>
      <c r="G93" s="8"/>
      <c r="H93" s="8"/>
      <c r="I93" s="8"/>
      <c r="J93" s="13"/>
      <c r="K93" s="8"/>
      <c r="L93" s="5">
        <f t="shared" si="24"/>
        <v>0</v>
      </c>
      <c r="M93" s="8">
        <v>277503</v>
      </c>
      <c r="N93" s="13">
        <v>36035</v>
      </c>
      <c r="O93" s="8">
        <v>500</v>
      </c>
      <c r="P93" s="5">
        <f t="shared" si="3"/>
        <v>1.467351430667645</v>
      </c>
    </row>
    <row r="94" spans="1:16" s="3" customFormat="1">
      <c r="A94" s="8">
        <v>13357</v>
      </c>
      <c r="B94" s="18">
        <v>35541</v>
      </c>
      <c r="C94" s="8" t="s">
        <v>10</v>
      </c>
      <c r="D94" s="8">
        <v>4750000</v>
      </c>
      <c r="E94" s="5">
        <f t="shared" si="14"/>
        <v>13939.838591342626</v>
      </c>
      <c r="F94" s="61">
        <v>35639</v>
      </c>
      <c r="G94" s="8">
        <v>308</v>
      </c>
      <c r="H94" s="8">
        <v>38</v>
      </c>
      <c r="I94" s="8"/>
      <c r="J94" s="13"/>
      <c r="K94" s="8"/>
      <c r="L94" s="5">
        <f t="shared" si="24"/>
        <v>0</v>
      </c>
      <c r="M94" s="8">
        <v>277504</v>
      </c>
      <c r="N94" s="13">
        <v>36035</v>
      </c>
      <c r="O94" s="8">
        <v>5544</v>
      </c>
      <c r="P94" s="5">
        <f t="shared" si="3"/>
        <v>16.269992663242846</v>
      </c>
    </row>
    <row r="95" spans="1:16" s="3" customFormat="1">
      <c r="A95" s="8">
        <v>13359</v>
      </c>
      <c r="B95" s="18">
        <v>35543</v>
      </c>
      <c r="C95" s="8" t="s">
        <v>148</v>
      </c>
      <c r="D95" s="8">
        <v>1</v>
      </c>
      <c r="E95" s="5">
        <f t="shared" si="14"/>
        <v>2.93470286133529E-3</v>
      </c>
      <c r="F95" s="13"/>
      <c r="G95" s="8"/>
      <c r="H95" s="8"/>
      <c r="I95" s="8"/>
      <c r="J95" s="13"/>
      <c r="K95" s="8"/>
      <c r="L95" s="5">
        <f t="shared" si="24"/>
        <v>0</v>
      </c>
      <c r="M95" s="8">
        <v>277505</v>
      </c>
      <c r="N95" s="13">
        <v>36035</v>
      </c>
      <c r="O95" s="8">
        <v>900</v>
      </c>
      <c r="P95" s="5">
        <f t="shared" si="3"/>
        <v>2.6412325752017609</v>
      </c>
    </row>
    <row r="96" spans="1:16" s="3" customFormat="1">
      <c r="A96" s="8">
        <v>13377</v>
      </c>
      <c r="B96" s="18">
        <v>35562</v>
      </c>
      <c r="C96" s="8" t="s">
        <v>148</v>
      </c>
      <c r="D96" s="8">
        <v>1</v>
      </c>
      <c r="E96" s="5">
        <f t="shared" si="14"/>
        <v>2.93470286133529E-3</v>
      </c>
      <c r="F96" s="13">
        <v>44323</v>
      </c>
      <c r="G96" s="8">
        <v>638</v>
      </c>
      <c r="H96" s="8">
        <v>52</v>
      </c>
      <c r="I96" s="8"/>
      <c r="J96" s="13"/>
      <c r="K96" s="8"/>
      <c r="L96" s="5">
        <f t="shared" si="24"/>
        <v>0</v>
      </c>
      <c r="M96" s="8">
        <v>277562</v>
      </c>
      <c r="N96" s="13">
        <v>36035</v>
      </c>
      <c r="O96" s="8">
        <v>500</v>
      </c>
      <c r="P96" s="5">
        <f t="shared" si="3"/>
        <v>1.467351430667645</v>
      </c>
    </row>
    <row r="97" spans="1:16" s="3" customFormat="1">
      <c r="A97" s="8">
        <v>13378</v>
      </c>
      <c r="B97" s="18">
        <v>35562</v>
      </c>
      <c r="C97" s="8" t="s">
        <v>148</v>
      </c>
      <c r="D97" s="8">
        <v>1</v>
      </c>
      <c r="E97" s="5">
        <f t="shared" si="14"/>
        <v>2.93470286133529E-3</v>
      </c>
      <c r="F97" s="13">
        <v>44323</v>
      </c>
      <c r="G97" s="8">
        <v>638</v>
      </c>
      <c r="H97" s="8" t="s">
        <v>28</v>
      </c>
      <c r="I97" s="8"/>
      <c r="J97" s="13"/>
      <c r="K97" s="8"/>
      <c r="L97" s="5">
        <f t="shared" si="24"/>
        <v>0</v>
      </c>
      <c r="M97" s="8">
        <v>277563</v>
      </c>
      <c r="N97" s="13">
        <v>36035</v>
      </c>
      <c r="O97" s="8">
        <v>1000</v>
      </c>
      <c r="P97" s="5">
        <f t="shared" si="3"/>
        <v>2.9347028613352899</v>
      </c>
    </row>
    <row r="98" spans="1:16" s="3" customFormat="1">
      <c r="A98" s="8">
        <v>13383</v>
      </c>
      <c r="B98" s="18">
        <v>35562</v>
      </c>
      <c r="C98" s="8" t="s">
        <v>148</v>
      </c>
      <c r="D98" s="8">
        <v>1</v>
      </c>
      <c r="E98" s="5">
        <f t="shared" si="14"/>
        <v>2.93470286133529E-3</v>
      </c>
      <c r="F98" s="34"/>
      <c r="G98" s="35"/>
      <c r="H98" s="35"/>
      <c r="I98" s="8"/>
      <c r="J98" s="13"/>
      <c r="K98" s="8"/>
      <c r="L98" s="5">
        <f t="shared" si="24"/>
        <v>0</v>
      </c>
      <c r="M98" s="8">
        <v>277507</v>
      </c>
      <c r="N98" s="13">
        <v>36035</v>
      </c>
      <c r="O98" s="8">
        <v>500</v>
      </c>
      <c r="P98" s="5">
        <f t="shared" si="3"/>
        <v>1.467351430667645</v>
      </c>
    </row>
    <row r="99" spans="1:16" s="3" customFormat="1">
      <c r="A99" s="8">
        <v>13390</v>
      </c>
      <c r="B99" s="18">
        <v>35567</v>
      </c>
      <c r="C99" s="8" t="s">
        <v>148</v>
      </c>
      <c r="D99" s="8">
        <v>1</v>
      </c>
      <c r="E99" s="5">
        <f t="shared" si="14"/>
        <v>2.93470286133529E-3</v>
      </c>
      <c r="F99" s="13"/>
      <c r="G99" s="8"/>
      <c r="H99" s="8"/>
      <c r="I99" s="8"/>
      <c r="J99" s="13"/>
      <c r="K99" s="8"/>
      <c r="L99" s="5">
        <f t="shared" si="24"/>
        <v>0</v>
      </c>
      <c r="M99" s="8">
        <v>277564</v>
      </c>
      <c r="N99" s="13">
        <v>36035</v>
      </c>
      <c r="O99" s="8">
        <v>600</v>
      </c>
      <c r="P99" s="5">
        <f t="shared" si="3"/>
        <v>1.7608217168011739</v>
      </c>
    </row>
    <row r="100" spans="1:16" s="3" customFormat="1">
      <c r="A100" s="8">
        <v>13391</v>
      </c>
      <c r="B100" s="18">
        <v>35567</v>
      </c>
      <c r="C100" s="8" t="s">
        <v>148</v>
      </c>
      <c r="D100" s="8">
        <v>1</v>
      </c>
      <c r="E100" s="5">
        <f t="shared" si="14"/>
        <v>2.93470286133529E-3</v>
      </c>
      <c r="F100" s="13"/>
      <c r="G100" s="8"/>
      <c r="H100" s="8"/>
      <c r="I100" s="8"/>
      <c r="J100" s="13"/>
      <c r="K100" s="8"/>
      <c r="L100" s="5">
        <f t="shared" si="24"/>
        <v>0</v>
      </c>
      <c r="M100" s="8">
        <v>277565</v>
      </c>
      <c r="N100" s="13">
        <v>36035</v>
      </c>
      <c r="O100" s="8">
        <v>1000</v>
      </c>
      <c r="P100" s="5">
        <f t="shared" si="3"/>
        <v>2.9347028613352899</v>
      </c>
    </row>
    <row r="101" spans="1:16" s="3" customFormat="1">
      <c r="A101" s="8">
        <v>13392</v>
      </c>
      <c r="B101" s="18">
        <v>35567</v>
      </c>
      <c r="C101" s="8" t="s">
        <v>148</v>
      </c>
      <c r="D101" s="8">
        <v>1</v>
      </c>
      <c r="E101" s="5">
        <f t="shared" si="14"/>
        <v>2.93470286133529E-3</v>
      </c>
      <c r="F101" s="13"/>
      <c r="G101" s="8"/>
      <c r="H101" s="8"/>
      <c r="I101" s="8"/>
      <c r="J101" s="13"/>
      <c r="K101" s="8"/>
      <c r="L101" s="5">
        <f t="shared" si="24"/>
        <v>0</v>
      </c>
      <c r="M101" s="8">
        <v>277566</v>
      </c>
      <c r="N101" s="13">
        <v>36035</v>
      </c>
      <c r="O101" s="8">
        <v>500</v>
      </c>
      <c r="P101" s="5">
        <f t="shared" si="3"/>
        <v>1.467351430667645</v>
      </c>
    </row>
    <row r="102" spans="1:16" s="3" customFormat="1">
      <c r="A102" s="8">
        <v>13395</v>
      </c>
      <c r="B102" s="18">
        <v>35567</v>
      </c>
      <c r="C102" s="8" t="s">
        <v>11</v>
      </c>
      <c r="D102" s="8">
        <v>11280000</v>
      </c>
      <c r="E102" s="5">
        <f t="shared" ref="E102:E146" si="25">D102/340.75</f>
        <v>33103.448275862072</v>
      </c>
      <c r="F102" s="13">
        <v>39105</v>
      </c>
      <c r="G102" s="8">
        <v>438</v>
      </c>
      <c r="H102" s="8">
        <v>71</v>
      </c>
      <c r="I102" s="8"/>
      <c r="J102" s="13"/>
      <c r="K102" s="8"/>
      <c r="L102" s="5">
        <f t="shared" si="24"/>
        <v>0</v>
      </c>
      <c r="M102" s="8">
        <v>277509</v>
      </c>
      <c r="N102" s="13">
        <v>36035</v>
      </c>
      <c r="O102" s="8">
        <v>12556</v>
      </c>
      <c r="P102" s="5">
        <f t="shared" si="3"/>
        <v>36.848129126925897</v>
      </c>
    </row>
    <row r="103" spans="1:16" s="3" customFormat="1">
      <c r="A103" s="8">
        <v>13400</v>
      </c>
      <c r="B103" s="18">
        <v>35571</v>
      </c>
      <c r="C103" s="8" t="s">
        <v>148</v>
      </c>
      <c r="D103" s="8">
        <v>1</v>
      </c>
      <c r="E103" s="5">
        <f t="shared" si="25"/>
        <v>2.93470286133529E-3</v>
      </c>
      <c r="F103" s="13"/>
      <c r="G103" s="8">
        <v>314</v>
      </c>
      <c r="H103" s="8">
        <v>25</v>
      </c>
      <c r="I103" s="8"/>
      <c r="J103" s="13"/>
      <c r="K103" s="8"/>
      <c r="L103" s="5"/>
      <c r="M103" s="8">
        <v>277567</v>
      </c>
      <c r="N103" s="13">
        <v>36035</v>
      </c>
      <c r="O103" s="8">
        <v>500</v>
      </c>
      <c r="P103" s="5">
        <f t="shared" si="3"/>
        <v>1.467351430667645</v>
      </c>
    </row>
    <row r="104" spans="1:16" s="3" customFormat="1">
      <c r="A104" s="8">
        <v>13409</v>
      </c>
      <c r="B104" s="18">
        <v>35576</v>
      </c>
      <c r="C104" s="8" t="s">
        <v>148</v>
      </c>
      <c r="D104" s="8">
        <v>1</v>
      </c>
      <c r="E104" s="5">
        <f t="shared" si="25"/>
        <v>2.93470286133529E-3</v>
      </c>
      <c r="F104" s="13"/>
      <c r="G104" s="8"/>
      <c r="H104" s="8"/>
      <c r="I104" s="8"/>
      <c r="J104" s="13"/>
      <c r="K104" s="8"/>
      <c r="L104" s="5"/>
      <c r="M104" s="8">
        <v>277568</v>
      </c>
      <c r="N104" s="13">
        <v>36035</v>
      </c>
      <c r="O104" s="8">
        <v>500</v>
      </c>
      <c r="P104" s="5">
        <f t="shared" si="3"/>
        <v>1.467351430667645</v>
      </c>
    </row>
    <row r="105" spans="1:16" s="3" customFormat="1">
      <c r="A105" s="8">
        <v>13410</v>
      </c>
      <c r="B105" s="18">
        <v>35576</v>
      </c>
      <c r="C105" s="8" t="s">
        <v>148</v>
      </c>
      <c r="D105" s="8">
        <v>1</v>
      </c>
      <c r="E105" s="5">
        <f t="shared" si="25"/>
        <v>2.93470286133529E-3</v>
      </c>
      <c r="F105" s="13"/>
      <c r="G105" s="8"/>
      <c r="H105" s="8"/>
      <c r="I105" s="8"/>
      <c r="J105" s="13"/>
      <c r="K105" s="8"/>
      <c r="L105" s="5"/>
      <c r="M105" s="8">
        <v>277569</v>
      </c>
      <c r="N105" s="13">
        <v>36035</v>
      </c>
      <c r="O105" s="8">
        <v>500</v>
      </c>
      <c r="P105" s="5">
        <f t="shared" si="3"/>
        <v>1.467351430667645</v>
      </c>
    </row>
    <row r="106" spans="1:16" s="3" customFormat="1">
      <c r="A106" s="8">
        <v>13413</v>
      </c>
      <c r="B106" s="18">
        <v>35578</v>
      </c>
      <c r="C106" s="8" t="s">
        <v>148</v>
      </c>
      <c r="D106" s="8">
        <v>1</v>
      </c>
      <c r="E106" s="5">
        <f t="shared" si="25"/>
        <v>2.93470286133529E-3</v>
      </c>
      <c r="F106" s="30">
        <v>35600</v>
      </c>
      <c r="G106" s="31">
        <v>306</v>
      </c>
      <c r="H106" s="31">
        <v>91</v>
      </c>
      <c r="I106" s="8"/>
      <c r="J106" s="13"/>
      <c r="K106" s="8"/>
      <c r="L106" s="5"/>
      <c r="M106" s="8">
        <v>277570</v>
      </c>
      <c r="N106" s="13">
        <v>36035</v>
      </c>
      <c r="O106" s="8">
        <v>900</v>
      </c>
      <c r="P106" s="5">
        <f t="shared" si="3"/>
        <v>2.6412325752017609</v>
      </c>
    </row>
    <row r="107" spans="1:16" s="3" customFormat="1">
      <c r="A107" s="8">
        <v>13419</v>
      </c>
      <c r="B107" s="18">
        <v>35580</v>
      </c>
      <c r="C107" s="8" t="s">
        <v>148</v>
      </c>
      <c r="D107" s="8">
        <v>1</v>
      </c>
      <c r="E107" s="5">
        <f t="shared" si="25"/>
        <v>2.93470286133529E-3</v>
      </c>
      <c r="F107" s="30">
        <v>35880</v>
      </c>
      <c r="G107" s="31">
        <v>319</v>
      </c>
      <c r="H107" s="31">
        <v>29</v>
      </c>
      <c r="I107" s="8"/>
      <c r="J107" s="13"/>
      <c r="K107" s="8"/>
      <c r="L107" s="5"/>
      <c r="M107" s="8">
        <v>277571</v>
      </c>
      <c r="N107" s="13">
        <v>36035</v>
      </c>
      <c r="O107" s="8">
        <v>500</v>
      </c>
      <c r="P107" s="5">
        <f t="shared" si="3"/>
        <v>1.467351430667645</v>
      </c>
    </row>
    <row r="108" spans="1:16" s="3" customFormat="1">
      <c r="A108" s="8">
        <v>13433</v>
      </c>
      <c r="B108" s="18">
        <v>35591</v>
      </c>
      <c r="C108" s="8" t="s">
        <v>148</v>
      </c>
      <c r="D108" s="8">
        <v>1</v>
      </c>
      <c r="E108" s="5">
        <f t="shared" si="25"/>
        <v>2.93470286133529E-3</v>
      </c>
      <c r="F108" s="61">
        <v>35641</v>
      </c>
      <c r="G108" s="8">
        <v>307</v>
      </c>
      <c r="H108" s="8">
        <v>42</v>
      </c>
      <c r="I108" s="8"/>
      <c r="J108" s="13"/>
      <c r="K108" s="8"/>
      <c r="L108" s="5"/>
      <c r="M108" s="8">
        <v>277576</v>
      </c>
      <c r="N108" s="13">
        <v>36035</v>
      </c>
      <c r="O108" s="8">
        <v>500</v>
      </c>
      <c r="P108" s="5">
        <f t="shared" si="3"/>
        <v>1.467351430667645</v>
      </c>
    </row>
    <row r="109" spans="1:16" s="3" customFormat="1">
      <c r="A109" s="8">
        <v>13437</v>
      </c>
      <c r="B109" s="18">
        <v>35594</v>
      </c>
      <c r="C109" s="8" t="s">
        <v>148</v>
      </c>
      <c r="D109" s="8">
        <v>1</v>
      </c>
      <c r="E109" s="5">
        <f t="shared" si="25"/>
        <v>2.93470286133529E-3</v>
      </c>
      <c r="F109" s="61">
        <v>35601</v>
      </c>
      <c r="G109" s="8">
        <v>307</v>
      </c>
      <c r="H109" s="8">
        <v>1</v>
      </c>
      <c r="I109" s="8"/>
      <c r="J109" s="13"/>
      <c r="K109" s="8"/>
      <c r="L109" s="5"/>
      <c r="M109" s="8">
        <v>277577</v>
      </c>
      <c r="N109" s="13">
        <v>36035</v>
      </c>
      <c r="O109" s="8">
        <v>500</v>
      </c>
      <c r="P109" s="5">
        <f t="shared" si="3"/>
        <v>1.467351430667645</v>
      </c>
    </row>
    <row r="110" spans="1:16" s="3" customFormat="1">
      <c r="A110" s="8">
        <v>13442</v>
      </c>
      <c r="B110" s="18">
        <v>35599</v>
      </c>
      <c r="C110" s="8" t="s">
        <v>148</v>
      </c>
      <c r="D110" s="8">
        <v>1</v>
      </c>
      <c r="E110" s="5">
        <f t="shared" si="25"/>
        <v>2.93470286133529E-3</v>
      </c>
      <c r="F110" s="61">
        <v>35601</v>
      </c>
      <c r="G110" s="8">
        <v>307</v>
      </c>
      <c r="H110" s="8">
        <v>2</v>
      </c>
      <c r="I110" s="8"/>
      <c r="J110" s="13"/>
      <c r="K110" s="8"/>
      <c r="L110" s="5"/>
      <c r="M110" s="8">
        <v>277574</v>
      </c>
      <c r="N110" s="13">
        <v>36035</v>
      </c>
      <c r="O110" s="8">
        <v>500</v>
      </c>
      <c r="P110" s="5">
        <f t="shared" si="3"/>
        <v>1.467351430667645</v>
      </c>
    </row>
    <row r="111" spans="1:16" s="3" customFormat="1">
      <c r="A111" s="8">
        <v>13444</v>
      </c>
      <c r="B111" s="18">
        <v>35600</v>
      </c>
      <c r="C111" s="8" t="s">
        <v>148</v>
      </c>
      <c r="D111" s="8">
        <v>1</v>
      </c>
      <c r="E111" s="5">
        <f t="shared" si="25"/>
        <v>2.93470286133529E-3</v>
      </c>
      <c r="F111" s="61">
        <v>35600</v>
      </c>
      <c r="G111" s="8">
        <v>306</v>
      </c>
      <c r="H111" s="8">
        <v>92</v>
      </c>
      <c r="I111" s="8"/>
      <c r="J111" s="13"/>
      <c r="K111" s="8"/>
      <c r="L111" s="5"/>
      <c r="M111" s="8">
        <v>277579</v>
      </c>
      <c r="N111" s="13">
        <v>36035</v>
      </c>
      <c r="O111" s="8">
        <v>500</v>
      </c>
      <c r="P111" s="5">
        <f t="shared" si="3"/>
        <v>1.467351430667645</v>
      </c>
    </row>
    <row r="112" spans="1:16" s="3" customFormat="1">
      <c r="A112" s="8">
        <v>13445</v>
      </c>
      <c r="B112" s="18">
        <v>35600</v>
      </c>
      <c r="C112" s="8" t="s">
        <v>148</v>
      </c>
      <c r="D112" s="8">
        <v>1</v>
      </c>
      <c r="E112" s="5">
        <f t="shared" si="25"/>
        <v>2.93470286133529E-3</v>
      </c>
      <c r="F112" s="61">
        <v>35629</v>
      </c>
      <c r="G112" s="8">
        <v>307</v>
      </c>
      <c r="H112" s="8">
        <v>94</v>
      </c>
      <c r="I112" s="8"/>
      <c r="J112" s="13"/>
      <c r="K112" s="8"/>
      <c r="L112" s="5"/>
      <c r="M112" s="8">
        <v>277578</v>
      </c>
      <c r="N112" s="13">
        <v>36035</v>
      </c>
      <c r="O112" s="8">
        <v>500</v>
      </c>
      <c r="P112" s="5">
        <f t="shared" si="3"/>
        <v>1.467351430667645</v>
      </c>
    </row>
    <row r="113" spans="1:20" s="3" customFormat="1">
      <c r="A113" s="8">
        <v>13446</v>
      </c>
      <c r="B113" s="18">
        <v>35600</v>
      </c>
      <c r="C113" s="8" t="s">
        <v>148</v>
      </c>
      <c r="D113" s="8">
        <v>1</v>
      </c>
      <c r="E113" s="5">
        <f t="shared" si="25"/>
        <v>2.93470286133529E-3</v>
      </c>
      <c r="F113" s="61">
        <v>35629</v>
      </c>
      <c r="G113" s="8">
        <v>307</v>
      </c>
      <c r="H113" s="8">
        <v>75</v>
      </c>
      <c r="I113" s="8"/>
      <c r="J113" s="13"/>
      <c r="K113" s="8"/>
      <c r="L113" s="5"/>
      <c r="M113" s="8">
        <v>277581</v>
      </c>
      <c r="N113" s="13">
        <v>36035</v>
      </c>
      <c r="O113" s="8">
        <v>500</v>
      </c>
      <c r="P113" s="5">
        <f t="shared" si="3"/>
        <v>1.467351430667645</v>
      </c>
    </row>
    <row r="114" spans="1:20" s="3" customFormat="1">
      <c r="A114" s="8">
        <v>13456</v>
      </c>
      <c r="B114" s="18">
        <v>35611</v>
      </c>
      <c r="C114" s="8" t="s">
        <v>148</v>
      </c>
      <c r="D114" s="8">
        <v>1</v>
      </c>
      <c r="E114" s="5">
        <f t="shared" si="25"/>
        <v>2.93470286133529E-3</v>
      </c>
      <c r="F114" s="30">
        <v>35779</v>
      </c>
      <c r="G114" s="8">
        <v>313</v>
      </c>
      <c r="H114" s="8">
        <v>60</v>
      </c>
      <c r="I114" s="8"/>
      <c r="J114" s="13"/>
      <c r="K114" s="8"/>
      <c r="L114" s="5"/>
      <c r="M114" s="8">
        <v>277583</v>
      </c>
      <c r="N114" s="13">
        <v>36035</v>
      </c>
      <c r="O114" s="8">
        <v>500</v>
      </c>
      <c r="P114" s="5">
        <f t="shared" si="3"/>
        <v>1.467351430667645</v>
      </c>
    </row>
    <row r="115" spans="1:20" s="3" customFormat="1">
      <c r="A115" s="8">
        <v>13461</v>
      </c>
      <c r="B115" s="18">
        <v>35613</v>
      </c>
      <c r="C115" s="8" t="s">
        <v>148</v>
      </c>
      <c r="D115" s="8">
        <v>1</v>
      </c>
      <c r="E115" s="5">
        <f t="shared" si="25"/>
        <v>2.93470286133529E-3</v>
      </c>
      <c r="F115" s="30">
        <v>35821</v>
      </c>
      <c r="G115" s="31">
        <v>316</v>
      </c>
      <c r="H115" s="31">
        <v>23</v>
      </c>
      <c r="I115" s="8"/>
      <c r="J115" s="13"/>
      <c r="K115" s="8"/>
      <c r="L115" s="5"/>
      <c r="M115" s="8">
        <v>277587</v>
      </c>
      <c r="N115" s="13">
        <v>36035</v>
      </c>
      <c r="O115" s="8">
        <v>500</v>
      </c>
      <c r="P115" s="5">
        <f t="shared" si="3"/>
        <v>1.467351430667645</v>
      </c>
      <c r="R115" s="2"/>
    </row>
    <row r="116" spans="1:20" s="3" customFormat="1">
      <c r="A116" s="8">
        <v>13469</v>
      </c>
      <c r="B116" s="18">
        <v>35615</v>
      </c>
      <c r="C116" s="8" t="s">
        <v>148</v>
      </c>
      <c r="D116" s="8">
        <v>1</v>
      </c>
      <c r="E116" s="5">
        <f t="shared" si="25"/>
        <v>2.93470286133529E-3</v>
      </c>
      <c r="F116" s="30">
        <v>35620</v>
      </c>
      <c r="G116" s="31">
        <v>307</v>
      </c>
      <c r="H116" s="31">
        <v>68</v>
      </c>
      <c r="I116" s="8"/>
      <c r="J116" s="13"/>
      <c r="K116" s="8"/>
      <c r="L116" s="5"/>
      <c r="M116" s="8">
        <v>277588</v>
      </c>
      <c r="N116" s="13">
        <v>36035</v>
      </c>
      <c r="O116" s="8">
        <v>500</v>
      </c>
      <c r="P116" s="5">
        <f t="shared" si="3"/>
        <v>1.467351430667645</v>
      </c>
      <c r="R116" s="2"/>
    </row>
    <row r="117" spans="1:20" s="2" customFormat="1">
      <c r="A117" s="8">
        <v>13482</v>
      </c>
      <c r="B117" s="18">
        <v>35625</v>
      </c>
      <c r="C117" s="8" t="s">
        <v>10</v>
      </c>
      <c r="D117" s="8">
        <v>6000000</v>
      </c>
      <c r="E117" s="5">
        <f t="shared" si="25"/>
        <v>17608.217168011739</v>
      </c>
      <c r="F117" s="61">
        <v>35639</v>
      </c>
      <c r="G117" s="8">
        <v>308</v>
      </c>
      <c r="H117" s="8">
        <v>42</v>
      </c>
      <c r="I117" s="8"/>
      <c r="J117" s="13"/>
      <c r="K117" s="8"/>
      <c r="L117" s="5"/>
      <c r="M117" s="8">
        <v>277949</v>
      </c>
      <c r="N117" s="13">
        <v>36035</v>
      </c>
      <c r="O117" s="8">
        <v>6764</v>
      </c>
      <c r="P117" s="5">
        <f t="shared" si="3"/>
        <v>19.850330154071901</v>
      </c>
      <c r="Q117" s="3"/>
      <c r="T117" s="3"/>
    </row>
    <row r="118" spans="1:20" s="2" customFormat="1">
      <c r="A118" s="8">
        <v>13487</v>
      </c>
      <c r="B118" s="18">
        <v>35626</v>
      </c>
      <c r="C118" s="8" t="s">
        <v>2</v>
      </c>
      <c r="D118" s="8">
        <v>14000000</v>
      </c>
      <c r="E118" s="5">
        <f t="shared" si="25"/>
        <v>41085.840058694055</v>
      </c>
      <c r="F118" s="61">
        <v>35811</v>
      </c>
      <c r="G118" s="8">
        <v>313</v>
      </c>
      <c r="H118" s="8">
        <v>64</v>
      </c>
      <c r="I118" s="8">
        <v>277594</v>
      </c>
      <c r="J118" s="13">
        <v>36035</v>
      </c>
      <c r="K118" s="8">
        <v>106405</v>
      </c>
      <c r="L118" s="5">
        <f t="shared" ref="L118:L255" si="26">K118/340.75</f>
        <v>312.26705796038152</v>
      </c>
      <c r="M118" s="8">
        <v>277593</v>
      </c>
      <c r="N118" s="13">
        <v>36035</v>
      </c>
      <c r="O118" s="8">
        <v>22700</v>
      </c>
      <c r="P118" s="5">
        <f t="shared" si="3"/>
        <v>66.617754952311074</v>
      </c>
      <c r="Q118" s="3"/>
      <c r="R118" s="2">
        <v>71.36</v>
      </c>
      <c r="T118" s="3"/>
    </row>
    <row r="119" spans="1:20" s="3" customFormat="1">
      <c r="A119" s="8">
        <v>13488</v>
      </c>
      <c r="B119" s="18">
        <v>35626</v>
      </c>
      <c r="C119" s="8" t="s">
        <v>2</v>
      </c>
      <c r="D119" s="8">
        <v>4500000</v>
      </c>
      <c r="E119" s="5">
        <f t="shared" si="25"/>
        <v>13206.162876008804</v>
      </c>
      <c r="F119" s="61">
        <v>35880</v>
      </c>
      <c r="G119" s="8">
        <v>319</v>
      </c>
      <c r="H119" s="8">
        <v>50</v>
      </c>
      <c r="I119" s="8">
        <v>277595</v>
      </c>
      <c r="J119" s="13">
        <v>36035</v>
      </c>
      <c r="K119" s="8">
        <v>34394</v>
      </c>
      <c r="L119" s="5">
        <f t="shared" si="26"/>
        <v>100.93617021276596</v>
      </c>
      <c r="M119" s="8">
        <v>277596</v>
      </c>
      <c r="N119" s="13">
        <v>36035</v>
      </c>
      <c r="O119" s="8">
        <v>7312</v>
      </c>
      <c r="P119" s="5">
        <f t="shared" si="3"/>
        <v>21.458547322083639</v>
      </c>
      <c r="R119" s="2">
        <v>29.6</v>
      </c>
    </row>
    <row r="120" spans="1:20" s="3" customFormat="1">
      <c r="A120" s="8">
        <v>13489</v>
      </c>
      <c r="B120" s="18">
        <v>35626</v>
      </c>
      <c r="C120" s="8" t="s">
        <v>148</v>
      </c>
      <c r="D120" s="8">
        <v>1</v>
      </c>
      <c r="E120" s="5">
        <f t="shared" si="25"/>
        <v>2.93470286133529E-3</v>
      </c>
      <c r="F120" s="61">
        <v>35628</v>
      </c>
      <c r="G120" s="8">
        <v>307</v>
      </c>
      <c r="H120" s="8">
        <v>77</v>
      </c>
      <c r="I120" s="8"/>
      <c r="J120" s="13"/>
      <c r="K120" s="8"/>
      <c r="L120" s="5">
        <f t="shared" ref="L120" si="27">K120/340.75</f>
        <v>0</v>
      </c>
      <c r="M120" s="8">
        <v>277591</v>
      </c>
      <c r="N120" s="13">
        <v>36035</v>
      </c>
      <c r="O120" s="8">
        <v>500</v>
      </c>
      <c r="P120" s="5">
        <f t="shared" si="3"/>
        <v>1.467351430667645</v>
      </c>
      <c r="R120" s="2"/>
    </row>
    <row r="121" spans="1:20" s="3" customFormat="1">
      <c r="A121" s="8">
        <v>13491</v>
      </c>
      <c r="B121" s="18">
        <v>35670</v>
      </c>
      <c r="C121" s="8" t="s">
        <v>2</v>
      </c>
      <c r="D121" s="8">
        <v>1827500</v>
      </c>
      <c r="E121" s="5">
        <f t="shared" si="25"/>
        <v>5363.169479090242</v>
      </c>
      <c r="F121" s="13"/>
      <c r="G121" s="8"/>
      <c r="H121" s="8"/>
      <c r="I121" s="8">
        <v>277774</v>
      </c>
      <c r="J121" s="13">
        <v>36035</v>
      </c>
      <c r="K121" s="8">
        <v>14136</v>
      </c>
      <c r="L121" s="5">
        <f t="shared" si="26"/>
        <v>41.484959647835659</v>
      </c>
      <c r="M121" s="133" t="s">
        <v>25</v>
      </c>
      <c r="N121" s="6"/>
      <c r="O121" s="10"/>
      <c r="P121" s="6"/>
    </row>
    <row r="122" spans="1:20" s="3" customFormat="1">
      <c r="A122" s="8">
        <v>13494</v>
      </c>
      <c r="B122" s="18">
        <v>35628</v>
      </c>
      <c r="C122" s="8" t="s">
        <v>148</v>
      </c>
      <c r="D122" s="8">
        <v>1</v>
      </c>
      <c r="E122" s="5">
        <f t="shared" si="25"/>
        <v>2.93470286133529E-3</v>
      </c>
      <c r="F122" s="13"/>
      <c r="G122" s="8"/>
      <c r="H122" s="8"/>
      <c r="I122" s="8"/>
      <c r="J122" s="13"/>
      <c r="K122" s="8"/>
      <c r="L122" s="5">
        <f t="shared" si="26"/>
        <v>0</v>
      </c>
      <c r="M122" s="8">
        <v>277598</v>
      </c>
      <c r="N122" s="13">
        <v>36035</v>
      </c>
      <c r="O122" s="8">
        <v>500</v>
      </c>
      <c r="P122" s="5">
        <f t="shared" ref="P122:P123" si="28">O122/340.75</f>
        <v>1.467351430667645</v>
      </c>
      <c r="Q122" s="43"/>
    </row>
    <row r="123" spans="1:20" s="3" customFormat="1">
      <c r="A123" s="8">
        <v>13495</v>
      </c>
      <c r="B123" s="18">
        <v>35628</v>
      </c>
      <c r="C123" s="8" t="s">
        <v>148</v>
      </c>
      <c r="D123" s="8">
        <v>1</v>
      </c>
      <c r="E123" s="5">
        <f t="shared" si="25"/>
        <v>2.93470286133529E-3</v>
      </c>
      <c r="F123" s="13"/>
      <c r="G123" s="8"/>
      <c r="H123" s="8"/>
      <c r="I123" s="8"/>
      <c r="J123" s="13"/>
      <c r="K123" s="8"/>
      <c r="L123" s="5">
        <f t="shared" si="26"/>
        <v>0</v>
      </c>
      <c r="M123" s="8">
        <v>277597</v>
      </c>
      <c r="N123" s="13">
        <v>36035</v>
      </c>
      <c r="O123" s="8">
        <v>1000</v>
      </c>
      <c r="P123" s="5">
        <f t="shared" si="28"/>
        <v>2.9347028613352899</v>
      </c>
      <c r="Q123" s="43"/>
    </row>
    <row r="124" spans="1:20" s="3" customFormat="1">
      <c r="A124" s="8">
        <v>13496</v>
      </c>
      <c r="B124" s="18">
        <v>35629</v>
      </c>
      <c r="C124" s="8" t="s">
        <v>0</v>
      </c>
      <c r="D124" s="8">
        <v>7408684</v>
      </c>
      <c r="E124" s="5">
        <f t="shared" si="25"/>
        <v>21742.286133528982</v>
      </c>
      <c r="F124" s="30">
        <v>35641</v>
      </c>
      <c r="G124" s="8"/>
      <c r="H124" s="8"/>
      <c r="I124" s="8">
        <v>277940</v>
      </c>
      <c r="J124" s="13">
        <v>36035</v>
      </c>
      <c r="K124" s="8">
        <v>56444</v>
      </c>
      <c r="L124" s="5">
        <f t="shared" si="26"/>
        <v>165.64636830520911</v>
      </c>
      <c r="M124" s="8">
        <v>277941</v>
      </c>
      <c r="N124" s="13">
        <v>36035</v>
      </c>
      <c r="O124" s="8">
        <v>12039</v>
      </c>
      <c r="P124" s="5">
        <f t="shared" si="3"/>
        <v>35.330887747615556</v>
      </c>
      <c r="Q124" s="43"/>
    </row>
    <row r="125" spans="1:20" s="3" customFormat="1">
      <c r="A125" s="8">
        <v>13498</v>
      </c>
      <c r="B125" s="18">
        <v>35629</v>
      </c>
      <c r="C125" s="8" t="s">
        <v>148</v>
      </c>
      <c r="D125" s="8">
        <v>1</v>
      </c>
      <c r="E125" s="5"/>
      <c r="F125" s="30">
        <v>36000</v>
      </c>
      <c r="G125" s="35">
        <v>308</v>
      </c>
      <c r="H125" s="35">
        <v>21</v>
      </c>
      <c r="I125" s="8"/>
      <c r="J125" s="13"/>
      <c r="K125" s="8"/>
      <c r="L125" s="5">
        <f t="shared" si="26"/>
        <v>0</v>
      </c>
      <c r="M125" s="8">
        <v>277599</v>
      </c>
      <c r="N125" s="13">
        <v>36035</v>
      </c>
      <c r="O125" s="8">
        <v>500</v>
      </c>
      <c r="P125" s="5">
        <f t="shared" si="3"/>
        <v>1.467351430667645</v>
      </c>
      <c r="Q125" s="43"/>
    </row>
    <row r="126" spans="1:20" s="2" customFormat="1">
      <c r="A126" s="8">
        <v>13598</v>
      </c>
      <c r="B126" s="18">
        <v>35670</v>
      </c>
      <c r="C126" s="8" t="s">
        <v>0</v>
      </c>
      <c r="D126" s="8">
        <v>1827500</v>
      </c>
      <c r="E126" s="5">
        <f t="shared" si="25"/>
        <v>5363.169479090242</v>
      </c>
      <c r="F126" s="30">
        <v>35737</v>
      </c>
      <c r="G126" s="35">
        <v>312</v>
      </c>
      <c r="H126" s="35">
        <v>32</v>
      </c>
      <c r="I126" s="8">
        <v>277775</v>
      </c>
      <c r="J126" s="13">
        <v>36035</v>
      </c>
      <c r="K126" s="8">
        <v>2969</v>
      </c>
      <c r="L126" s="5">
        <f t="shared" si="26"/>
        <v>8.7131327953044746</v>
      </c>
      <c r="M126" s="8">
        <v>277774</v>
      </c>
      <c r="N126" s="13">
        <v>36035</v>
      </c>
      <c r="O126" s="8">
        <v>11136</v>
      </c>
      <c r="P126" s="5">
        <f t="shared" si="3"/>
        <v>32.680851063829785</v>
      </c>
      <c r="Q126" s="3"/>
    </row>
    <row r="127" spans="1:20" s="3" customFormat="1">
      <c r="A127" s="8">
        <v>13599</v>
      </c>
      <c r="B127" s="18">
        <v>35670</v>
      </c>
      <c r="C127" s="8" t="s">
        <v>0</v>
      </c>
      <c r="D127" s="8">
        <v>2750000</v>
      </c>
      <c r="E127" s="5">
        <f t="shared" si="25"/>
        <v>8070.4328686720473</v>
      </c>
      <c r="F127" s="30">
        <v>35741</v>
      </c>
      <c r="G127" s="35">
        <v>312</v>
      </c>
      <c r="H127" s="35">
        <v>33</v>
      </c>
      <c r="I127" s="8">
        <v>277772</v>
      </c>
      <c r="J127" s="13">
        <v>36035</v>
      </c>
      <c r="K127" s="8">
        <v>21129</v>
      </c>
      <c r="L127" s="5">
        <f t="shared" si="26"/>
        <v>62.00733675715334</v>
      </c>
      <c r="M127" s="8">
        <v>277773</v>
      </c>
      <c r="N127" s="13">
        <v>36035</v>
      </c>
      <c r="O127" s="8">
        <v>4468</v>
      </c>
      <c r="P127" s="5">
        <f t="shared" si="3"/>
        <v>13.112252384446075</v>
      </c>
      <c r="R127" s="2"/>
    </row>
    <row r="128" spans="1:20" s="3" customFormat="1">
      <c r="A128" s="8">
        <v>13600</v>
      </c>
      <c r="B128" s="18">
        <v>35670</v>
      </c>
      <c r="C128" s="8" t="s">
        <v>2</v>
      </c>
      <c r="D128" s="8">
        <v>3162500</v>
      </c>
      <c r="E128" s="5">
        <f t="shared" si="25"/>
        <v>9280.9977989728541</v>
      </c>
      <c r="F128" s="30">
        <v>35741</v>
      </c>
      <c r="G128" s="35">
        <v>312</v>
      </c>
      <c r="H128" s="35">
        <v>34</v>
      </c>
      <c r="I128" s="8">
        <v>277618</v>
      </c>
      <c r="J128" s="13">
        <v>36035</v>
      </c>
      <c r="K128" s="8">
        <v>24256</v>
      </c>
      <c r="L128" s="5">
        <f t="shared" si="26"/>
        <v>71.184152604548785</v>
      </c>
      <c r="M128" s="8">
        <v>277619</v>
      </c>
      <c r="N128" s="13">
        <v>36035</v>
      </c>
      <c r="O128" s="8">
        <v>5139</v>
      </c>
      <c r="P128" s="5">
        <f t="shared" si="3"/>
        <v>15.081438004402054</v>
      </c>
      <c r="R128" s="2"/>
    </row>
    <row r="129" spans="1:20" s="3" customFormat="1">
      <c r="A129" s="8">
        <v>13601</v>
      </c>
      <c r="B129" s="18">
        <v>35670</v>
      </c>
      <c r="C129" s="8" t="s">
        <v>0</v>
      </c>
      <c r="D129" s="8">
        <v>2978750</v>
      </c>
      <c r="E129" s="5">
        <f t="shared" si="25"/>
        <v>8741.7461482024937</v>
      </c>
      <c r="F129" s="30">
        <v>35741</v>
      </c>
      <c r="G129" s="35">
        <v>312</v>
      </c>
      <c r="H129" s="35">
        <v>35</v>
      </c>
      <c r="I129" s="8">
        <v>277620</v>
      </c>
      <c r="J129" s="13">
        <v>36035</v>
      </c>
      <c r="K129" s="8">
        <v>4840</v>
      </c>
      <c r="L129" s="5">
        <f t="shared" si="26"/>
        <v>14.203961848862802</v>
      </c>
      <c r="M129" s="8">
        <v>277621</v>
      </c>
      <c r="N129" s="13">
        <v>36035</v>
      </c>
      <c r="O129" s="8">
        <v>22862</v>
      </c>
      <c r="P129" s="5">
        <f t="shared" si="3"/>
        <v>67.0931768158474</v>
      </c>
      <c r="R129" s="2"/>
    </row>
    <row r="130" spans="1:20" s="3" customFormat="1">
      <c r="A130" s="8">
        <v>13626</v>
      </c>
      <c r="B130" s="18">
        <v>35674</v>
      </c>
      <c r="C130" s="8" t="s">
        <v>10</v>
      </c>
      <c r="D130" s="8">
        <v>1100000</v>
      </c>
      <c r="E130" s="5">
        <f t="shared" si="25"/>
        <v>3228.1731474688186</v>
      </c>
      <c r="F130" s="30">
        <v>35880</v>
      </c>
      <c r="G130" s="35">
        <v>319</v>
      </c>
      <c r="H130" s="35">
        <v>51</v>
      </c>
      <c r="I130" s="8"/>
      <c r="J130" s="13"/>
      <c r="K130" s="8"/>
      <c r="L130" s="5">
        <f t="shared" si="26"/>
        <v>0</v>
      </c>
      <c r="M130" s="8">
        <v>277529</v>
      </c>
      <c r="N130" s="39">
        <v>36077</v>
      </c>
      <c r="O130" s="8">
        <v>1365</v>
      </c>
      <c r="P130" s="5">
        <f t="shared" si="3"/>
        <v>4.0058694057226703</v>
      </c>
      <c r="R130" s="2"/>
    </row>
    <row r="131" spans="1:20" s="3" customFormat="1">
      <c r="A131" s="8">
        <v>13707</v>
      </c>
      <c r="B131" s="18">
        <v>35703</v>
      </c>
      <c r="C131" s="8" t="s">
        <v>2</v>
      </c>
      <c r="D131" s="8">
        <v>801000</v>
      </c>
      <c r="E131" s="5">
        <f t="shared" si="25"/>
        <v>2350.696991929567</v>
      </c>
      <c r="F131" s="13"/>
      <c r="G131" s="8"/>
      <c r="H131" s="8"/>
      <c r="I131" s="8">
        <v>277794</v>
      </c>
      <c r="J131" s="13">
        <v>36035</v>
      </c>
      <c r="K131" s="8">
        <v>1145</v>
      </c>
      <c r="L131" s="5">
        <f t="shared" si="26"/>
        <v>3.3602347762289067</v>
      </c>
      <c r="M131" s="133" t="s">
        <v>25</v>
      </c>
      <c r="N131" s="6"/>
      <c r="O131" s="10"/>
      <c r="P131" s="6"/>
      <c r="R131" s="3">
        <v>2.2200000000000002</v>
      </c>
    </row>
    <row r="132" spans="1:20" s="2" customFormat="1">
      <c r="A132" s="8">
        <v>13709</v>
      </c>
      <c r="B132" s="18">
        <v>35703</v>
      </c>
      <c r="C132" s="8" t="s">
        <v>2</v>
      </c>
      <c r="D132" s="8">
        <v>5520000</v>
      </c>
      <c r="E132" s="5">
        <f t="shared" si="25"/>
        <v>16199.5597945708</v>
      </c>
      <c r="F132" s="13"/>
      <c r="G132" s="8">
        <v>328</v>
      </c>
      <c r="H132" s="8">
        <v>18</v>
      </c>
      <c r="I132" s="8">
        <v>277787</v>
      </c>
      <c r="J132" s="13">
        <v>36035</v>
      </c>
      <c r="K132" s="8">
        <v>8970</v>
      </c>
      <c r="L132" s="5">
        <f t="shared" si="26"/>
        <v>26.324284666177551</v>
      </c>
      <c r="M132" s="8">
        <v>277788</v>
      </c>
      <c r="N132" s="13">
        <v>36035</v>
      </c>
      <c r="O132" s="8">
        <v>42162</v>
      </c>
      <c r="P132" s="5">
        <f t="shared" si="3"/>
        <v>123.73294203961849</v>
      </c>
      <c r="Q132" s="3"/>
    </row>
    <row r="133" spans="1:20" s="2" customFormat="1">
      <c r="A133" s="8">
        <v>13710</v>
      </c>
      <c r="B133" s="18">
        <v>35703</v>
      </c>
      <c r="C133" s="8" t="s">
        <v>0</v>
      </c>
      <c r="D133" s="8">
        <v>1104000</v>
      </c>
      <c r="E133" s="5">
        <f t="shared" si="25"/>
        <v>3239.9119589141601</v>
      </c>
      <c r="F133" s="13"/>
      <c r="G133" s="8">
        <v>316</v>
      </c>
      <c r="H133" s="8">
        <v>28</v>
      </c>
      <c r="I133" s="8">
        <v>277785</v>
      </c>
      <c r="J133" s="13">
        <v>36035</v>
      </c>
      <c r="K133" s="8">
        <v>8652</v>
      </c>
      <c r="L133" s="5">
        <f t="shared" si="26"/>
        <v>25.391049156272928</v>
      </c>
      <c r="M133" s="8">
        <v>277786</v>
      </c>
      <c r="N133" s="13">
        <v>36035</v>
      </c>
      <c r="O133" s="8">
        <v>1794</v>
      </c>
      <c r="P133" s="5">
        <f t="shared" si="3"/>
        <v>5.2648569332355102</v>
      </c>
      <c r="Q133" s="3"/>
    </row>
    <row r="134" spans="1:20" s="2" customFormat="1">
      <c r="A134" s="8">
        <v>13717</v>
      </c>
      <c r="B134" s="18">
        <v>35705</v>
      </c>
      <c r="C134" s="8" t="s">
        <v>0</v>
      </c>
      <c r="D134" s="8">
        <v>300000</v>
      </c>
      <c r="E134" s="5">
        <f t="shared" si="25"/>
        <v>880.4108584005869</v>
      </c>
      <c r="F134" s="13">
        <v>43903</v>
      </c>
      <c r="G134" s="8">
        <v>622</v>
      </c>
      <c r="H134" s="8">
        <v>96</v>
      </c>
      <c r="I134" s="8">
        <v>277783</v>
      </c>
      <c r="J134" s="13">
        <v>36035</v>
      </c>
      <c r="K134" s="8">
        <v>2558</v>
      </c>
      <c r="L134" s="5">
        <f t="shared" si="26"/>
        <v>7.5069699192956714</v>
      </c>
      <c r="M134" s="133" t="s">
        <v>25</v>
      </c>
      <c r="N134" s="23"/>
      <c r="O134" s="10"/>
      <c r="P134" s="6"/>
      <c r="Q134" s="43"/>
    </row>
    <row r="135" spans="1:20" s="2" customFormat="1">
      <c r="A135" s="8">
        <v>13718</v>
      </c>
      <c r="B135" s="18">
        <v>35705</v>
      </c>
      <c r="C135" s="8" t="s">
        <v>2</v>
      </c>
      <c r="D135" s="8">
        <v>300000</v>
      </c>
      <c r="E135" s="5">
        <f t="shared" si="25"/>
        <v>880.4108584005869</v>
      </c>
      <c r="F135" s="13">
        <v>44007</v>
      </c>
      <c r="G135" s="8">
        <v>695</v>
      </c>
      <c r="H135" s="8">
        <v>77</v>
      </c>
      <c r="I135" s="8">
        <v>277782</v>
      </c>
      <c r="J135" s="13">
        <v>36035</v>
      </c>
      <c r="K135" s="8">
        <v>2558</v>
      </c>
      <c r="L135" s="5">
        <f t="shared" si="26"/>
        <v>7.5069699192956714</v>
      </c>
      <c r="M135" s="133" t="s">
        <v>25</v>
      </c>
      <c r="N135" s="23"/>
      <c r="O135" s="10"/>
      <c r="P135" s="6">
        <f t="shared" si="3"/>
        <v>0</v>
      </c>
      <c r="Q135" s="43"/>
      <c r="T135" s="3"/>
    </row>
    <row r="136" spans="1:20" s="2" customFormat="1">
      <c r="A136" s="8">
        <v>13719</v>
      </c>
      <c r="B136" s="18">
        <v>35705</v>
      </c>
      <c r="C136" s="8" t="s">
        <v>2</v>
      </c>
      <c r="D136" s="8">
        <v>2200000</v>
      </c>
      <c r="E136" s="5">
        <f t="shared" si="25"/>
        <v>6456.3462949376371</v>
      </c>
      <c r="F136" s="13"/>
      <c r="G136" s="8"/>
      <c r="H136" s="8"/>
      <c r="I136" s="8">
        <v>277780</v>
      </c>
      <c r="J136" s="13">
        <v>36035</v>
      </c>
      <c r="K136" s="8">
        <v>16960</v>
      </c>
      <c r="L136" s="5">
        <f t="shared" si="26"/>
        <v>49.772560528246515</v>
      </c>
      <c r="M136" s="8">
        <v>277781</v>
      </c>
      <c r="N136" s="13">
        <v>36035</v>
      </c>
      <c r="O136" s="8">
        <v>3515</v>
      </c>
      <c r="P136" s="5">
        <f t="shared" si="3"/>
        <v>10.315480557593544</v>
      </c>
      <c r="Q136" s="3"/>
      <c r="T136" s="3"/>
    </row>
    <row r="137" spans="1:20" s="2" customFormat="1">
      <c r="A137" s="8">
        <v>13728</v>
      </c>
      <c r="B137" s="18">
        <v>35712</v>
      </c>
      <c r="C137" s="52" t="s">
        <v>10</v>
      </c>
      <c r="D137" s="8">
        <v>1300000</v>
      </c>
      <c r="E137" s="5">
        <f t="shared" si="25"/>
        <v>3815.1137197358767</v>
      </c>
      <c r="F137" s="61">
        <v>35611</v>
      </c>
      <c r="G137" s="8"/>
      <c r="H137" s="8"/>
      <c r="I137" s="8"/>
      <c r="J137" s="13"/>
      <c r="K137" s="8"/>
      <c r="L137" s="5">
        <f t="shared" si="26"/>
        <v>0</v>
      </c>
      <c r="M137" s="8">
        <v>277784</v>
      </c>
      <c r="N137" s="13">
        <v>36035</v>
      </c>
      <c r="O137" s="8">
        <v>1706</v>
      </c>
      <c r="P137" s="5">
        <f t="shared" si="3"/>
        <v>5.006603081438004</v>
      </c>
      <c r="Q137" s="60" t="s">
        <v>41</v>
      </c>
      <c r="R137" s="48" t="s">
        <v>44</v>
      </c>
      <c r="T137" s="3"/>
    </row>
    <row r="138" spans="1:20" s="2" customFormat="1">
      <c r="A138" s="8">
        <v>13734</v>
      </c>
      <c r="B138" s="18">
        <v>35713</v>
      </c>
      <c r="C138" s="52" t="s">
        <v>10</v>
      </c>
      <c r="D138" s="8">
        <v>2150000</v>
      </c>
      <c r="E138" s="5">
        <f t="shared" si="25"/>
        <v>6309.6111518708731</v>
      </c>
      <c r="F138" s="13"/>
      <c r="G138" s="8"/>
      <c r="H138" s="8"/>
      <c r="I138" s="8"/>
      <c r="J138" s="13"/>
      <c r="K138" s="8"/>
      <c r="L138" s="5">
        <f t="shared" si="26"/>
        <v>0</v>
      </c>
      <c r="M138" s="8">
        <v>277795</v>
      </c>
      <c r="N138" s="13">
        <v>36035</v>
      </c>
      <c r="O138" s="8">
        <v>2606</v>
      </c>
      <c r="P138" s="5">
        <f t="shared" si="3"/>
        <v>7.6478356566397654</v>
      </c>
      <c r="Q138" s="3"/>
      <c r="T138" s="3"/>
    </row>
    <row r="139" spans="1:20" s="3" customFormat="1">
      <c r="A139" s="8">
        <v>13737</v>
      </c>
      <c r="B139" s="18">
        <v>35714</v>
      </c>
      <c r="C139" s="52" t="s">
        <v>2</v>
      </c>
      <c r="D139" s="8">
        <v>5951614</v>
      </c>
      <c r="E139" s="5">
        <f t="shared" si="25"/>
        <v>17466.21863536317</v>
      </c>
      <c r="F139" s="13"/>
      <c r="G139" s="8">
        <v>350</v>
      </c>
      <c r="H139" s="8">
        <v>61</v>
      </c>
      <c r="I139" s="8">
        <v>277792</v>
      </c>
      <c r="J139" s="13">
        <v>36035</v>
      </c>
      <c r="K139" s="8">
        <v>43391</v>
      </c>
      <c r="L139" s="5">
        <f t="shared" si="26"/>
        <v>127.33969185619956</v>
      </c>
      <c r="M139" s="8">
        <v>277793</v>
      </c>
      <c r="N139" s="13">
        <v>36035</v>
      </c>
      <c r="O139" s="8">
        <v>9671</v>
      </c>
      <c r="P139" s="5">
        <f t="shared" ref="P139" si="29">O139/340.75</f>
        <v>28.381511371973588</v>
      </c>
    </row>
    <row r="140" spans="1:20" s="3" customFormat="1">
      <c r="A140" s="8">
        <v>13740</v>
      </c>
      <c r="B140" s="18">
        <v>35716</v>
      </c>
      <c r="C140" s="52" t="s">
        <v>2</v>
      </c>
      <c r="D140" s="8">
        <v>720000</v>
      </c>
      <c r="E140" s="5">
        <f t="shared" si="25"/>
        <v>2112.9860601614087</v>
      </c>
      <c r="F140" s="30">
        <v>35726</v>
      </c>
      <c r="G140" s="8"/>
      <c r="H140" s="8"/>
      <c r="I140" s="8">
        <v>277520</v>
      </c>
      <c r="J140" s="13">
        <v>36035</v>
      </c>
      <c r="K140" s="8">
        <v>5740</v>
      </c>
      <c r="L140" s="5">
        <f t="shared" si="26"/>
        <v>16.845194424064562</v>
      </c>
      <c r="M140" s="8">
        <v>277521</v>
      </c>
      <c r="N140" s="13">
        <v>36035</v>
      </c>
      <c r="O140" s="8">
        <v>1170</v>
      </c>
      <c r="P140" s="5">
        <f t="shared" si="3"/>
        <v>3.4336023477622892</v>
      </c>
    </row>
    <row r="141" spans="1:20" s="3" customFormat="1">
      <c r="A141" s="8">
        <v>13760</v>
      </c>
      <c r="B141" s="18">
        <v>35724</v>
      </c>
      <c r="C141" s="52" t="s">
        <v>10</v>
      </c>
      <c r="D141" s="8">
        <v>3125000</v>
      </c>
      <c r="E141" s="5">
        <f t="shared" si="25"/>
        <v>9170.9464416727806</v>
      </c>
      <c r="F141" s="61">
        <v>35793</v>
      </c>
      <c r="G141" s="8">
        <v>314</v>
      </c>
      <c r="H141" s="8">
        <v>59</v>
      </c>
      <c r="I141" s="8"/>
      <c r="J141" s="13"/>
      <c r="K141" s="8"/>
      <c r="L141" s="5">
        <f t="shared" ref="L141" si="30">K141/340.75</f>
        <v>0</v>
      </c>
      <c r="M141" s="8">
        <v>277617</v>
      </c>
      <c r="N141" s="13">
        <v>36035</v>
      </c>
      <c r="O141" s="8">
        <v>3659</v>
      </c>
      <c r="P141" s="5">
        <f t="shared" si="3"/>
        <v>10.738077769625825</v>
      </c>
    </row>
    <row r="142" spans="1:20" s="3" customFormat="1">
      <c r="A142" s="8">
        <v>13779</v>
      </c>
      <c r="B142" s="18">
        <v>35727</v>
      </c>
      <c r="C142" s="8" t="s">
        <v>0</v>
      </c>
      <c r="D142" s="8">
        <v>7250000</v>
      </c>
      <c r="E142" s="5">
        <f t="shared" si="25"/>
        <v>21276.59574468085</v>
      </c>
      <c r="F142" s="13"/>
      <c r="G142" s="8"/>
      <c r="H142" s="8"/>
      <c r="I142" s="8">
        <v>277771</v>
      </c>
      <c r="J142" s="13">
        <v>36035</v>
      </c>
      <c r="K142" s="8">
        <v>11812</v>
      </c>
      <c r="L142" s="5">
        <f t="shared" si="26"/>
        <v>34.664710198092443</v>
      </c>
      <c r="M142" s="8">
        <v>277770</v>
      </c>
      <c r="N142" s="13">
        <v>36035</v>
      </c>
      <c r="O142" s="8">
        <v>55239</v>
      </c>
      <c r="P142" s="5">
        <f t="shared" ref="P142:P146" si="31">O142/340.75</f>
        <v>162.11005135730008</v>
      </c>
    </row>
    <row r="143" spans="1:20" s="3" customFormat="1">
      <c r="A143" s="8">
        <v>13780</v>
      </c>
      <c r="B143" s="18">
        <v>35727</v>
      </c>
      <c r="C143" s="8" t="s">
        <v>2</v>
      </c>
      <c r="D143" s="8">
        <v>2250000</v>
      </c>
      <c r="E143" s="5">
        <f t="shared" si="25"/>
        <v>6603.0814380044021</v>
      </c>
      <c r="F143" s="13"/>
      <c r="G143" s="8"/>
      <c r="H143" s="8"/>
      <c r="I143" s="8">
        <v>277769</v>
      </c>
      <c r="J143" s="13">
        <v>36035</v>
      </c>
      <c r="K143" s="8">
        <v>3656</v>
      </c>
      <c r="L143" s="5">
        <f t="shared" si="26"/>
        <v>10.72927366104182</v>
      </c>
      <c r="M143" s="8">
        <v>277768</v>
      </c>
      <c r="N143" s="13">
        <v>36035</v>
      </c>
      <c r="O143" s="8">
        <v>17340</v>
      </c>
      <c r="P143" s="5">
        <f t="shared" si="31"/>
        <v>50.887747615553927</v>
      </c>
    </row>
    <row r="144" spans="1:20" s="3" customFormat="1">
      <c r="A144" s="8">
        <v>13781</v>
      </c>
      <c r="B144" s="18">
        <v>35730</v>
      </c>
      <c r="C144" s="8" t="s">
        <v>10</v>
      </c>
      <c r="D144" s="8">
        <v>750000</v>
      </c>
      <c r="E144" s="5">
        <f t="shared" si="25"/>
        <v>2201.0271460014674</v>
      </c>
      <c r="F144" s="61">
        <v>35734</v>
      </c>
      <c r="G144" s="8">
        <v>311</v>
      </c>
      <c r="H144" s="8">
        <v>98</v>
      </c>
      <c r="I144" s="8"/>
      <c r="J144" s="13"/>
      <c r="K144" s="8"/>
      <c r="L144" s="5">
        <f t="shared" si="26"/>
        <v>0</v>
      </c>
      <c r="M144" s="8">
        <v>277789</v>
      </c>
      <c r="N144" s="13">
        <v>36035</v>
      </c>
      <c r="O144" s="8">
        <v>1094</v>
      </c>
      <c r="P144" s="5">
        <f t="shared" si="31"/>
        <v>3.2105649303008073</v>
      </c>
    </row>
    <row r="145" spans="1:17" s="3" customFormat="1">
      <c r="A145" s="8">
        <v>13793</v>
      </c>
      <c r="B145" s="18">
        <v>36102</v>
      </c>
      <c r="C145" s="8" t="s">
        <v>10</v>
      </c>
      <c r="D145" s="8">
        <v>13500000</v>
      </c>
      <c r="E145" s="5">
        <f t="shared" si="25"/>
        <v>39618.488628026411</v>
      </c>
      <c r="F145" s="61">
        <v>35782</v>
      </c>
      <c r="G145" s="8">
        <v>313</v>
      </c>
      <c r="H145" s="8">
        <v>99</v>
      </c>
      <c r="I145" s="8"/>
      <c r="J145" s="13"/>
      <c r="K145" s="8"/>
      <c r="L145" s="5">
        <f t="shared" ref="L145" si="32">K145/340.75</f>
        <v>0</v>
      </c>
      <c r="M145" s="8">
        <v>277608</v>
      </c>
      <c r="N145" s="13">
        <v>36035</v>
      </c>
      <c r="O145" s="8">
        <v>14864</v>
      </c>
      <c r="P145" s="5">
        <f t="shared" si="31"/>
        <v>43.621423330887751</v>
      </c>
    </row>
    <row r="146" spans="1:17" s="3" customFormat="1">
      <c r="A146" s="8">
        <v>13795</v>
      </c>
      <c r="B146" s="18">
        <v>35737</v>
      </c>
      <c r="C146" s="8" t="s">
        <v>2</v>
      </c>
      <c r="D146" s="8">
        <v>3550000</v>
      </c>
      <c r="E146" s="5">
        <f t="shared" si="25"/>
        <v>10418.19515774028</v>
      </c>
      <c r="F146" s="13"/>
      <c r="G146" s="8"/>
      <c r="H146" s="8"/>
      <c r="I146" s="8">
        <v>277609</v>
      </c>
      <c r="J146" s="13">
        <v>36035</v>
      </c>
      <c r="K146" s="8">
        <v>27143</v>
      </c>
      <c r="L146" s="5">
        <f t="shared" si="26"/>
        <v>79.656639765223773</v>
      </c>
      <c r="M146" s="8">
        <v>277610</v>
      </c>
      <c r="N146" s="13">
        <v>36035</v>
      </c>
      <c r="O146" s="8">
        <v>5764</v>
      </c>
      <c r="P146" s="5">
        <f t="shared" si="31"/>
        <v>16.915627292736609</v>
      </c>
    </row>
    <row r="147" spans="1:17" s="3" customFormat="1">
      <c r="A147" s="8">
        <v>13800</v>
      </c>
      <c r="B147" s="18">
        <v>35740</v>
      </c>
      <c r="C147" s="8" t="s">
        <v>2</v>
      </c>
      <c r="D147" s="8">
        <v>3700000</v>
      </c>
      <c r="E147" s="5">
        <f t="shared" ref="E147:E256" si="33">D147/340.75</f>
        <v>10858.400586940572</v>
      </c>
      <c r="F147" s="13">
        <v>36153</v>
      </c>
      <c r="G147" s="8">
        <v>331</v>
      </c>
      <c r="H147" s="8">
        <v>28</v>
      </c>
      <c r="I147" s="8">
        <v>277676</v>
      </c>
      <c r="J147" s="13">
        <v>36035</v>
      </c>
      <c r="K147" s="8">
        <v>6013</v>
      </c>
      <c r="L147" s="5">
        <f t="shared" si="26"/>
        <v>17.646368305209098</v>
      </c>
      <c r="M147" s="8">
        <v>277625</v>
      </c>
      <c r="N147" s="13">
        <v>36035</v>
      </c>
      <c r="O147" s="8">
        <v>28460</v>
      </c>
      <c r="P147" s="5">
        <f>O147/340.75</f>
        <v>83.52164343360235</v>
      </c>
    </row>
    <row r="148" spans="1:17" s="3" customFormat="1">
      <c r="A148" s="8">
        <v>13801</v>
      </c>
      <c r="B148" s="18">
        <v>35793</v>
      </c>
      <c r="C148" s="8" t="s">
        <v>0</v>
      </c>
      <c r="D148" s="8">
        <v>8500000</v>
      </c>
      <c r="E148" s="5">
        <f t="shared" si="33"/>
        <v>24944.974321349964</v>
      </c>
      <c r="F148" s="61">
        <v>35793</v>
      </c>
      <c r="G148" s="8">
        <v>314</v>
      </c>
      <c r="H148" s="8">
        <v>60</v>
      </c>
      <c r="I148" s="8">
        <v>277624</v>
      </c>
      <c r="J148" s="13">
        <v>36035</v>
      </c>
      <c r="K148" s="8">
        <v>88251</v>
      </c>
      <c r="L148" s="5">
        <f t="shared" si="26"/>
        <v>258.99046221570069</v>
      </c>
      <c r="M148" s="8">
        <v>277623</v>
      </c>
      <c r="N148" s="13">
        <v>36035</v>
      </c>
      <c r="O148" s="8">
        <v>13813</v>
      </c>
      <c r="P148" s="5">
        <f>O148/340.75</f>
        <v>40.53705062362436</v>
      </c>
    </row>
    <row r="149" spans="1:17" s="3" customFormat="1">
      <c r="A149" s="8">
        <v>13802</v>
      </c>
      <c r="B149" s="18">
        <v>36105</v>
      </c>
      <c r="C149" s="8" t="s">
        <v>10</v>
      </c>
      <c r="D149" s="8">
        <v>10000000</v>
      </c>
      <c r="E149" s="5">
        <f t="shared" si="33"/>
        <v>29347.028613352897</v>
      </c>
      <c r="F149" s="61">
        <v>35821</v>
      </c>
      <c r="G149" s="8">
        <v>316</v>
      </c>
      <c r="H149" s="8">
        <v>32</v>
      </c>
      <c r="I149" s="8"/>
      <c r="J149" s="13"/>
      <c r="K149" s="8"/>
      <c r="L149" s="5">
        <f t="shared" ref="L149" si="34">K149/340.75</f>
        <v>0</v>
      </c>
      <c r="M149" s="8">
        <v>277622</v>
      </c>
      <c r="N149" s="13">
        <v>36035</v>
      </c>
      <c r="O149" s="8">
        <v>11122</v>
      </c>
      <c r="P149" s="5">
        <f>O149/340.75</f>
        <v>32.639765223771093</v>
      </c>
    </row>
    <row r="150" spans="1:17" s="3" customFormat="1">
      <c r="A150" s="8">
        <v>13803</v>
      </c>
      <c r="B150" s="18">
        <v>35741</v>
      </c>
      <c r="C150" s="8" t="s">
        <v>0</v>
      </c>
      <c r="D150" s="8">
        <v>1050000</v>
      </c>
      <c r="E150" s="5">
        <f t="shared" si="33"/>
        <v>3081.4380044020545</v>
      </c>
      <c r="F150" s="30">
        <v>35950</v>
      </c>
      <c r="G150" s="35">
        <v>322</v>
      </c>
      <c r="H150" s="35">
        <v>45</v>
      </c>
      <c r="I150" s="8">
        <v>277585</v>
      </c>
      <c r="J150" s="13">
        <v>36035</v>
      </c>
      <c r="K150" s="8">
        <v>8243</v>
      </c>
      <c r="L150" s="5">
        <f t="shared" si="26"/>
        <v>24.190755685986794</v>
      </c>
      <c r="M150" s="8">
        <v>277584</v>
      </c>
      <c r="N150" s="13">
        <v>36035</v>
      </c>
      <c r="O150" s="8">
        <v>1706</v>
      </c>
      <c r="P150" s="5">
        <f t="shared" ref="P150:P165" si="35">O150/340.75</f>
        <v>5.006603081438004</v>
      </c>
    </row>
    <row r="151" spans="1:17" s="3" customFormat="1">
      <c r="A151" s="8">
        <v>13817</v>
      </c>
      <c r="B151" s="18">
        <v>35762</v>
      </c>
      <c r="C151" s="9" t="s">
        <v>10</v>
      </c>
      <c r="D151" s="8">
        <v>1000000</v>
      </c>
      <c r="E151" s="5">
        <f t="shared" si="33"/>
        <v>2934.70286133529</v>
      </c>
      <c r="F151" s="30">
        <v>35780</v>
      </c>
      <c r="G151" s="35"/>
      <c r="H151" s="35"/>
      <c r="I151" s="8"/>
      <c r="J151" s="13"/>
      <c r="K151" s="8"/>
      <c r="L151" s="5"/>
      <c r="M151" s="8">
        <v>277586</v>
      </c>
      <c r="N151" s="13">
        <v>36035</v>
      </c>
      <c r="O151" s="8">
        <v>1365</v>
      </c>
      <c r="P151" s="5">
        <f t="shared" si="35"/>
        <v>4.0058694057226703</v>
      </c>
    </row>
    <row r="152" spans="1:17" s="3" customFormat="1">
      <c r="A152" s="8">
        <v>13818</v>
      </c>
      <c r="B152" s="18">
        <v>35765</v>
      </c>
      <c r="C152" s="9" t="s">
        <v>10</v>
      </c>
      <c r="D152" s="8">
        <v>7849170</v>
      </c>
      <c r="E152" s="5">
        <f t="shared" si="33"/>
        <v>23034.981658107117</v>
      </c>
      <c r="F152" s="30">
        <v>36011</v>
      </c>
      <c r="G152" s="31">
        <v>325</v>
      </c>
      <c r="H152" s="31">
        <v>41</v>
      </c>
      <c r="I152" s="8"/>
      <c r="J152" s="13"/>
      <c r="K152" s="8"/>
      <c r="L152" s="5"/>
      <c r="M152" s="31">
        <v>277502</v>
      </c>
      <c r="N152" s="30">
        <v>36034</v>
      </c>
      <c r="O152" s="31">
        <v>8761</v>
      </c>
      <c r="P152" s="37">
        <f t="shared" si="35"/>
        <v>25.710931768158474</v>
      </c>
    </row>
    <row r="153" spans="1:17" s="3" customFormat="1">
      <c r="A153" s="8">
        <v>13821</v>
      </c>
      <c r="B153" s="18">
        <v>35765</v>
      </c>
      <c r="C153" s="8" t="s">
        <v>2</v>
      </c>
      <c r="D153" s="8">
        <v>3850000</v>
      </c>
      <c r="E153" s="5">
        <f t="shared" si="33"/>
        <v>11298.606016140866</v>
      </c>
      <c r="F153" s="61">
        <v>35821</v>
      </c>
      <c r="G153" s="8">
        <v>316</v>
      </c>
      <c r="H153" s="8">
        <v>33</v>
      </c>
      <c r="I153" s="8">
        <v>277589</v>
      </c>
      <c r="J153" s="13">
        <v>36035</v>
      </c>
      <c r="K153" s="8">
        <v>29467</v>
      </c>
      <c r="L153" s="5">
        <f t="shared" si="26"/>
        <v>86.476889214966988</v>
      </c>
      <c r="M153" s="8">
        <v>277590</v>
      </c>
      <c r="N153" s="13">
        <v>36035</v>
      </c>
      <c r="O153" s="8">
        <v>6256</v>
      </c>
      <c r="P153" s="5">
        <f t="shared" si="35"/>
        <v>18.359501100513572</v>
      </c>
    </row>
    <row r="154" spans="1:17" s="3" customFormat="1">
      <c r="A154" s="8">
        <v>13824</v>
      </c>
      <c r="B154" s="18">
        <v>35767</v>
      </c>
      <c r="C154" s="8" t="s">
        <v>2</v>
      </c>
      <c r="D154" s="8">
        <v>1100000</v>
      </c>
      <c r="E154" s="5">
        <f t="shared" si="33"/>
        <v>3228.1731474688186</v>
      </c>
      <c r="F154" s="30"/>
      <c r="G154" s="8"/>
      <c r="H154" s="8"/>
      <c r="I154" s="8">
        <v>277600</v>
      </c>
      <c r="J154" s="13">
        <v>36035</v>
      </c>
      <c r="K154" s="8">
        <v>3622</v>
      </c>
      <c r="L154" s="5">
        <f t="shared" si="26"/>
        <v>10.62949376375642</v>
      </c>
      <c r="M154" s="8">
        <v>277573</v>
      </c>
      <c r="N154" s="13">
        <v>36035</v>
      </c>
      <c r="O154" s="8">
        <v>1788</v>
      </c>
      <c r="P154" s="5">
        <f t="shared" si="35"/>
        <v>5.2472487160674985</v>
      </c>
    </row>
    <row r="155" spans="1:17" s="3" customFormat="1">
      <c r="A155" s="8">
        <v>13857</v>
      </c>
      <c r="B155" s="18">
        <v>35777</v>
      </c>
      <c r="C155" s="52" t="s">
        <v>2</v>
      </c>
      <c r="D155" s="8">
        <v>1000000</v>
      </c>
      <c r="E155" s="5">
        <f t="shared" si="33"/>
        <v>2934.70286133529</v>
      </c>
      <c r="F155" s="61">
        <v>35793</v>
      </c>
      <c r="G155" s="8"/>
      <c r="H155" s="8"/>
      <c r="I155" s="8">
        <v>147033</v>
      </c>
      <c r="J155" s="30">
        <v>36034</v>
      </c>
      <c r="K155" s="8">
        <v>7868</v>
      </c>
      <c r="L155" s="5">
        <f t="shared" si="26"/>
        <v>23.090242112986061</v>
      </c>
      <c r="M155" s="33">
        <v>147035</v>
      </c>
      <c r="N155" s="30">
        <v>36034</v>
      </c>
      <c r="O155" s="8">
        <v>1635</v>
      </c>
      <c r="P155" s="5">
        <f t="shared" si="35"/>
        <v>4.7982391782831986</v>
      </c>
      <c r="Q155" s="43" t="s">
        <v>45</v>
      </c>
    </row>
    <row r="156" spans="1:17" s="3" customFormat="1">
      <c r="A156" s="8">
        <v>13860</v>
      </c>
      <c r="B156" s="18">
        <v>35780</v>
      </c>
      <c r="C156" s="52" t="s">
        <v>10</v>
      </c>
      <c r="D156" s="8">
        <v>5000000</v>
      </c>
      <c r="E156" s="5">
        <f t="shared" si="33"/>
        <v>14673.514306676449</v>
      </c>
      <c r="F156" s="61">
        <v>35898</v>
      </c>
      <c r="G156" s="8"/>
      <c r="H156" s="8"/>
      <c r="I156" s="8"/>
      <c r="J156" s="13"/>
      <c r="K156" s="8"/>
      <c r="L156" s="5">
        <f t="shared" si="26"/>
        <v>0</v>
      </c>
      <c r="M156" s="8">
        <v>147004</v>
      </c>
      <c r="N156" s="39">
        <v>36097</v>
      </c>
      <c r="O156" s="8">
        <v>2843</v>
      </c>
      <c r="P156" s="5">
        <f t="shared" si="35"/>
        <v>8.3433602347762292</v>
      </c>
    </row>
    <row r="157" spans="1:17" s="3" customFormat="1">
      <c r="A157" s="8">
        <v>13864</v>
      </c>
      <c r="B157" s="18">
        <v>35782</v>
      </c>
      <c r="C157" s="52" t="s">
        <v>2</v>
      </c>
      <c r="D157" s="8">
        <v>1400000</v>
      </c>
      <c r="E157" s="5">
        <f t="shared" si="33"/>
        <v>4108.5840058694057</v>
      </c>
      <c r="F157" s="61">
        <v>35821</v>
      </c>
      <c r="G157" s="8"/>
      <c r="H157" s="8"/>
      <c r="I157" s="31">
        <v>147036</v>
      </c>
      <c r="J157" s="30">
        <v>36034</v>
      </c>
      <c r="K157" s="31">
        <v>10896</v>
      </c>
      <c r="L157" s="37">
        <f t="shared" si="26"/>
        <v>31.976522377109319</v>
      </c>
      <c r="M157" s="31">
        <v>147037</v>
      </c>
      <c r="N157" s="30">
        <v>36034</v>
      </c>
      <c r="O157" s="31">
        <v>2275</v>
      </c>
      <c r="P157" s="37">
        <f t="shared" si="35"/>
        <v>6.6764490095377846</v>
      </c>
    </row>
    <row r="158" spans="1:17" s="3" customFormat="1">
      <c r="A158" s="8">
        <v>13877</v>
      </c>
      <c r="B158" s="18">
        <v>35785</v>
      </c>
      <c r="C158" s="8" t="s">
        <v>10</v>
      </c>
      <c r="D158" s="8">
        <v>5500000</v>
      </c>
      <c r="E158" s="5">
        <f t="shared" si="33"/>
        <v>16140.865737344095</v>
      </c>
      <c r="F158" s="13">
        <v>40297</v>
      </c>
      <c r="G158" s="8"/>
      <c r="H158" s="8"/>
      <c r="I158" s="8"/>
      <c r="J158" s="13"/>
      <c r="K158" s="8"/>
      <c r="L158" s="5"/>
      <c r="M158" s="8">
        <v>147890</v>
      </c>
      <c r="N158" s="13">
        <v>36158</v>
      </c>
      <c r="O158" s="8">
        <v>540</v>
      </c>
      <c r="P158" s="5">
        <f t="shared" si="35"/>
        <v>1.5847395451210564</v>
      </c>
    </row>
    <row r="159" spans="1:17" s="3" customFormat="1">
      <c r="A159" s="8">
        <v>13881</v>
      </c>
      <c r="B159" s="18">
        <v>35786</v>
      </c>
      <c r="C159" s="52" t="s">
        <v>10</v>
      </c>
      <c r="D159" s="8">
        <v>4500000</v>
      </c>
      <c r="E159" s="5">
        <f t="shared" si="33"/>
        <v>13206.162876008804</v>
      </c>
      <c r="F159" s="61">
        <v>35821</v>
      </c>
      <c r="G159" s="8"/>
      <c r="H159" s="8"/>
      <c r="I159" s="8"/>
      <c r="J159" s="13"/>
      <c r="K159" s="8"/>
      <c r="L159" s="5"/>
      <c r="M159" s="8">
        <v>277558</v>
      </c>
      <c r="N159" s="13">
        <v>36035</v>
      </c>
      <c r="O159" s="8">
        <v>5145</v>
      </c>
      <c r="P159" s="5">
        <f t="shared" si="35"/>
        <v>15.099046221570067</v>
      </c>
    </row>
    <row r="160" spans="1:17" s="3" customFormat="1">
      <c r="A160" s="8">
        <v>13884</v>
      </c>
      <c r="B160" s="18">
        <v>35787</v>
      </c>
      <c r="C160" s="8" t="s">
        <v>2</v>
      </c>
      <c r="D160" s="8">
        <v>2400000</v>
      </c>
      <c r="E160" s="5">
        <f t="shared" si="33"/>
        <v>7043.2868672046952</v>
      </c>
      <c r="F160" s="13">
        <v>36195</v>
      </c>
      <c r="G160" s="8">
        <v>333</v>
      </c>
      <c r="H160" s="8">
        <v>15</v>
      </c>
      <c r="I160" s="8">
        <v>277577</v>
      </c>
      <c r="J160" s="13">
        <v>36035</v>
      </c>
      <c r="K160" s="8">
        <v>3900</v>
      </c>
      <c r="L160" s="5">
        <f t="shared" si="26"/>
        <v>11.445341159207631</v>
      </c>
      <c r="M160" s="8">
        <v>277556</v>
      </c>
      <c r="N160" s="13">
        <v>36035</v>
      </c>
      <c r="O160" s="8">
        <v>18476</v>
      </c>
      <c r="P160" s="5">
        <f t="shared" si="35"/>
        <v>54.221570066030814</v>
      </c>
    </row>
    <row r="161" spans="1:20" s="3" customFormat="1">
      <c r="A161" s="8">
        <v>13887</v>
      </c>
      <c r="B161" s="18">
        <v>35788</v>
      </c>
      <c r="C161" s="52" t="s">
        <v>11</v>
      </c>
      <c r="D161" s="8">
        <v>6600000</v>
      </c>
      <c r="E161" s="5">
        <f t="shared" si="33"/>
        <v>19369.038884812911</v>
      </c>
      <c r="F161" s="13">
        <v>36011</v>
      </c>
      <c r="G161" s="8">
        <v>325</v>
      </c>
      <c r="H161" s="8">
        <v>35</v>
      </c>
      <c r="I161" s="8"/>
      <c r="J161" s="13"/>
      <c r="K161" s="8"/>
      <c r="L161" s="5"/>
      <c r="M161" s="8">
        <v>147941</v>
      </c>
      <c r="N161" s="13">
        <v>36034</v>
      </c>
      <c r="O161" s="8">
        <v>7413</v>
      </c>
      <c r="P161" s="5">
        <f t="shared" si="35"/>
        <v>21.754952311078505</v>
      </c>
    </row>
    <row r="162" spans="1:20" s="3" customFormat="1">
      <c r="A162" s="8">
        <v>13892</v>
      </c>
      <c r="B162" s="18">
        <v>35788</v>
      </c>
      <c r="C162" s="8" t="s">
        <v>2</v>
      </c>
      <c r="D162" s="8">
        <v>13888257</v>
      </c>
      <c r="E162" s="5">
        <f t="shared" si="33"/>
        <v>40757.907556859871</v>
      </c>
      <c r="F162" s="13"/>
      <c r="G162" s="8"/>
      <c r="H162" s="8"/>
      <c r="I162" s="8">
        <v>277554</v>
      </c>
      <c r="J162" s="13">
        <v>36035</v>
      </c>
      <c r="K162" s="8">
        <v>109353</v>
      </c>
      <c r="L162" s="5">
        <f t="shared" si="26"/>
        <v>320.91856199559794</v>
      </c>
      <c r="M162" s="8">
        <v>277555</v>
      </c>
      <c r="N162" s="13">
        <v>36035</v>
      </c>
      <c r="O162" s="8">
        <v>22563</v>
      </c>
      <c r="P162" s="5">
        <f t="shared" si="35"/>
        <v>66.215700660308144</v>
      </c>
    </row>
    <row r="163" spans="1:20" s="3" customFormat="1">
      <c r="A163" s="8">
        <v>13893</v>
      </c>
      <c r="B163" s="18">
        <v>35788</v>
      </c>
      <c r="C163" s="8" t="s">
        <v>2</v>
      </c>
      <c r="D163" s="8">
        <v>13667528</v>
      </c>
      <c r="E163" s="5">
        <f t="shared" si="33"/>
        <v>40110.133528980194</v>
      </c>
      <c r="F163" s="13"/>
      <c r="G163" s="8"/>
      <c r="H163" s="8"/>
      <c r="I163" s="8">
        <v>147039</v>
      </c>
      <c r="J163" s="13">
        <v>36035</v>
      </c>
      <c r="K163" s="8">
        <v>103883</v>
      </c>
      <c r="L163" s="5">
        <f t="shared" si="26"/>
        <v>304.86573734409393</v>
      </c>
      <c r="M163" s="8">
        <v>147038</v>
      </c>
      <c r="N163" s="40">
        <v>36055</v>
      </c>
      <c r="O163" s="8">
        <v>22209</v>
      </c>
      <c r="P163" s="5">
        <f t="shared" si="35"/>
        <v>65.176815847395446</v>
      </c>
    </row>
    <row r="164" spans="1:20" s="3" customFormat="1">
      <c r="A164" s="8">
        <v>13894</v>
      </c>
      <c r="B164" s="18">
        <v>35788</v>
      </c>
      <c r="C164" s="8" t="s">
        <v>2</v>
      </c>
      <c r="D164" s="8">
        <v>4088952</v>
      </c>
      <c r="E164" s="5">
        <f t="shared" si="33"/>
        <v>11999.859134262655</v>
      </c>
      <c r="F164" s="13"/>
      <c r="G164" s="8"/>
      <c r="H164" s="8"/>
      <c r="I164" s="8">
        <v>147398</v>
      </c>
      <c r="J164" s="13">
        <v>36035</v>
      </c>
      <c r="K164" s="8">
        <v>31278</v>
      </c>
      <c r="L164" s="5">
        <f t="shared" si="26"/>
        <v>91.791636096845195</v>
      </c>
      <c r="M164" s="8">
        <v>147399</v>
      </c>
      <c r="N164" s="13">
        <v>36035</v>
      </c>
      <c r="O164" s="8">
        <v>6644</v>
      </c>
      <c r="P164" s="5">
        <f t="shared" si="35"/>
        <v>19.498165810711665</v>
      </c>
    </row>
    <row r="165" spans="1:20" s="3" customFormat="1">
      <c r="A165" s="8">
        <v>13895</v>
      </c>
      <c r="B165" s="18">
        <v>35790</v>
      </c>
      <c r="C165" s="9" t="s">
        <v>10</v>
      </c>
      <c r="D165" s="8">
        <v>600000</v>
      </c>
      <c r="E165" s="5">
        <f t="shared" si="33"/>
        <v>1760.8217168011738</v>
      </c>
      <c r="F165" s="30">
        <v>35811</v>
      </c>
      <c r="G165" s="8"/>
      <c r="H165" s="8"/>
      <c r="I165" s="8"/>
      <c r="J165" s="13"/>
      <c r="K165" s="8"/>
      <c r="L165" s="5"/>
      <c r="M165" s="8">
        <v>147400</v>
      </c>
      <c r="N165" s="13">
        <v>36035</v>
      </c>
      <c r="O165" s="8">
        <v>2632</v>
      </c>
      <c r="P165" s="5">
        <f t="shared" si="35"/>
        <v>7.7241379310344831</v>
      </c>
    </row>
    <row r="166" spans="1:20" s="3" customFormat="1">
      <c r="A166" s="8">
        <v>13900</v>
      </c>
      <c r="B166" s="18">
        <v>35791</v>
      </c>
      <c r="C166" s="8" t="s">
        <v>0</v>
      </c>
      <c r="D166" s="8">
        <v>400000</v>
      </c>
      <c r="E166" s="5">
        <f t="shared" si="33"/>
        <v>1173.8811445341159</v>
      </c>
      <c r="F166" s="13"/>
      <c r="G166" s="8"/>
      <c r="H166" s="8"/>
      <c r="I166" s="31">
        <v>147393</v>
      </c>
      <c r="J166" s="30">
        <v>36034</v>
      </c>
      <c r="K166" s="31">
        <v>3251</v>
      </c>
      <c r="L166" s="37">
        <f t="shared" si="26"/>
        <v>9.540719002201028</v>
      </c>
      <c r="M166" s="133" t="s">
        <v>25</v>
      </c>
      <c r="N166" s="23"/>
      <c r="O166" s="10"/>
      <c r="P166" s="6"/>
    </row>
    <row r="167" spans="1:20" s="3" customFormat="1">
      <c r="A167" s="8">
        <v>13915</v>
      </c>
      <c r="B167" s="18">
        <v>35793</v>
      </c>
      <c r="C167" s="9" t="s">
        <v>2</v>
      </c>
      <c r="D167" s="8">
        <v>6900000</v>
      </c>
      <c r="E167" s="5">
        <f t="shared" si="33"/>
        <v>20249.449743213499</v>
      </c>
      <c r="F167" s="13">
        <v>36797</v>
      </c>
      <c r="G167" s="8"/>
      <c r="H167" s="8"/>
      <c r="I167" s="8">
        <v>147877</v>
      </c>
      <c r="J167" s="41">
        <v>36150</v>
      </c>
      <c r="K167" s="8">
        <v>52586</v>
      </c>
      <c r="L167" s="5">
        <f t="shared" si="26"/>
        <v>154.32428466617756</v>
      </c>
      <c r="M167" s="8"/>
      <c r="N167" s="13"/>
      <c r="O167" s="8"/>
      <c r="P167" s="5"/>
      <c r="Q167" s="3" t="s">
        <v>203</v>
      </c>
    </row>
    <row r="168" spans="1:20" s="3" customFormat="1">
      <c r="A168" s="9">
        <v>13956</v>
      </c>
      <c r="B168" s="19">
        <v>35828</v>
      </c>
      <c r="C168" s="9" t="s">
        <v>11</v>
      </c>
      <c r="D168" s="9">
        <v>96344837</v>
      </c>
      <c r="E168" s="4">
        <f t="shared" si="33"/>
        <v>282743.46881878207</v>
      </c>
      <c r="F168" s="13">
        <v>36201</v>
      </c>
      <c r="G168" s="8"/>
      <c r="H168" s="8"/>
      <c r="I168" s="8"/>
      <c r="J168" s="13"/>
      <c r="K168" s="8"/>
      <c r="L168" s="5">
        <f t="shared" si="26"/>
        <v>0</v>
      </c>
      <c r="M168" s="8">
        <v>277680</v>
      </c>
      <c r="N168" s="39">
        <v>36097</v>
      </c>
      <c r="O168" s="8">
        <v>105376</v>
      </c>
      <c r="P168" s="5">
        <f t="shared" ref="P168" si="36">O168/340.75</f>
        <v>309.24724871606747</v>
      </c>
    </row>
    <row r="169" spans="1:20" s="2" customFormat="1">
      <c r="A169" s="8">
        <v>13958</v>
      </c>
      <c r="B169" s="19">
        <v>35829</v>
      </c>
      <c r="C169" s="9" t="s">
        <v>2</v>
      </c>
      <c r="D169" s="9">
        <v>4589857</v>
      </c>
      <c r="E169" s="4">
        <f t="shared" si="33"/>
        <v>13469.86647101981</v>
      </c>
      <c r="F169" s="34"/>
      <c r="G169" s="35"/>
      <c r="H169" s="35"/>
      <c r="I169" s="8">
        <v>277676</v>
      </c>
      <c r="J169" s="39">
        <v>36097</v>
      </c>
      <c r="K169" s="9">
        <v>7459</v>
      </c>
      <c r="L169" s="5">
        <f t="shared" si="26"/>
        <v>21.889948642699927</v>
      </c>
      <c r="M169" s="9">
        <v>277613</v>
      </c>
      <c r="N169" s="39">
        <v>36097</v>
      </c>
      <c r="O169" s="9">
        <v>35076</v>
      </c>
      <c r="P169" s="5">
        <f t="shared" ref="P169:P255" si="37">O169/340.75</f>
        <v>102.93763756419662</v>
      </c>
      <c r="Q169" s="3"/>
      <c r="T169" s="3"/>
    </row>
    <row r="170" spans="1:20" s="2" customFormat="1">
      <c r="A170" s="8">
        <v>13960</v>
      </c>
      <c r="B170" s="19">
        <v>35829</v>
      </c>
      <c r="C170" s="9" t="s">
        <v>0</v>
      </c>
      <c r="D170" s="9">
        <v>6618750</v>
      </c>
      <c r="E170" s="4">
        <f t="shared" si="33"/>
        <v>19424.064563462951</v>
      </c>
      <c r="F170" s="34"/>
      <c r="G170" s="35"/>
      <c r="H170" s="35"/>
      <c r="I170" s="8">
        <v>277612</v>
      </c>
      <c r="J170" s="39">
        <v>36097</v>
      </c>
      <c r="K170" s="9">
        <v>50455</v>
      </c>
      <c r="L170" s="5">
        <f t="shared" si="26"/>
        <v>148.07043286867204</v>
      </c>
      <c r="M170" s="9">
        <v>277672</v>
      </c>
      <c r="N170" s="39">
        <v>36097</v>
      </c>
      <c r="O170" s="9">
        <v>10755</v>
      </c>
      <c r="P170" s="5">
        <f t="shared" si="37"/>
        <v>31.562729273661041</v>
      </c>
      <c r="Q170" s="3"/>
    </row>
    <row r="171" spans="1:20" s="2" customFormat="1">
      <c r="A171" s="8">
        <v>13961</v>
      </c>
      <c r="B171" s="19">
        <v>35829</v>
      </c>
      <c r="C171" s="9" t="s">
        <v>2</v>
      </c>
      <c r="D171" s="9">
        <v>1662500</v>
      </c>
      <c r="E171" s="4">
        <f t="shared" si="33"/>
        <v>4878.9435069699193</v>
      </c>
      <c r="F171" s="34"/>
      <c r="G171" s="35"/>
      <c r="H171" s="35"/>
      <c r="I171" s="8">
        <v>147919</v>
      </c>
      <c r="J171" s="39">
        <v>36097</v>
      </c>
      <c r="K171" s="9">
        <v>12890</v>
      </c>
      <c r="L171" s="5">
        <f t="shared" si="26"/>
        <v>37.828319882611886</v>
      </c>
      <c r="M171" s="9">
        <v>147920</v>
      </c>
      <c r="N171" s="39">
        <v>36097</v>
      </c>
      <c r="O171" s="9">
        <v>2703</v>
      </c>
      <c r="P171" s="5">
        <f t="shared" si="37"/>
        <v>7.9325018341892886</v>
      </c>
      <c r="Q171" s="3"/>
    </row>
    <row r="172" spans="1:20" s="2" customFormat="1">
      <c r="A172" s="8">
        <v>13968</v>
      </c>
      <c r="B172" s="19">
        <v>35832</v>
      </c>
      <c r="C172" s="9" t="s">
        <v>2</v>
      </c>
      <c r="D172" s="9">
        <v>17200000</v>
      </c>
      <c r="E172" s="4">
        <f t="shared" si="33"/>
        <v>50476.889214966985</v>
      </c>
      <c r="F172" s="11">
        <v>36055</v>
      </c>
      <c r="G172" s="9">
        <v>326</v>
      </c>
      <c r="H172" s="9">
        <v>88</v>
      </c>
      <c r="I172" s="8">
        <v>277693</v>
      </c>
      <c r="J172" s="39">
        <v>36097</v>
      </c>
      <c r="K172" s="8">
        <v>27950</v>
      </c>
      <c r="L172" s="5">
        <f t="shared" si="26"/>
        <v>82.024944974321343</v>
      </c>
      <c r="M172" s="9">
        <v>277693</v>
      </c>
      <c r="N172" s="39">
        <v>36097</v>
      </c>
      <c r="O172" s="9">
        <v>130669</v>
      </c>
      <c r="P172" s="5">
        <f t="shared" si="37"/>
        <v>383.47468818782096</v>
      </c>
      <c r="Q172" s="3"/>
    </row>
    <row r="173" spans="1:20" s="2" customFormat="1">
      <c r="A173" s="8">
        <v>13969</v>
      </c>
      <c r="B173" s="19">
        <v>35832</v>
      </c>
      <c r="C173" s="9" t="s">
        <v>2</v>
      </c>
      <c r="D173" s="9">
        <v>15200000</v>
      </c>
      <c r="E173" s="4">
        <f t="shared" si="33"/>
        <v>44607.483492296407</v>
      </c>
      <c r="F173" s="11">
        <v>36055</v>
      </c>
      <c r="G173" s="9">
        <v>326</v>
      </c>
      <c r="H173" s="9">
        <v>89</v>
      </c>
      <c r="I173" s="8">
        <v>277691</v>
      </c>
      <c r="J173" s="39">
        <v>36097</v>
      </c>
      <c r="K173" s="8">
        <v>115500</v>
      </c>
      <c r="L173" s="5">
        <f t="shared" si="26"/>
        <v>338.95818048422598</v>
      </c>
      <c r="M173" s="9">
        <v>277692</v>
      </c>
      <c r="N173" s="39">
        <v>36097</v>
      </c>
      <c r="O173" s="9">
        <v>24700</v>
      </c>
      <c r="P173" s="5">
        <f t="shared" si="37"/>
        <v>72.487160674981652</v>
      </c>
      <c r="Q173" s="3"/>
    </row>
    <row r="174" spans="1:20" s="2" customFormat="1">
      <c r="A174" s="8">
        <v>13970</v>
      </c>
      <c r="B174" s="19">
        <v>35834</v>
      </c>
      <c r="C174" s="9" t="s">
        <v>2</v>
      </c>
      <c r="D174" s="9">
        <v>350000</v>
      </c>
      <c r="E174" s="4">
        <f t="shared" si="33"/>
        <v>1027.1460014673514</v>
      </c>
      <c r="F174" s="11"/>
      <c r="G174" s="9">
        <v>327</v>
      </c>
      <c r="H174" s="9">
        <v>37</v>
      </c>
      <c r="I174" s="8">
        <v>147004</v>
      </c>
      <c r="J174" s="39">
        <v>36097</v>
      </c>
      <c r="K174" s="8">
        <v>2843</v>
      </c>
      <c r="L174" s="5">
        <f t="shared" si="26"/>
        <v>8.3433602347762292</v>
      </c>
      <c r="M174" s="9">
        <v>147009</v>
      </c>
      <c r="N174" s="39">
        <v>36097</v>
      </c>
      <c r="O174" s="9">
        <v>568</v>
      </c>
      <c r="P174" s="5">
        <f t="shared" si="37"/>
        <v>1.6669112252384446</v>
      </c>
      <c r="Q174" s="3"/>
    </row>
    <row r="175" spans="1:20" s="2" customFormat="1">
      <c r="A175" s="8">
        <v>13976</v>
      </c>
      <c r="B175" s="19">
        <v>35841</v>
      </c>
      <c r="C175" s="9" t="s">
        <v>46</v>
      </c>
      <c r="D175" s="9">
        <v>8031536</v>
      </c>
      <c r="E175" s="4">
        <f t="shared" si="33"/>
        <v>23570.17168011739</v>
      </c>
      <c r="F175" s="11"/>
      <c r="G175" s="9"/>
      <c r="H175" s="9"/>
      <c r="I175" s="8">
        <v>147915</v>
      </c>
      <c r="J175" s="39">
        <v>36097</v>
      </c>
      <c r="K175" s="8">
        <v>15051</v>
      </c>
      <c r="L175" s="5">
        <f t="shared" si="26"/>
        <v>44.170212765957444</v>
      </c>
      <c r="M175" s="9">
        <v>277649</v>
      </c>
      <c r="N175" s="39">
        <v>36097</v>
      </c>
      <c r="O175" s="9">
        <v>61162</v>
      </c>
      <c r="P175" s="5">
        <f t="shared" si="37"/>
        <v>179.49229640498899</v>
      </c>
      <c r="Q175" s="3"/>
    </row>
    <row r="176" spans="1:20" s="3" customFormat="1">
      <c r="A176" s="8">
        <v>13978</v>
      </c>
      <c r="B176" s="18">
        <v>35842</v>
      </c>
      <c r="C176" s="8" t="s">
        <v>2</v>
      </c>
      <c r="D176" s="8">
        <v>4150000</v>
      </c>
      <c r="E176" s="5">
        <f t="shared" si="33"/>
        <v>12179.016874541452</v>
      </c>
      <c r="F176" s="13"/>
      <c r="G176" s="8"/>
      <c r="H176" s="8"/>
      <c r="I176" s="8">
        <v>147029</v>
      </c>
      <c r="J176" s="39">
        <v>36097</v>
      </c>
      <c r="K176" s="8">
        <v>6744</v>
      </c>
      <c r="L176" s="5">
        <f t="shared" si="26"/>
        <v>19.791636096845195</v>
      </c>
      <c r="M176" s="8">
        <v>147028</v>
      </c>
      <c r="N176" s="39">
        <v>36097</v>
      </c>
      <c r="O176" s="8">
        <v>31742</v>
      </c>
      <c r="P176" s="5">
        <f t="shared" si="37"/>
        <v>93.153338224504765</v>
      </c>
    </row>
    <row r="177" spans="1:20" s="3" customFormat="1">
      <c r="A177" s="8">
        <v>13984</v>
      </c>
      <c r="B177" s="18">
        <v>35845</v>
      </c>
      <c r="C177" s="8" t="s">
        <v>2</v>
      </c>
      <c r="D177" s="8">
        <v>2387500</v>
      </c>
      <c r="E177" s="5">
        <f t="shared" si="33"/>
        <v>7006.6030814380047</v>
      </c>
      <c r="F177" s="13"/>
      <c r="G177" s="8"/>
      <c r="H177" s="8"/>
      <c r="I177" s="133" t="s">
        <v>25</v>
      </c>
      <c r="J177" s="23"/>
      <c r="K177" s="10"/>
      <c r="L177" s="6">
        <f t="shared" si="26"/>
        <v>0</v>
      </c>
      <c r="M177" s="8">
        <v>277572</v>
      </c>
      <c r="N177" s="39">
        <v>36097</v>
      </c>
      <c r="O177" s="8">
        <v>2925</v>
      </c>
      <c r="P177" s="5">
        <f t="shared" si="37"/>
        <v>8.584005869405722</v>
      </c>
    </row>
    <row r="178" spans="1:20" s="3" customFormat="1">
      <c r="A178" s="8">
        <v>13987</v>
      </c>
      <c r="B178" s="18">
        <v>35846</v>
      </c>
      <c r="C178" s="8" t="s">
        <v>2</v>
      </c>
      <c r="D178" s="8">
        <v>3260000</v>
      </c>
      <c r="E178" s="5">
        <f t="shared" si="33"/>
        <v>9567.1313279530441</v>
      </c>
      <c r="F178" s="11">
        <v>36797</v>
      </c>
      <c r="G178" s="9">
        <v>350</v>
      </c>
      <c r="H178" s="9">
        <v>44</v>
      </c>
      <c r="I178" s="8">
        <v>147032</v>
      </c>
      <c r="J178" s="39">
        <v>36097</v>
      </c>
      <c r="K178" s="8">
        <v>5298</v>
      </c>
      <c r="L178" s="5">
        <f t="shared" ref="L178:L180" si="38">K178/340.75</f>
        <v>15.548055759354366</v>
      </c>
      <c r="M178" s="8">
        <v>147031</v>
      </c>
      <c r="N178" s="39">
        <v>36097</v>
      </c>
      <c r="O178" s="8">
        <v>24985</v>
      </c>
      <c r="P178" s="5">
        <f t="shared" ref="P178:P180" si="39">O178/340.75</f>
        <v>73.323550990462209</v>
      </c>
    </row>
    <row r="179" spans="1:20" s="3" customFormat="1">
      <c r="A179" s="8">
        <v>13990</v>
      </c>
      <c r="B179" s="18">
        <v>35852</v>
      </c>
      <c r="C179" s="8" t="s">
        <v>2</v>
      </c>
      <c r="D179" s="8">
        <v>2387500</v>
      </c>
      <c r="E179" s="5">
        <f t="shared" si="33"/>
        <v>7006.6030814380047</v>
      </c>
      <c r="F179" s="11"/>
      <c r="G179" s="9"/>
      <c r="H179" s="9"/>
      <c r="I179" s="8">
        <v>147354</v>
      </c>
      <c r="J179" s="39">
        <v>36097</v>
      </c>
      <c r="K179" s="8">
        <v>18882</v>
      </c>
      <c r="L179" s="5">
        <f t="shared" si="38"/>
        <v>55.413059427732939</v>
      </c>
      <c r="M179" s="8">
        <v>147355</v>
      </c>
      <c r="N179" s="39">
        <v>36097</v>
      </c>
      <c r="O179" s="8">
        <v>3880</v>
      </c>
      <c r="P179" s="5">
        <f t="shared" si="39"/>
        <v>11.386647101980925</v>
      </c>
    </row>
    <row r="180" spans="1:20" s="3" customFormat="1">
      <c r="A180" s="8">
        <v>13991</v>
      </c>
      <c r="B180" s="18">
        <v>35852</v>
      </c>
      <c r="C180" s="8" t="s">
        <v>0</v>
      </c>
      <c r="D180" s="8">
        <v>3581250</v>
      </c>
      <c r="E180" s="5">
        <f t="shared" si="33"/>
        <v>10509.904622157006</v>
      </c>
      <c r="F180" s="11"/>
      <c r="G180" s="9"/>
      <c r="H180" s="9"/>
      <c r="I180" s="8">
        <v>147356</v>
      </c>
      <c r="J180" s="39">
        <v>36097</v>
      </c>
      <c r="K180" s="8">
        <v>27146</v>
      </c>
      <c r="L180" s="5">
        <f t="shared" si="38"/>
        <v>79.665443873807774</v>
      </c>
      <c r="M180" s="8">
        <v>147357</v>
      </c>
      <c r="N180" s="39">
        <v>36097</v>
      </c>
      <c r="O180" s="8">
        <v>5820</v>
      </c>
      <c r="P180" s="5">
        <f t="shared" si="39"/>
        <v>17.079970652971387</v>
      </c>
    </row>
    <row r="181" spans="1:20" s="3" customFormat="1">
      <c r="A181" s="8">
        <v>13992</v>
      </c>
      <c r="B181" s="18">
        <v>35852</v>
      </c>
      <c r="C181" s="8" t="s">
        <v>47</v>
      </c>
      <c r="D181" s="8">
        <v>2765366</v>
      </c>
      <c r="E181" s="4">
        <f t="shared" si="33"/>
        <v>8115.527512839325</v>
      </c>
      <c r="F181" s="13"/>
      <c r="G181" s="8"/>
      <c r="H181" s="8"/>
      <c r="I181" s="8">
        <v>147358</v>
      </c>
      <c r="J181" s="39">
        <v>36077</v>
      </c>
      <c r="K181" s="8">
        <v>21246</v>
      </c>
      <c r="L181" s="5">
        <f t="shared" si="26"/>
        <v>62.350696991929567</v>
      </c>
      <c r="M181" s="8">
        <v>147359</v>
      </c>
      <c r="N181" s="39">
        <v>36097</v>
      </c>
      <c r="O181" s="8">
        <v>4494</v>
      </c>
      <c r="P181" s="5">
        <f t="shared" si="37"/>
        <v>13.188554658840792</v>
      </c>
    </row>
    <row r="182" spans="1:20" s="3" customFormat="1">
      <c r="A182" s="8">
        <v>13993</v>
      </c>
      <c r="B182" s="18">
        <v>35852</v>
      </c>
      <c r="C182" s="8" t="s">
        <v>0</v>
      </c>
      <c r="D182" s="8">
        <v>5315070</v>
      </c>
      <c r="E182" s="4">
        <f t="shared" si="33"/>
        <v>15598.151137197359</v>
      </c>
      <c r="F182" s="13"/>
      <c r="G182" s="8"/>
      <c r="H182" s="8"/>
      <c r="I182" s="8">
        <v>147352</v>
      </c>
      <c r="J182" s="39">
        <v>36097</v>
      </c>
      <c r="K182" s="8">
        <v>40507</v>
      </c>
      <c r="L182" s="5">
        <f t="shared" si="26"/>
        <v>118.87600880410858</v>
      </c>
      <c r="M182" s="8">
        <v>147353</v>
      </c>
      <c r="N182" s="39">
        <v>36097</v>
      </c>
      <c r="O182" s="8">
        <v>8624</v>
      </c>
      <c r="P182" s="5">
        <f t="shared" si="37"/>
        <v>25.308877476155541</v>
      </c>
    </row>
    <row r="183" spans="1:20" s="3" customFormat="1">
      <c r="A183" s="8">
        <v>13994</v>
      </c>
      <c r="B183" s="18">
        <v>35852</v>
      </c>
      <c r="C183" s="8" t="s">
        <v>10</v>
      </c>
      <c r="D183" s="8">
        <v>6000000</v>
      </c>
      <c r="E183" s="4">
        <f t="shared" si="33"/>
        <v>17608.217168011739</v>
      </c>
      <c r="F183" s="61">
        <v>35864</v>
      </c>
      <c r="G183" s="8"/>
      <c r="H183" s="8"/>
      <c r="I183" s="8"/>
      <c r="J183" s="13"/>
      <c r="K183" s="8"/>
      <c r="L183" s="5">
        <f t="shared" si="26"/>
        <v>0</v>
      </c>
      <c r="M183" s="8">
        <v>147351</v>
      </c>
      <c r="N183" s="39">
        <v>36097</v>
      </c>
      <c r="O183" s="8">
        <v>6764</v>
      </c>
      <c r="P183" s="5">
        <f t="shared" si="37"/>
        <v>19.850330154071901</v>
      </c>
    </row>
    <row r="184" spans="1:20" s="3" customFormat="1">
      <c r="A184" s="8">
        <v>13997</v>
      </c>
      <c r="B184" s="18">
        <v>35853</v>
      </c>
      <c r="C184" s="9" t="s">
        <v>10</v>
      </c>
      <c r="D184" s="8">
        <v>3650133</v>
      </c>
      <c r="E184" s="4">
        <f t="shared" si="33"/>
        <v>10712.055759354365</v>
      </c>
      <c r="F184" s="61">
        <v>35943</v>
      </c>
      <c r="G184" s="8"/>
      <c r="H184" s="8"/>
      <c r="I184" s="8"/>
      <c r="J184" s="13"/>
      <c r="K184" s="8"/>
      <c r="L184" s="5">
        <f t="shared" si="26"/>
        <v>0</v>
      </c>
      <c r="M184" s="8">
        <v>277537</v>
      </c>
      <c r="N184" s="39">
        <v>36097</v>
      </c>
      <c r="O184" s="8">
        <v>3850</v>
      </c>
      <c r="P184" s="5">
        <f t="shared" si="37"/>
        <v>11.298606016140866</v>
      </c>
    </row>
    <row r="185" spans="1:20" s="3" customFormat="1">
      <c r="A185" s="36">
        <v>13999</v>
      </c>
      <c r="B185" s="19">
        <v>35854</v>
      </c>
      <c r="C185" s="9" t="s">
        <v>0</v>
      </c>
      <c r="D185" s="9">
        <v>1128233</v>
      </c>
      <c r="E185" s="4">
        <f t="shared" si="33"/>
        <v>3311.028613352898</v>
      </c>
      <c r="F185" s="13">
        <v>40204</v>
      </c>
      <c r="G185" s="8">
        <v>491</v>
      </c>
      <c r="H185" s="8">
        <v>33</v>
      </c>
      <c r="I185" s="8">
        <v>277512</v>
      </c>
      <c r="J185" s="39">
        <v>36097</v>
      </c>
      <c r="K185" s="8">
        <v>1996</v>
      </c>
      <c r="L185" s="5">
        <f t="shared" si="26"/>
        <v>5.8576669112252384</v>
      </c>
      <c r="M185" s="8">
        <v>277551</v>
      </c>
      <c r="N185" s="39">
        <v>36097</v>
      </c>
      <c r="O185" s="8">
        <v>9593</v>
      </c>
      <c r="P185" s="5">
        <f t="shared" si="37"/>
        <v>28.152604548789434</v>
      </c>
      <c r="R185" s="2"/>
    </row>
    <row r="186" spans="1:20" s="3" customFormat="1">
      <c r="A186" s="73">
        <v>14000</v>
      </c>
      <c r="B186" s="70">
        <v>35854</v>
      </c>
      <c r="C186" s="9" t="s">
        <v>18</v>
      </c>
      <c r="D186" s="31"/>
      <c r="E186" s="37"/>
      <c r="F186" s="13">
        <v>42996</v>
      </c>
      <c r="G186" s="8">
        <v>573</v>
      </c>
      <c r="H186" s="8">
        <v>71</v>
      </c>
      <c r="I186" s="8"/>
      <c r="J186" s="13"/>
      <c r="K186" s="8"/>
      <c r="L186" s="5">
        <f t="shared" si="26"/>
        <v>0</v>
      </c>
      <c r="M186" s="8">
        <v>147030</v>
      </c>
      <c r="N186" s="39">
        <v>36097</v>
      </c>
      <c r="O186" s="8">
        <v>1000</v>
      </c>
      <c r="P186" s="5">
        <f t="shared" si="37"/>
        <v>2.9347028613352899</v>
      </c>
      <c r="R186" s="2"/>
    </row>
    <row r="187" spans="1:20" s="3" customFormat="1">
      <c r="A187" s="74"/>
      <c r="B187" s="72"/>
      <c r="C187" s="9" t="s">
        <v>0</v>
      </c>
      <c r="D187" s="9">
        <v>11655590</v>
      </c>
      <c r="E187" s="4">
        <f t="shared" ref="E187:E188" si="40">D187/340.75</f>
        <v>34205.693323550993</v>
      </c>
      <c r="F187" s="13">
        <v>42996</v>
      </c>
      <c r="G187" s="8">
        <v>573</v>
      </c>
      <c r="H187" s="8">
        <v>72</v>
      </c>
      <c r="I187" s="8">
        <v>277515</v>
      </c>
      <c r="J187" s="39">
        <v>36097</v>
      </c>
      <c r="K187" s="8">
        <v>18957</v>
      </c>
      <c r="L187" s="5">
        <f t="shared" si="26"/>
        <v>55.633162142333092</v>
      </c>
      <c r="M187" s="8">
        <v>277514</v>
      </c>
      <c r="N187" s="39">
        <v>36097</v>
      </c>
      <c r="O187" s="8">
        <v>88713</v>
      </c>
      <c r="P187" s="5">
        <f t="shared" si="37"/>
        <v>260.34629493763754</v>
      </c>
      <c r="R187" s="2"/>
    </row>
    <row r="188" spans="1:20" s="3" customFormat="1">
      <c r="A188" s="36">
        <v>14001</v>
      </c>
      <c r="B188" s="19">
        <v>35854</v>
      </c>
      <c r="C188" s="9" t="s">
        <v>0</v>
      </c>
      <c r="D188" s="9">
        <v>4757769</v>
      </c>
      <c r="E188" s="4">
        <f t="shared" si="40"/>
        <v>13962.63829787234</v>
      </c>
      <c r="F188" s="13"/>
      <c r="G188" s="8"/>
      <c r="H188" s="8"/>
      <c r="I188" s="8">
        <v>277516</v>
      </c>
      <c r="J188" s="39">
        <v>36097</v>
      </c>
      <c r="K188" s="8">
        <v>42533</v>
      </c>
      <c r="L188" s="5">
        <f t="shared" si="26"/>
        <v>124.82171680117388</v>
      </c>
      <c r="M188" s="8">
        <v>277517</v>
      </c>
      <c r="N188" s="39">
        <v>36097</v>
      </c>
      <c r="O188" s="8">
        <v>9783</v>
      </c>
      <c r="P188" s="5">
        <f t="shared" si="37"/>
        <v>28.710198092443139</v>
      </c>
      <c r="R188" s="2"/>
    </row>
    <row r="189" spans="1:20" s="2" customFormat="1">
      <c r="A189" s="8">
        <v>14002</v>
      </c>
      <c r="B189" s="19">
        <v>35854</v>
      </c>
      <c r="C189" s="9" t="s">
        <v>0</v>
      </c>
      <c r="D189" s="9">
        <v>2778357</v>
      </c>
      <c r="E189" s="4">
        <f t="shared" si="33"/>
        <v>8153.6522377109313</v>
      </c>
      <c r="F189" s="13"/>
      <c r="G189" s="9"/>
      <c r="H189" s="9"/>
      <c r="I189" s="8">
        <v>147901</v>
      </c>
      <c r="J189" s="39">
        <v>36097</v>
      </c>
      <c r="K189" s="9">
        <v>21920</v>
      </c>
      <c r="L189" s="5">
        <f t="shared" si="26"/>
        <v>64.328686720469548</v>
      </c>
      <c r="M189" s="9">
        <v>147034</v>
      </c>
      <c r="N189" s="39">
        <v>36097</v>
      </c>
      <c r="O189" s="9">
        <v>4516</v>
      </c>
      <c r="P189" s="5">
        <f t="shared" si="37"/>
        <v>13.253118121790168</v>
      </c>
      <c r="Q189" s="3"/>
      <c r="T189" s="3"/>
    </row>
    <row r="190" spans="1:20" s="2" customFormat="1">
      <c r="A190" s="69">
        <v>14003</v>
      </c>
      <c r="B190" s="70">
        <v>35854</v>
      </c>
      <c r="C190" s="9" t="s">
        <v>23</v>
      </c>
      <c r="D190" s="31"/>
      <c r="E190" s="37"/>
      <c r="F190" s="11">
        <v>36181</v>
      </c>
      <c r="G190" s="9">
        <v>332</v>
      </c>
      <c r="H190" s="9">
        <v>62</v>
      </c>
      <c r="I190" s="8"/>
      <c r="J190" s="13"/>
      <c r="K190" s="8"/>
      <c r="L190" s="5">
        <f t="shared" si="26"/>
        <v>0</v>
      </c>
      <c r="M190" s="133" t="s">
        <v>25</v>
      </c>
      <c r="N190" s="23"/>
      <c r="O190" s="10"/>
      <c r="P190" s="6">
        <f t="shared" si="37"/>
        <v>0</v>
      </c>
      <c r="Q190" s="3"/>
      <c r="T190" s="3"/>
    </row>
    <row r="191" spans="1:20" s="2" customFormat="1">
      <c r="A191" s="71"/>
      <c r="B191" s="72"/>
      <c r="C191" s="9" t="s">
        <v>2</v>
      </c>
      <c r="D191" s="9">
        <v>6570258</v>
      </c>
      <c r="E191" s="4">
        <f t="shared" ref="E191" si="41">D191/340.75</f>
        <v>19281.754952311079</v>
      </c>
      <c r="F191" s="11">
        <v>36181</v>
      </c>
      <c r="G191" s="9">
        <v>332</v>
      </c>
      <c r="H191" s="9">
        <v>63</v>
      </c>
      <c r="I191" s="8">
        <v>277560</v>
      </c>
      <c r="J191" s="39">
        <v>36097</v>
      </c>
      <c r="K191" s="9">
        <v>10677</v>
      </c>
      <c r="L191" s="5">
        <f t="shared" ref="L191" si="42">K191/340.75</f>
        <v>31.333822450476891</v>
      </c>
      <c r="M191" s="9">
        <v>277559</v>
      </c>
      <c r="N191" s="39">
        <v>36097</v>
      </c>
      <c r="O191" s="9">
        <v>49803</v>
      </c>
      <c r="P191" s="5">
        <f t="shared" ref="P191" si="43">O191/340.75</f>
        <v>146.15700660308144</v>
      </c>
      <c r="Q191" s="3"/>
      <c r="T191" s="3"/>
    </row>
    <row r="192" spans="1:20" s="2" customFormat="1">
      <c r="A192" s="8">
        <v>14004</v>
      </c>
      <c r="B192" s="19">
        <v>35854</v>
      </c>
      <c r="C192" s="9" t="s">
        <v>2</v>
      </c>
      <c r="D192" s="9">
        <v>11158218</v>
      </c>
      <c r="E192" s="4">
        <f t="shared" si="33"/>
        <v>32746.054292002933</v>
      </c>
      <c r="F192" s="11">
        <v>36153</v>
      </c>
      <c r="G192" s="9">
        <v>331</v>
      </c>
      <c r="H192" s="9">
        <v>36</v>
      </c>
      <c r="I192" s="8">
        <v>277561</v>
      </c>
      <c r="J192" s="39">
        <v>36097</v>
      </c>
      <c r="K192" s="9">
        <v>54870</v>
      </c>
      <c r="L192" s="5">
        <f t="shared" si="26"/>
        <v>161.02714600146734</v>
      </c>
      <c r="M192" s="9">
        <v>147040</v>
      </c>
      <c r="N192" s="39">
        <v>36097</v>
      </c>
      <c r="O192" s="9">
        <v>18134</v>
      </c>
      <c r="P192" s="5">
        <f t="shared" si="37"/>
        <v>53.217901687454145</v>
      </c>
      <c r="Q192" s="3"/>
      <c r="T192" s="3"/>
    </row>
    <row r="193" spans="1:20" s="2" customFormat="1">
      <c r="A193" s="8">
        <v>14006</v>
      </c>
      <c r="B193" s="19">
        <v>35858</v>
      </c>
      <c r="C193" s="9" t="s">
        <v>10</v>
      </c>
      <c r="D193" s="9">
        <v>1250000</v>
      </c>
      <c r="E193" s="4">
        <f t="shared" si="33"/>
        <v>3668.3785766691121</v>
      </c>
      <c r="F193" s="61"/>
      <c r="G193" s="63"/>
      <c r="H193" s="63"/>
      <c r="I193" s="8"/>
      <c r="J193" s="13"/>
      <c r="K193" s="8"/>
      <c r="L193" s="5"/>
      <c r="M193" s="9">
        <v>147418</v>
      </c>
      <c r="N193" s="39">
        <v>36097</v>
      </c>
      <c r="O193" s="9">
        <v>1634</v>
      </c>
      <c r="P193" s="5">
        <f t="shared" si="37"/>
        <v>4.7953044754218634</v>
      </c>
      <c r="Q193" s="3"/>
      <c r="T193" s="3"/>
    </row>
    <row r="194" spans="1:20" s="2" customFormat="1">
      <c r="A194" s="9">
        <v>14008</v>
      </c>
      <c r="B194" s="19">
        <v>35858</v>
      </c>
      <c r="C194" s="8" t="s">
        <v>148</v>
      </c>
      <c r="D194" s="9">
        <v>1</v>
      </c>
      <c r="E194" s="4">
        <f t="shared" si="33"/>
        <v>2.93470286133529E-3</v>
      </c>
      <c r="F194" s="13">
        <v>36552</v>
      </c>
      <c r="G194" s="8">
        <v>344</v>
      </c>
      <c r="H194" s="8">
        <v>37</v>
      </c>
      <c r="I194" s="8"/>
      <c r="J194" s="13"/>
      <c r="K194" s="8"/>
      <c r="L194" s="5"/>
      <c r="M194" s="9">
        <v>147944</v>
      </c>
      <c r="N194" s="39">
        <v>36097</v>
      </c>
      <c r="O194" s="9">
        <v>3001</v>
      </c>
      <c r="P194" s="5">
        <f t="shared" si="37"/>
        <v>8.8070432868672039</v>
      </c>
      <c r="Q194" s="43" t="s">
        <v>50</v>
      </c>
      <c r="T194" s="3"/>
    </row>
    <row r="195" spans="1:20" s="3" customFormat="1">
      <c r="A195" s="8">
        <v>14013</v>
      </c>
      <c r="B195" s="18">
        <v>35862</v>
      </c>
      <c r="C195" s="8" t="s">
        <v>2</v>
      </c>
      <c r="D195" s="8">
        <v>3210000</v>
      </c>
      <c r="E195" s="5">
        <f t="shared" si="33"/>
        <v>9420.39618488628</v>
      </c>
      <c r="F195" s="13">
        <v>36133</v>
      </c>
      <c r="G195" s="8">
        <v>330</v>
      </c>
      <c r="H195" s="8">
        <v>58</v>
      </c>
      <c r="I195" s="8">
        <v>147043</v>
      </c>
      <c r="J195" s="39">
        <v>36097</v>
      </c>
      <c r="K195" s="8">
        <v>5216</v>
      </c>
      <c r="L195" s="5">
        <f t="shared" si="26"/>
        <v>15.307410124724871</v>
      </c>
      <c r="M195" s="8">
        <v>147044</v>
      </c>
      <c r="N195" s="39">
        <v>36097</v>
      </c>
      <c r="O195" s="8">
        <v>24607</v>
      </c>
      <c r="P195" s="5">
        <f t="shared" si="37"/>
        <v>72.214233308877482</v>
      </c>
    </row>
    <row r="196" spans="1:20" s="3" customFormat="1">
      <c r="A196" s="8">
        <v>14017</v>
      </c>
      <c r="B196" s="18">
        <v>35863</v>
      </c>
      <c r="C196" s="8" t="s">
        <v>0</v>
      </c>
      <c r="D196" s="8">
        <v>2050000</v>
      </c>
      <c r="E196" s="5">
        <f t="shared" si="33"/>
        <v>6016.140865737344</v>
      </c>
      <c r="F196" s="13">
        <v>36153</v>
      </c>
      <c r="G196" s="8">
        <v>331</v>
      </c>
      <c r="H196" s="8">
        <v>37</v>
      </c>
      <c r="I196" s="8">
        <v>147395</v>
      </c>
      <c r="J196" s="39">
        <v>36097</v>
      </c>
      <c r="K196" s="8">
        <v>15823</v>
      </c>
      <c r="L196" s="5">
        <f t="shared" si="26"/>
        <v>46.435803374908289</v>
      </c>
      <c r="M196" s="8">
        <v>147396</v>
      </c>
      <c r="N196" s="39">
        <v>36097</v>
      </c>
      <c r="O196" s="8">
        <v>3331</v>
      </c>
      <c r="P196" s="5">
        <f t="shared" si="37"/>
        <v>9.7754952311078505</v>
      </c>
    </row>
    <row r="197" spans="1:20" s="3" customFormat="1">
      <c r="A197" s="8">
        <v>14019</v>
      </c>
      <c r="B197" s="18">
        <v>35866</v>
      </c>
      <c r="C197" s="8" t="s">
        <v>2</v>
      </c>
      <c r="D197" s="8">
        <v>1060000</v>
      </c>
      <c r="E197" s="5">
        <f t="shared" si="33"/>
        <v>3110.7850330154074</v>
      </c>
      <c r="F197" s="61">
        <v>35984</v>
      </c>
      <c r="G197" s="63"/>
      <c r="H197" s="63"/>
      <c r="I197" s="8">
        <v>277518</v>
      </c>
      <c r="J197" s="39">
        <v>36097</v>
      </c>
      <c r="K197" s="8">
        <v>8319</v>
      </c>
      <c r="L197" s="5">
        <f t="shared" si="26"/>
        <v>24.413793103448278</v>
      </c>
      <c r="M197" s="8">
        <v>277519</v>
      </c>
      <c r="N197" s="39">
        <v>36097</v>
      </c>
      <c r="O197" s="8">
        <v>1723</v>
      </c>
      <c r="P197" s="5">
        <f t="shared" si="37"/>
        <v>5.0564930300807047</v>
      </c>
    </row>
    <row r="198" spans="1:20" s="3" customFormat="1">
      <c r="A198" s="8">
        <v>14022</v>
      </c>
      <c r="B198" s="18">
        <v>35866</v>
      </c>
      <c r="C198" s="8" t="s">
        <v>2</v>
      </c>
      <c r="D198" s="8">
        <v>6500000</v>
      </c>
      <c r="E198" s="5">
        <f t="shared" si="33"/>
        <v>19075.568598679383</v>
      </c>
      <c r="F198" s="13"/>
      <c r="G198" s="8"/>
      <c r="H198" s="8"/>
      <c r="I198" s="8">
        <v>147045</v>
      </c>
      <c r="J198" s="39">
        <v>36097</v>
      </c>
      <c r="K198" s="8">
        <v>49555</v>
      </c>
      <c r="L198" s="5">
        <f t="shared" si="26"/>
        <v>145.42920029347027</v>
      </c>
      <c r="M198" s="8">
        <v>147046</v>
      </c>
      <c r="N198" s="39">
        <v>36097</v>
      </c>
      <c r="O198" s="8">
        <v>10563</v>
      </c>
      <c r="P198" s="5">
        <f t="shared" si="37"/>
        <v>30.999266324284665</v>
      </c>
    </row>
    <row r="199" spans="1:20" s="3" customFormat="1">
      <c r="A199" s="8">
        <v>14024</v>
      </c>
      <c r="B199" s="18">
        <v>35867</v>
      </c>
      <c r="C199" s="8" t="s">
        <v>0</v>
      </c>
      <c r="D199" s="8">
        <v>6000000</v>
      </c>
      <c r="E199" s="5">
        <f t="shared" si="33"/>
        <v>17608.217168011739</v>
      </c>
      <c r="F199" s="61">
        <v>35880</v>
      </c>
      <c r="G199" s="63"/>
      <c r="H199" s="63"/>
      <c r="I199" s="8">
        <v>277552</v>
      </c>
      <c r="J199" s="39">
        <v>36097</v>
      </c>
      <c r="K199" s="8">
        <v>45765</v>
      </c>
      <c r="L199" s="5">
        <f t="shared" si="26"/>
        <v>134.30667644900953</v>
      </c>
      <c r="M199" s="8">
        <v>277553</v>
      </c>
      <c r="N199" s="39">
        <v>36097</v>
      </c>
      <c r="O199" s="8">
        <v>9750</v>
      </c>
      <c r="P199" s="5">
        <f t="shared" si="37"/>
        <v>28.613352898019077</v>
      </c>
    </row>
    <row r="200" spans="1:20" s="3" customFormat="1">
      <c r="A200" s="8">
        <v>14030</v>
      </c>
      <c r="B200" s="19">
        <v>35871</v>
      </c>
      <c r="C200" s="9" t="s">
        <v>0</v>
      </c>
      <c r="D200" s="9">
        <v>1000000</v>
      </c>
      <c r="E200" s="4">
        <f t="shared" si="33"/>
        <v>2934.70286133529</v>
      </c>
      <c r="F200" s="11">
        <v>36175</v>
      </c>
      <c r="G200" s="9">
        <v>332</v>
      </c>
      <c r="H200" s="9">
        <v>31</v>
      </c>
      <c r="I200" s="8">
        <v>147946</v>
      </c>
      <c r="J200" s="39">
        <v>36097</v>
      </c>
      <c r="K200" s="8">
        <v>7844</v>
      </c>
      <c r="L200" s="5">
        <f t="shared" si="26"/>
        <v>23.019809244314015</v>
      </c>
      <c r="M200" s="8">
        <v>147947</v>
      </c>
      <c r="N200" s="39">
        <v>36097</v>
      </c>
      <c r="O200" s="8">
        <v>1364</v>
      </c>
      <c r="P200" s="5">
        <f t="shared" si="37"/>
        <v>4.0029347028613351</v>
      </c>
    </row>
    <row r="201" spans="1:20" s="3" customFormat="1">
      <c r="A201" s="8">
        <v>14036</v>
      </c>
      <c r="B201" s="19">
        <v>35872</v>
      </c>
      <c r="C201" s="9" t="s">
        <v>2</v>
      </c>
      <c r="D201" s="9">
        <v>1950000</v>
      </c>
      <c r="E201" s="4">
        <f t="shared" si="33"/>
        <v>5722.670579603815</v>
      </c>
      <c r="F201" s="11"/>
      <c r="G201" s="9">
        <v>319</v>
      </c>
      <c r="H201" s="9">
        <v>28</v>
      </c>
      <c r="I201" s="8">
        <v>147047</v>
      </c>
      <c r="J201" s="39">
        <v>36097</v>
      </c>
      <c r="K201" s="8">
        <v>15844</v>
      </c>
      <c r="L201" s="5">
        <f t="shared" si="26"/>
        <v>46.49743213499633</v>
      </c>
      <c r="M201" s="8">
        <v>147048</v>
      </c>
      <c r="N201" s="39">
        <v>36097</v>
      </c>
      <c r="O201" s="8">
        <v>2390</v>
      </c>
      <c r="P201" s="5">
        <f t="shared" si="37"/>
        <v>7.0139398385913427</v>
      </c>
    </row>
    <row r="202" spans="1:20" s="3" customFormat="1">
      <c r="A202" s="8">
        <v>14040</v>
      </c>
      <c r="B202" s="18">
        <v>35875</v>
      </c>
      <c r="C202" s="52" t="s">
        <v>2</v>
      </c>
      <c r="D202" s="8">
        <v>450000</v>
      </c>
      <c r="E202" s="5">
        <f t="shared" si="33"/>
        <v>1320.6162876008805</v>
      </c>
      <c r="F202" s="13">
        <v>36133</v>
      </c>
      <c r="G202" s="8">
        <v>330</v>
      </c>
      <c r="H202" s="8">
        <v>61</v>
      </c>
      <c r="I202" s="8">
        <v>147049</v>
      </c>
      <c r="J202" s="39">
        <v>36097</v>
      </c>
      <c r="K202" s="8">
        <v>3657</v>
      </c>
      <c r="L202" s="5">
        <f t="shared" si="26"/>
        <v>10.732208363903155</v>
      </c>
      <c r="M202" s="8">
        <v>147050</v>
      </c>
      <c r="N202" s="39">
        <v>36097</v>
      </c>
      <c r="O202" s="8">
        <v>770</v>
      </c>
      <c r="P202" s="5">
        <f t="shared" si="37"/>
        <v>2.2597212032281733</v>
      </c>
    </row>
    <row r="203" spans="1:20" s="3" customFormat="1">
      <c r="A203" s="8">
        <v>14041</v>
      </c>
      <c r="B203" s="18">
        <v>35875</v>
      </c>
      <c r="C203" s="52" t="s">
        <v>0</v>
      </c>
      <c r="D203" s="8">
        <v>675000</v>
      </c>
      <c r="E203" s="5">
        <f t="shared" si="33"/>
        <v>1980.9244314013206</v>
      </c>
      <c r="F203" s="13">
        <v>36133</v>
      </c>
      <c r="G203" s="8">
        <v>330</v>
      </c>
      <c r="H203" s="8">
        <v>62</v>
      </c>
      <c r="I203" s="8">
        <v>277344</v>
      </c>
      <c r="J203" s="39">
        <v>36097</v>
      </c>
      <c r="K203" s="8">
        <v>5392</v>
      </c>
      <c r="L203" s="5">
        <f t="shared" si="26"/>
        <v>15.823917828319882</v>
      </c>
      <c r="M203" s="8">
        <v>277343</v>
      </c>
      <c r="N203" s="39">
        <v>36097</v>
      </c>
      <c r="O203" s="8">
        <v>1093</v>
      </c>
      <c r="P203" s="5">
        <f t="shared" si="37"/>
        <v>3.2076302274394717</v>
      </c>
    </row>
    <row r="204" spans="1:20" s="3" customFormat="1">
      <c r="A204" s="8">
        <v>14042</v>
      </c>
      <c r="B204" s="18">
        <v>35875</v>
      </c>
      <c r="C204" s="52" t="s">
        <v>2</v>
      </c>
      <c r="D204" s="8">
        <v>1040000</v>
      </c>
      <c r="E204" s="5">
        <f t="shared" si="33"/>
        <v>3052.0909757887016</v>
      </c>
      <c r="F204" s="13">
        <v>36133</v>
      </c>
      <c r="G204" s="8">
        <v>330</v>
      </c>
      <c r="H204" s="8">
        <v>63</v>
      </c>
      <c r="I204" s="8">
        <v>277345</v>
      </c>
      <c r="J204" s="39">
        <v>36097</v>
      </c>
      <c r="K204" s="8">
        <v>8168</v>
      </c>
      <c r="L204" s="5">
        <f t="shared" si="26"/>
        <v>23.970652971386649</v>
      </c>
      <c r="M204" s="8">
        <v>277346</v>
      </c>
      <c r="N204" s="39">
        <v>36097</v>
      </c>
      <c r="O204" s="8">
        <v>1620</v>
      </c>
      <c r="P204" s="5">
        <f t="shared" si="37"/>
        <v>4.7542186353631699</v>
      </c>
    </row>
    <row r="205" spans="1:20" s="3" customFormat="1">
      <c r="A205" s="8">
        <v>14043</v>
      </c>
      <c r="B205" s="18">
        <v>35875</v>
      </c>
      <c r="C205" s="52" t="s">
        <v>0</v>
      </c>
      <c r="D205" s="8">
        <v>1540000</v>
      </c>
      <c r="E205" s="5">
        <f t="shared" si="33"/>
        <v>4519.4424064563464</v>
      </c>
      <c r="F205" s="13">
        <v>36133</v>
      </c>
      <c r="G205" s="8">
        <v>330</v>
      </c>
      <c r="H205" s="8">
        <v>64</v>
      </c>
      <c r="I205" s="8">
        <v>277347</v>
      </c>
      <c r="J205" s="39">
        <v>36097</v>
      </c>
      <c r="K205" s="8">
        <v>11958</v>
      </c>
      <c r="L205" s="5">
        <f t="shared" si="26"/>
        <v>35.093176815847393</v>
      </c>
      <c r="M205" s="8">
        <v>277348</v>
      </c>
      <c r="N205" s="39">
        <v>36097</v>
      </c>
      <c r="O205" s="8">
        <v>2502</v>
      </c>
      <c r="P205" s="5">
        <f t="shared" si="37"/>
        <v>7.3426265590608955</v>
      </c>
    </row>
    <row r="206" spans="1:20" s="3" customFormat="1">
      <c r="A206" s="8">
        <v>14044</v>
      </c>
      <c r="B206" s="18">
        <v>35877</v>
      </c>
      <c r="C206" s="52" t="s">
        <v>0</v>
      </c>
      <c r="D206" s="8">
        <v>2430000</v>
      </c>
      <c r="E206" s="5">
        <f t="shared" si="33"/>
        <v>7131.3279530447544</v>
      </c>
      <c r="F206" s="13"/>
      <c r="G206" s="8"/>
      <c r="H206" s="8"/>
      <c r="I206" s="8">
        <v>277349</v>
      </c>
      <c r="J206" s="39">
        <v>36097</v>
      </c>
      <c r="K206" s="8">
        <v>18708</v>
      </c>
      <c r="L206" s="5">
        <f t="shared" si="26"/>
        <v>54.902421129860599</v>
      </c>
      <c r="M206" s="8">
        <v>277627</v>
      </c>
      <c r="N206" s="39">
        <v>36097</v>
      </c>
      <c r="O206" s="8">
        <v>3450</v>
      </c>
      <c r="P206" s="5">
        <f t="shared" si="37"/>
        <v>10.12472487160675</v>
      </c>
      <c r="Q206" s="43" t="s">
        <v>52</v>
      </c>
    </row>
    <row r="207" spans="1:20" s="3" customFormat="1">
      <c r="A207" s="8">
        <v>14046</v>
      </c>
      <c r="B207" s="18">
        <v>35878</v>
      </c>
      <c r="C207" s="8" t="s">
        <v>10</v>
      </c>
      <c r="D207" s="8">
        <v>2900000</v>
      </c>
      <c r="E207" s="5">
        <f t="shared" ref="E207" si="44">D207/340.75</f>
        <v>8510.6382978723395</v>
      </c>
      <c r="F207" s="61">
        <v>36013</v>
      </c>
      <c r="G207" s="8"/>
      <c r="H207" s="8"/>
      <c r="I207" s="8"/>
      <c r="J207" s="13"/>
      <c r="K207" s="8"/>
      <c r="L207" s="5"/>
      <c r="M207" s="8">
        <v>147361</v>
      </c>
      <c r="N207" s="39">
        <v>36097</v>
      </c>
      <c r="O207" s="8">
        <v>3416</v>
      </c>
      <c r="P207" s="5">
        <f t="shared" si="37"/>
        <v>10.02494497432135</v>
      </c>
      <c r="Q207" s="43"/>
    </row>
    <row r="208" spans="1:20" s="3" customFormat="1">
      <c r="A208" s="8">
        <v>14047</v>
      </c>
      <c r="B208" s="18">
        <v>35878</v>
      </c>
      <c r="C208" s="52" t="s">
        <v>51</v>
      </c>
      <c r="D208" s="8">
        <v>15000</v>
      </c>
      <c r="E208" s="5">
        <f t="shared" si="33"/>
        <v>44.020542920029349</v>
      </c>
      <c r="F208" s="61">
        <v>35880</v>
      </c>
      <c r="G208" s="8"/>
      <c r="H208" s="8"/>
      <c r="I208" s="8">
        <v>147360</v>
      </c>
      <c r="J208" s="39">
        <v>36097</v>
      </c>
      <c r="K208" s="8">
        <v>1950</v>
      </c>
      <c r="L208" s="5">
        <f t="shared" ref="L208" si="45">K208/340.75</f>
        <v>5.7226705796038155</v>
      </c>
      <c r="M208" s="133" t="s">
        <v>25</v>
      </c>
      <c r="N208" s="23"/>
      <c r="O208" s="10"/>
      <c r="P208" s="6"/>
    </row>
    <row r="209" spans="1:16" s="3" customFormat="1">
      <c r="A209" s="8">
        <v>14060</v>
      </c>
      <c r="B209" s="19">
        <v>35895</v>
      </c>
      <c r="C209" s="9" t="s">
        <v>10</v>
      </c>
      <c r="D209" s="9">
        <v>700000</v>
      </c>
      <c r="E209" s="4">
        <f t="shared" si="33"/>
        <v>2054.2920029347029</v>
      </c>
      <c r="F209" s="61">
        <v>35912</v>
      </c>
      <c r="G209" s="9"/>
      <c r="H209" s="9"/>
      <c r="I209" s="8"/>
      <c r="J209" s="13"/>
      <c r="K209" s="8"/>
      <c r="L209" s="5"/>
      <c r="M209" s="8">
        <v>147369</v>
      </c>
      <c r="N209" s="39">
        <v>36097</v>
      </c>
      <c r="O209" s="8">
        <v>1040</v>
      </c>
      <c r="P209" s="5">
        <f t="shared" ref="P209:P210" si="46">O209/340.75</f>
        <v>3.0520909757887016</v>
      </c>
    </row>
    <row r="210" spans="1:16" s="3" customFormat="1">
      <c r="A210" s="8">
        <v>14063</v>
      </c>
      <c r="B210" s="19">
        <v>35899</v>
      </c>
      <c r="C210" s="9" t="s">
        <v>10</v>
      </c>
      <c r="D210" s="9">
        <v>1000000</v>
      </c>
      <c r="E210" s="4">
        <f t="shared" si="33"/>
        <v>2934.70286133529</v>
      </c>
      <c r="F210" s="61">
        <v>36138</v>
      </c>
      <c r="G210" s="9"/>
      <c r="H210" s="9"/>
      <c r="I210" s="8"/>
      <c r="J210" s="13"/>
      <c r="K210" s="8"/>
      <c r="L210" s="5"/>
      <c r="M210" s="8">
        <v>147368</v>
      </c>
      <c r="N210" s="39">
        <v>36097</v>
      </c>
      <c r="O210" s="8">
        <v>1365</v>
      </c>
      <c r="P210" s="5">
        <f t="shared" si="46"/>
        <v>4.0058694057226703</v>
      </c>
    </row>
    <row r="211" spans="1:16" s="3" customFormat="1">
      <c r="A211" s="8">
        <v>14066</v>
      </c>
      <c r="B211" s="18">
        <v>35901</v>
      </c>
      <c r="C211" s="8" t="s">
        <v>0</v>
      </c>
      <c r="D211" s="8">
        <v>10000000</v>
      </c>
      <c r="E211" s="4">
        <f t="shared" si="33"/>
        <v>29347.028613352897</v>
      </c>
      <c r="F211" s="13">
        <v>36153</v>
      </c>
      <c r="G211" s="8">
        <v>331</v>
      </c>
      <c r="H211" s="8">
        <v>38</v>
      </c>
      <c r="I211" s="8">
        <v>277628</v>
      </c>
      <c r="J211" s="39">
        <v>36097</v>
      </c>
      <c r="K211" s="8">
        <v>76840</v>
      </c>
      <c r="L211" s="5">
        <f t="shared" ref="L211" si="47">K211/340.75</f>
        <v>225.50256786500367</v>
      </c>
      <c r="M211" s="8">
        <v>277629</v>
      </c>
      <c r="N211" s="39">
        <v>36097</v>
      </c>
      <c r="O211" s="8">
        <v>16250</v>
      </c>
      <c r="P211" s="5">
        <f t="shared" si="37"/>
        <v>47.688921496698462</v>
      </c>
    </row>
    <row r="212" spans="1:16" s="3" customFormat="1">
      <c r="A212" s="8">
        <v>14067</v>
      </c>
      <c r="B212" s="18">
        <v>35901</v>
      </c>
      <c r="C212" s="8" t="s">
        <v>0</v>
      </c>
      <c r="D212" s="8">
        <v>2300000</v>
      </c>
      <c r="E212" s="4">
        <f t="shared" si="33"/>
        <v>6749.8165810711662</v>
      </c>
      <c r="F212" s="13">
        <v>36175</v>
      </c>
      <c r="G212" s="8">
        <v>332</v>
      </c>
      <c r="H212" s="8">
        <v>33</v>
      </c>
      <c r="I212" s="8">
        <v>147372</v>
      </c>
      <c r="J212" s="39">
        <v>36097</v>
      </c>
      <c r="K212" s="8">
        <v>17372</v>
      </c>
      <c r="L212" s="5">
        <f t="shared" si="26"/>
        <v>50.981658107116651</v>
      </c>
      <c r="M212" s="8">
        <v>147373</v>
      </c>
      <c r="N212" s="39">
        <v>36097</v>
      </c>
      <c r="O212" s="8">
        <v>3738</v>
      </c>
      <c r="P212" s="5">
        <f t="shared" si="37"/>
        <v>10.969919295671314</v>
      </c>
    </row>
    <row r="213" spans="1:16" s="3" customFormat="1">
      <c r="A213" s="8">
        <v>14068</v>
      </c>
      <c r="B213" s="18">
        <v>35901</v>
      </c>
      <c r="C213" s="8" t="s">
        <v>0</v>
      </c>
      <c r="D213" s="8">
        <v>2300000</v>
      </c>
      <c r="E213" s="4">
        <f t="shared" si="33"/>
        <v>6749.8165810711662</v>
      </c>
      <c r="F213" s="13"/>
      <c r="G213" s="8"/>
      <c r="H213" s="8"/>
      <c r="I213" s="8">
        <v>147371</v>
      </c>
      <c r="J213" s="39">
        <v>36097</v>
      </c>
      <c r="K213" s="8">
        <v>3738</v>
      </c>
      <c r="L213" s="5">
        <f t="shared" si="26"/>
        <v>10.969919295671314</v>
      </c>
      <c r="M213" s="8">
        <v>147370</v>
      </c>
      <c r="N213" s="39"/>
      <c r="O213" s="8">
        <v>17718</v>
      </c>
      <c r="P213" s="5">
        <f t="shared" si="37"/>
        <v>51.997065297138661</v>
      </c>
    </row>
    <row r="214" spans="1:16" s="3" customFormat="1">
      <c r="A214" s="8">
        <v>14073</v>
      </c>
      <c r="B214" s="18">
        <v>35909</v>
      </c>
      <c r="C214" s="8" t="s">
        <v>10</v>
      </c>
      <c r="D214" s="8">
        <v>10050000</v>
      </c>
      <c r="E214" s="4">
        <f t="shared" si="33"/>
        <v>29493.763756419663</v>
      </c>
      <c r="F214" s="46">
        <v>35889</v>
      </c>
      <c r="G214" s="45">
        <v>320</v>
      </c>
      <c r="H214" s="45">
        <v>75</v>
      </c>
      <c r="I214" s="8"/>
      <c r="J214" s="13"/>
      <c r="K214" s="8"/>
      <c r="L214" s="5"/>
      <c r="M214" s="8">
        <v>277631</v>
      </c>
      <c r="N214" s="39">
        <v>36097</v>
      </c>
      <c r="O214" s="8">
        <v>11138</v>
      </c>
      <c r="P214" s="5">
        <f t="shared" si="37"/>
        <v>32.686720469552455</v>
      </c>
    </row>
    <row r="215" spans="1:16" s="3" customFormat="1">
      <c r="A215" s="8">
        <v>14075</v>
      </c>
      <c r="B215" s="18">
        <v>35913</v>
      </c>
      <c r="C215" s="8" t="s">
        <v>10</v>
      </c>
      <c r="D215" s="8">
        <v>4000000</v>
      </c>
      <c r="E215" s="4">
        <f t="shared" si="33"/>
        <v>11738.81144534116</v>
      </c>
      <c r="F215" s="13">
        <v>36153</v>
      </c>
      <c r="G215" s="8">
        <v>331</v>
      </c>
      <c r="H215" s="8">
        <v>39</v>
      </c>
      <c r="I215" s="8"/>
      <c r="J215" s="13"/>
      <c r="K215" s="8"/>
      <c r="L215" s="5"/>
      <c r="M215" s="8">
        <v>277632</v>
      </c>
      <c r="N215" s="39">
        <v>36097</v>
      </c>
      <c r="O215" s="8">
        <v>4604</v>
      </c>
      <c r="P215" s="5">
        <f t="shared" si="37"/>
        <v>13.511371973587675</v>
      </c>
    </row>
    <row r="216" spans="1:16" s="3" customFormat="1">
      <c r="A216" s="8">
        <v>14082</v>
      </c>
      <c r="B216" s="18">
        <v>35926</v>
      </c>
      <c r="C216" s="52" t="s">
        <v>10</v>
      </c>
      <c r="D216" s="8">
        <v>12266100</v>
      </c>
      <c r="E216" s="5">
        <f t="shared" si="33"/>
        <v>35997.358767424797</v>
      </c>
      <c r="F216" s="61">
        <v>35961</v>
      </c>
      <c r="G216" s="8"/>
      <c r="H216" s="8"/>
      <c r="I216" s="8"/>
      <c r="J216" s="13"/>
      <c r="K216" s="8"/>
      <c r="L216" s="5"/>
      <c r="M216" s="8">
        <v>147754</v>
      </c>
      <c r="N216" s="13">
        <v>36035</v>
      </c>
      <c r="O216" s="8">
        <v>13507</v>
      </c>
      <c r="P216" s="5">
        <f t="shared" si="37"/>
        <v>39.639031548055762</v>
      </c>
    </row>
    <row r="217" spans="1:16" s="3" customFormat="1">
      <c r="A217" s="8">
        <v>14084</v>
      </c>
      <c r="B217" s="18">
        <v>35927</v>
      </c>
      <c r="C217" s="52" t="s">
        <v>10</v>
      </c>
      <c r="D217" s="8">
        <v>1000000</v>
      </c>
      <c r="E217" s="5">
        <f t="shared" si="33"/>
        <v>2934.70286133529</v>
      </c>
      <c r="F217" s="30">
        <v>35927</v>
      </c>
      <c r="G217" s="8"/>
      <c r="H217" s="8"/>
      <c r="I217" s="8"/>
      <c r="J217" s="13"/>
      <c r="K217" s="8"/>
      <c r="L217" s="5"/>
      <c r="M217" s="8">
        <v>147755</v>
      </c>
      <c r="N217" s="13">
        <v>36035</v>
      </c>
      <c r="O217" s="8">
        <v>1145</v>
      </c>
      <c r="P217" s="5">
        <f t="shared" si="37"/>
        <v>3.3602347762289067</v>
      </c>
    </row>
    <row r="218" spans="1:16" s="3" customFormat="1">
      <c r="A218" s="8">
        <v>14089</v>
      </c>
      <c r="B218" s="18">
        <v>35929</v>
      </c>
      <c r="C218" s="52" t="s">
        <v>10</v>
      </c>
      <c r="D218" s="8">
        <v>2000000</v>
      </c>
      <c r="E218" s="5">
        <f t="shared" si="33"/>
        <v>5869.40572267058</v>
      </c>
      <c r="F218" s="13">
        <v>36035</v>
      </c>
      <c r="G218" s="8"/>
      <c r="H218" s="8"/>
      <c r="I218" s="8"/>
      <c r="J218" s="13"/>
      <c r="K218" s="8"/>
      <c r="L218" s="5"/>
      <c r="M218" s="8">
        <v>277630</v>
      </c>
      <c r="N218" s="39">
        <v>36097</v>
      </c>
      <c r="O218" s="8">
        <v>2426</v>
      </c>
      <c r="P218" s="5">
        <f t="shared" si="37"/>
        <v>7.1195891415994135</v>
      </c>
    </row>
    <row r="219" spans="1:16" s="3" customFormat="1">
      <c r="A219" s="36">
        <v>14095</v>
      </c>
      <c r="B219" s="95">
        <v>35934</v>
      </c>
      <c r="C219" s="52" t="s">
        <v>150</v>
      </c>
      <c r="D219" s="8">
        <v>4250000</v>
      </c>
      <c r="E219" s="5">
        <f t="shared" si="33"/>
        <v>12472.487160674982</v>
      </c>
      <c r="F219" s="13">
        <v>38786</v>
      </c>
      <c r="G219" s="8">
        <v>421</v>
      </c>
      <c r="H219" s="8" t="s">
        <v>54</v>
      </c>
      <c r="I219" s="8">
        <v>147311</v>
      </c>
      <c r="J219" s="39">
        <v>36097</v>
      </c>
      <c r="K219" s="8">
        <v>32500</v>
      </c>
      <c r="L219" s="5">
        <f t="shared" ref="L219" si="48">K219/340.75</f>
        <v>95.377842993396925</v>
      </c>
      <c r="M219" s="8">
        <v>147312</v>
      </c>
      <c r="N219" s="39">
        <v>36097</v>
      </c>
      <c r="O219" s="8">
        <v>6906</v>
      </c>
      <c r="P219" s="5">
        <f t="shared" si="37"/>
        <v>20.267057960381511</v>
      </c>
    </row>
    <row r="220" spans="1:16" s="3" customFormat="1">
      <c r="A220" s="36"/>
      <c r="B220" s="95"/>
      <c r="C220" s="52" t="s">
        <v>151</v>
      </c>
      <c r="D220" s="8"/>
      <c r="E220" s="5"/>
      <c r="F220" s="13"/>
      <c r="G220" s="8"/>
      <c r="H220" s="8"/>
      <c r="I220" s="8"/>
      <c r="J220" s="13"/>
      <c r="K220" s="8"/>
      <c r="L220" s="5"/>
      <c r="M220" s="133" t="s">
        <v>25</v>
      </c>
      <c r="N220" s="23"/>
      <c r="O220" s="10"/>
      <c r="P220" s="6"/>
    </row>
    <row r="221" spans="1:16" s="3" customFormat="1">
      <c r="A221" s="36">
        <v>14096</v>
      </c>
      <c r="B221" s="18">
        <v>35934</v>
      </c>
      <c r="C221" s="52" t="s">
        <v>2</v>
      </c>
      <c r="D221" s="8">
        <v>4250000</v>
      </c>
      <c r="E221" s="5">
        <f t="shared" si="33"/>
        <v>12472.487160674982</v>
      </c>
      <c r="F221" s="13">
        <v>38786</v>
      </c>
      <c r="G221" s="8">
        <v>421</v>
      </c>
      <c r="H221" s="8">
        <v>92</v>
      </c>
      <c r="I221" s="8">
        <v>147309</v>
      </c>
      <c r="J221" s="39">
        <v>36097</v>
      </c>
      <c r="K221" s="8">
        <v>32500</v>
      </c>
      <c r="L221" s="5">
        <f t="shared" ref="L221" si="49">K221/340.75</f>
        <v>95.377842993396925</v>
      </c>
      <c r="M221" s="8">
        <v>147310</v>
      </c>
      <c r="N221" s="39">
        <v>36097</v>
      </c>
      <c r="O221" s="8">
        <v>6906</v>
      </c>
      <c r="P221" s="5">
        <f t="shared" ref="P221" si="50">O221/340.75</f>
        <v>20.267057960381511</v>
      </c>
    </row>
    <row r="222" spans="1:16" s="3" customFormat="1">
      <c r="A222" s="8">
        <v>14098</v>
      </c>
      <c r="B222" s="18">
        <v>35934</v>
      </c>
      <c r="C222" s="8" t="s">
        <v>0</v>
      </c>
      <c r="D222" s="8">
        <v>1280000</v>
      </c>
      <c r="E222" s="4">
        <f t="shared" si="33"/>
        <v>3756.4196625091708</v>
      </c>
      <c r="F222" s="13"/>
      <c r="G222" s="8"/>
      <c r="H222" s="8"/>
      <c r="I222" s="8">
        <v>147304</v>
      </c>
      <c r="J222" s="39">
        <v>36097</v>
      </c>
      <c r="K222" s="8">
        <v>9987</v>
      </c>
      <c r="L222" s="5">
        <f t="shared" si="26"/>
        <v>29.308877476155541</v>
      </c>
      <c r="M222" s="8">
        <v>147303</v>
      </c>
      <c r="N222" s="39">
        <v>36097</v>
      </c>
      <c r="O222" s="8">
        <v>2080</v>
      </c>
      <c r="P222" s="5">
        <f t="shared" ref="P221:P222" si="51">O222/340.75</f>
        <v>6.1041819515774032</v>
      </c>
    </row>
    <row r="223" spans="1:16" s="3" customFormat="1">
      <c r="A223" s="8">
        <v>14099</v>
      </c>
      <c r="B223" s="18">
        <v>35934</v>
      </c>
      <c r="C223" s="8" t="s">
        <v>2</v>
      </c>
      <c r="D223" s="8">
        <v>860000</v>
      </c>
      <c r="E223" s="5">
        <f t="shared" si="33"/>
        <v>2523.8444607483493</v>
      </c>
      <c r="F223" s="30">
        <v>35984</v>
      </c>
      <c r="G223" s="8"/>
      <c r="H223" s="8"/>
      <c r="I223" s="8">
        <v>147305</v>
      </c>
      <c r="J223" s="13">
        <v>36097</v>
      </c>
      <c r="K223" s="8">
        <v>6803</v>
      </c>
      <c r="L223" s="5">
        <f t="shared" si="26"/>
        <v>19.964783565663975</v>
      </c>
      <c r="M223" s="8">
        <v>147306</v>
      </c>
      <c r="N223" s="39">
        <v>36097</v>
      </c>
      <c r="O223" s="85">
        <v>1398</v>
      </c>
      <c r="P223" s="86">
        <f t="shared" si="37"/>
        <v>4.1027146001467347</v>
      </c>
    </row>
    <row r="224" spans="1:16" s="3" customFormat="1">
      <c r="A224" s="8">
        <v>14101</v>
      </c>
      <c r="B224" s="18">
        <v>35937</v>
      </c>
      <c r="C224" s="8" t="s">
        <v>2</v>
      </c>
      <c r="D224" s="8">
        <v>11500000</v>
      </c>
      <c r="E224" s="4">
        <f t="shared" si="33"/>
        <v>33749.082905355834</v>
      </c>
      <c r="F224" s="30">
        <v>35943</v>
      </c>
      <c r="G224" s="35"/>
      <c r="H224" s="35"/>
      <c r="I224" s="8">
        <v>147375</v>
      </c>
      <c r="J224" s="39">
        <v>36097</v>
      </c>
      <c r="K224" s="8">
        <v>18679</v>
      </c>
      <c r="L224" s="5">
        <f t="shared" si="26"/>
        <v>54.817314746881877</v>
      </c>
      <c r="M224" s="8">
        <v>147374</v>
      </c>
      <c r="N224" s="39">
        <v>36097</v>
      </c>
      <c r="O224" s="8">
        <v>87455</v>
      </c>
      <c r="P224" s="5">
        <f t="shared" si="37"/>
        <v>256.65443873807777</v>
      </c>
    </row>
    <row r="225" spans="1:16" s="3" customFormat="1">
      <c r="A225" s="8">
        <v>14102</v>
      </c>
      <c r="B225" s="18">
        <v>35937</v>
      </c>
      <c r="C225" s="8" t="s">
        <v>10</v>
      </c>
      <c r="D225" s="8">
        <v>800000</v>
      </c>
      <c r="E225" s="4">
        <f t="shared" si="33"/>
        <v>2347.7622890682319</v>
      </c>
      <c r="F225" s="13">
        <v>36103</v>
      </c>
      <c r="G225" s="8">
        <v>328</v>
      </c>
      <c r="H225" s="8">
        <v>76</v>
      </c>
      <c r="I225" s="8"/>
      <c r="J225" s="13"/>
      <c r="K225" s="8"/>
      <c r="L225" s="5"/>
      <c r="M225" s="8">
        <v>147308</v>
      </c>
      <c r="N225" s="39">
        <v>36097</v>
      </c>
      <c r="O225" s="8">
        <v>1148</v>
      </c>
      <c r="P225" s="5">
        <f t="shared" si="37"/>
        <v>3.3690388848129125</v>
      </c>
    </row>
    <row r="226" spans="1:16" s="3" customFormat="1">
      <c r="A226" s="8">
        <v>14103</v>
      </c>
      <c r="B226" s="18">
        <v>35938</v>
      </c>
      <c r="C226" s="8" t="s">
        <v>10</v>
      </c>
      <c r="D226" s="8">
        <v>1000000</v>
      </c>
      <c r="E226" s="4">
        <f t="shared" si="33"/>
        <v>2934.70286133529</v>
      </c>
      <c r="F226" s="13">
        <v>36178</v>
      </c>
      <c r="G226" s="8">
        <v>332</v>
      </c>
      <c r="H226" s="8">
        <v>19</v>
      </c>
      <c r="I226" s="8"/>
      <c r="J226" s="13"/>
      <c r="K226" s="8"/>
      <c r="L226" s="5"/>
      <c r="M226" s="8">
        <v>147307</v>
      </c>
      <c r="N226" s="39">
        <v>36097</v>
      </c>
      <c r="O226" s="8">
        <v>1365</v>
      </c>
      <c r="P226" s="5">
        <f t="shared" si="37"/>
        <v>4.0058694057226703</v>
      </c>
    </row>
    <row r="227" spans="1:16" s="3" customFormat="1">
      <c r="A227" s="8">
        <v>14104</v>
      </c>
      <c r="B227" s="18">
        <v>35940</v>
      </c>
      <c r="C227" s="8" t="s">
        <v>10</v>
      </c>
      <c r="D227" s="8">
        <v>400000</v>
      </c>
      <c r="E227" s="4">
        <f t="shared" si="33"/>
        <v>1173.8811445341159</v>
      </c>
      <c r="F227" s="30">
        <v>35941</v>
      </c>
      <c r="G227" s="31"/>
      <c r="H227" s="31"/>
      <c r="I227" s="8"/>
      <c r="J227" s="13"/>
      <c r="K227" s="8"/>
      <c r="L227" s="5"/>
      <c r="M227" s="8">
        <v>147301</v>
      </c>
      <c r="N227" s="13">
        <v>36035</v>
      </c>
      <c r="O227" s="8">
        <v>7165</v>
      </c>
      <c r="P227" s="5">
        <f t="shared" si="37"/>
        <v>21.027146001467351</v>
      </c>
    </row>
    <row r="228" spans="1:16" s="3" customFormat="1">
      <c r="A228" s="8">
        <v>14105</v>
      </c>
      <c r="B228" s="18">
        <v>35934</v>
      </c>
      <c r="C228" s="8" t="s">
        <v>0</v>
      </c>
      <c r="D228" s="8">
        <v>725000</v>
      </c>
      <c r="E228" s="4">
        <f t="shared" si="33"/>
        <v>2127.6595744680849</v>
      </c>
      <c r="F228" s="30">
        <v>35941</v>
      </c>
      <c r="G228" s="8"/>
      <c r="H228" s="8"/>
      <c r="I228" s="8">
        <v>147752</v>
      </c>
      <c r="J228" s="13">
        <v>36035</v>
      </c>
      <c r="K228" s="8">
        <v>1178</v>
      </c>
      <c r="L228" s="5">
        <f t="shared" si="26"/>
        <v>3.4570799706529716</v>
      </c>
      <c r="M228" s="8">
        <v>147753</v>
      </c>
      <c r="N228" s="13">
        <v>36035</v>
      </c>
      <c r="O228" s="8">
        <v>9781</v>
      </c>
      <c r="P228" s="5">
        <f t="shared" si="37"/>
        <v>28.704328686720469</v>
      </c>
    </row>
    <row r="229" spans="1:16" s="3" customFormat="1">
      <c r="A229" s="8">
        <v>14114</v>
      </c>
      <c r="B229" s="18">
        <v>35942</v>
      </c>
      <c r="C229" s="52" t="s">
        <v>10</v>
      </c>
      <c r="D229" s="8">
        <v>20160000</v>
      </c>
      <c r="E229" s="5">
        <f t="shared" si="33"/>
        <v>59163.609684519441</v>
      </c>
      <c r="F229" s="13"/>
      <c r="G229" s="8"/>
      <c r="H229" s="8"/>
      <c r="I229" s="8"/>
      <c r="J229" s="13"/>
      <c r="K229" s="8"/>
      <c r="L229" s="5"/>
      <c r="M229" s="8">
        <v>147302</v>
      </c>
      <c r="N229" s="39">
        <v>36097</v>
      </c>
      <c r="O229" s="8">
        <v>22057</v>
      </c>
      <c r="P229" s="5">
        <f t="shared" si="37"/>
        <v>64.730741012472492</v>
      </c>
    </row>
    <row r="230" spans="1:16" s="3" customFormat="1">
      <c r="A230" s="8">
        <v>14127</v>
      </c>
      <c r="B230" s="18">
        <v>35949</v>
      </c>
      <c r="C230" s="52" t="s">
        <v>55</v>
      </c>
      <c r="D230" s="8">
        <v>9000000</v>
      </c>
      <c r="E230" s="5">
        <f t="shared" si="33"/>
        <v>26412.325752017608</v>
      </c>
      <c r="F230" s="13"/>
      <c r="G230" s="8"/>
      <c r="H230" s="8"/>
      <c r="I230" s="8"/>
      <c r="J230" s="13"/>
      <c r="K230" s="8"/>
      <c r="L230" s="5"/>
      <c r="M230" s="8">
        <v>147324</v>
      </c>
      <c r="N230" s="13">
        <v>36035</v>
      </c>
      <c r="O230" s="8">
        <v>18645</v>
      </c>
      <c r="P230" s="5">
        <f t="shared" si="37"/>
        <v>54.717534849596476</v>
      </c>
    </row>
    <row r="231" spans="1:16" s="3" customFormat="1">
      <c r="A231" s="8">
        <v>14160</v>
      </c>
      <c r="B231" s="18">
        <v>35972</v>
      </c>
      <c r="C231" s="52" t="s">
        <v>2</v>
      </c>
      <c r="D231" s="8">
        <v>3779328</v>
      </c>
      <c r="E231" s="5">
        <f t="shared" si="33"/>
        <v>11091.204695524579</v>
      </c>
      <c r="F231" s="13"/>
      <c r="G231" s="8"/>
      <c r="H231" s="8"/>
      <c r="I231" s="8">
        <v>147323</v>
      </c>
      <c r="J231" s="13">
        <v>36035</v>
      </c>
      <c r="K231" s="8">
        <v>28932</v>
      </c>
      <c r="L231" s="5">
        <f t="shared" si="26"/>
        <v>84.9068231841526</v>
      </c>
      <c r="M231" s="8">
        <v>147340</v>
      </c>
      <c r="N231" s="13">
        <v>36035</v>
      </c>
      <c r="O231" s="8">
        <v>6142</v>
      </c>
      <c r="P231" s="5">
        <f t="shared" si="37"/>
        <v>18.02494497432135</v>
      </c>
    </row>
    <row r="232" spans="1:16" s="3" customFormat="1">
      <c r="A232" s="8">
        <v>14164</v>
      </c>
      <c r="B232" s="19">
        <v>35973</v>
      </c>
      <c r="C232" s="52" t="s">
        <v>10</v>
      </c>
      <c r="D232" s="9">
        <v>800000</v>
      </c>
      <c r="E232" s="4">
        <f t="shared" si="33"/>
        <v>2347.7622890682319</v>
      </c>
      <c r="F232" s="11">
        <v>36175</v>
      </c>
      <c r="G232" s="9">
        <v>332</v>
      </c>
      <c r="H232" s="9">
        <v>20</v>
      </c>
      <c r="I232" s="8"/>
      <c r="J232" s="13"/>
      <c r="K232" s="8"/>
      <c r="L232" s="5"/>
      <c r="M232" s="8">
        <v>147787</v>
      </c>
      <c r="N232" s="13">
        <v>36038</v>
      </c>
      <c r="O232" s="8">
        <v>1149</v>
      </c>
      <c r="P232" s="5">
        <f t="shared" si="37"/>
        <v>3.371973587674248</v>
      </c>
    </row>
    <row r="233" spans="1:16" s="3" customFormat="1">
      <c r="A233" s="9">
        <v>14169</v>
      </c>
      <c r="B233" s="19">
        <v>35976</v>
      </c>
      <c r="C233" s="9" t="s">
        <v>10</v>
      </c>
      <c r="D233" s="9">
        <v>2333333</v>
      </c>
      <c r="E233" s="4">
        <f t="shared" si="33"/>
        <v>6847.6390315480558</v>
      </c>
      <c r="F233" s="11">
        <v>36153</v>
      </c>
      <c r="G233" s="9">
        <v>331</v>
      </c>
      <c r="H233" s="9">
        <v>41</v>
      </c>
      <c r="I233" s="8"/>
      <c r="J233" s="13"/>
      <c r="K233" s="8"/>
      <c r="L233" s="5"/>
      <c r="M233" s="8">
        <v>147786</v>
      </c>
      <c r="N233" s="13">
        <v>36038</v>
      </c>
      <c r="O233" s="8">
        <v>2805</v>
      </c>
      <c r="P233" s="5">
        <f t="shared" si="37"/>
        <v>8.2318415260454874</v>
      </c>
    </row>
    <row r="234" spans="1:16" s="3" customFormat="1">
      <c r="A234" s="8">
        <v>14170</v>
      </c>
      <c r="B234" s="18">
        <v>35976</v>
      </c>
      <c r="C234" s="8" t="s">
        <v>49</v>
      </c>
      <c r="D234" s="8">
        <v>1250000</v>
      </c>
      <c r="E234" s="5">
        <f t="shared" si="33"/>
        <v>3668.3785766691121</v>
      </c>
      <c r="F234" s="13"/>
      <c r="G234" s="8"/>
      <c r="H234" s="8"/>
      <c r="I234" s="8"/>
      <c r="J234" s="13"/>
      <c r="K234" s="8"/>
      <c r="L234" s="5"/>
      <c r="M234" s="8">
        <v>147785</v>
      </c>
      <c r="N234" s="13">
        <v>36038</v>
      </c>
      <c r="O234" s="8">
        <v>1635</v>
      </c>
      <c r="P234" s="5">
        <f t="shared" si="37"/>
        <v>4.7982391782831986</v>
      </c>
    </row>
    <row r="235" spans="1:16" s="3" customFormat="1">
      <c r="A235" s="9">
        <v>14174</v>
      </c>
      <c r="B235" s="19">
        <v>35977</v>
      </c>
      <c r="C235" s="9" t="s">
        <v>10</v>
      </c>
      <c r="D235" s="9">
        <v>850000</v>
      </c>
      <c r="E235" s="4">
        <f t="shared" si="33"/>
        <v>2494.4974321349964</v>
      </c>
      <c r="F235" s="11">
        <v>36446</v>
      </c>
      <c r="G235" s="9">
        <v>340</v>
      </c>
      <c r="H235" s="9">
        <v>98</v>
      </c>
      <c r="I235" s="8"/>
      <c r="J235" s="13"/>
      <c r="K235" s="8"/>
      <c r="L235" s="5"/>
      <c r="M235" s="8">
        <v>147784</v>
      </c>
      <c r="N235" s="13">
        <v>36038</v>
      </c>
      <c r="O235" s="8">
        <v>1064</v>
      </c>
      <c r="P235" s="5">
        <f t="shared" si="37"/>
        <v>3.1225238444607482</v>
      </c>
    </row>
    <row r="236" spans="1:16" s="3" customFormat="1">
      <c r="A236" s="8">
        <v>14175</v>
      </c>
      <c r="B236" s="18">
        <v>35977</v>
      </c>
      <c r="C236" s="8" t="s">
        <v>2</v>
      </c>
      <c r="D236" s="8">
        <v>2100000</v>
      </c>
      <c r="E236" s="5">
        <f t="shared" si="33"/>
        <v>6162.876008804109</v>
      </c>
      <c r="F236" s="13"/>
      <c r="G236" s="8"/>
      <c r="H236" s="8"/>
      <c r="I236" s="8">
        <v>147782</v>
      </c>
      <c r="J236" s="13">
        <v>36038</v>
      </c>
      <c r="K236" s="8">
        <v>15788</v>
      </c>
      <c r="L236" s="5">
        <f t="shared" si="26"/>
        <v>46.333088774761556</v>
      </c>
      <c r="M236" s="8">
        <v>147783</v>
      </c>
      <c r="N236" s="13">
        <v>36038</v>
      </c>
      <c r="O236" s="8">
        <v>3412</v>
      </c>
      <c r="P236" s="5">
        <f t="shared" si="37"/>
        <v>10.013206162876008</v>
      </c>
    </row>
    <row r="237" spans="1:16" s="3" customFormat="1">
      <c r="A237" s="8">
        <v>14176</v>
      </c>
      <c r="B237" s="18">
        <v>35979</v>
      </c>
      <c r="C237" s="52" t="s">
        <v>10</v>
      </c>
      <c r="D237" s="8">
        <v>2000000</v>
      </c>
      <c r="E237" s="5">
        <f t="shared" si="33"/>
        <v>5869.40572267058</v>
      </c>
      <c r="F237" s="30">
        <v>36000</v>
      </c>
      <c r="G237" s="8"/>
      <c r="H237" s="8"/>
      <c r="I237" s="8"/>
      <c r="J237" s="13"/>
      <c r="K237" s="8"/>
      <c r="L237" s="5"/>
      <c r="M237" s="8">
        <v>147776</v>
      </c>
      <c r="N237" s="13">
        <v>36035</v>
      </c>
      <c r="O237" s="8">
        <v>2444</v>
      </c>
      <c r="P237" s="5">
        <f t="shared" si="37"/>
        <v>7.1724137931034484</v>
      </c>
    </row>
    <row r="238" spans="1:16" s="3" customFormat="1">
      <c r="A238" s="8">
        <v>14178</v>
      </c>
      <c r="B238" s="18">
        <v>35980</v>
      </c>
      <c r="C238" s="52" t="s">
        <v>10</v>
      </c>
      <c r="D238" s="8">
        <v>1650000</v>
      </c>
      <c r="E238" s="5">
        <f t="shared" si="33"/>
        <v>4842.2597212032279</v>
      </c>
      <c r="F238" s="30">
        <v>35992</v>
      </c>
      <c r="G238" s="8"/>
      <c r="H238" s="8"/>
      <c r="I238" s="8"/>
      <c r="J238" s="13"/>
      <c r="K238" s="8"/>
      <c r="L238" s="5"/>
      <c r="M238" s="8">
        <v>147773</v>
      </c>
      <c r="N238" s="13">
        <v>36035</v>
      </c>
      <c r="O238" s="8">
        <v>2060</v>
      </c>
      <c r="P238" s="5">
        <f t="shared" si="37"/>
        <v>6.0454878943506971</v>
      </c>
    </row>
    <row r="239" spans="1:16" s="3" customFormat="1">
      <c r="A239" s="8">
        <v>14179</v>
      </c>
      <c r="B239" s="18">
        <v>35980</v>
      </c>
      <c r="C239" s="52" t="s">
        <v>10</v>
      </c>
      <c r="D239" s="8">
        <v>800000</v>
      </c>
      <c r="E239" s="5">
        <f t="shared" si="33"/>
        <v>2347.7622890682319</v>
      </c>
      <c r="F239" s="30">
        <v>35992</v>
      </c>
      <c r="G239" s="8"/>
      <c r="H239" s="8"/>
      <c r="I239" s="8"/>
      <c r="J239" s="13"/>
      <c r="K239" s="8"/>
      <c r="L239" s="5"/>
      <c r="M239" s="8">
        <v>147772</v>
      </c>
      <c r="N239" s="13">
        <v>36035</v>
      </c>
      <c r="O239" s="8">
        <v>1149</v>
      </c>
      <c r="P239" s="5">
        <f t="shared" si="37"/>
        <v>3.371973587674248</v>
      </c>
    </row>
    <row r="240" spans="1:16" s="3" customFormat="1">
      <c r="A240" s="8">
        <v>14185</v>
      </c>
      <c r="B240" s="18">
        <v>35983</v>
      </c>
      <c r="C240" s="52" t="s">
        <v>0</v>
      </c>
      <c r="D240" s="8">
        <v>1400000</v>
      </c>
      <c r="E240" s="5">
        <f t="shared" si="33"/>
        <v>4108.5840058694057</v>
      </c>
      <c r="F240" s="13">
        <v>36090</v>
      </c>
      <c r="G240" s="8">
        <v>328</v>
      </c>
      <c r="H240" s="8">
        <v>40</v>
      </c>
      <c r="I240" s="8">
        <v>147770</v>
      </c>
      <c r="J240" s="13">
        <v>36035</v>
      </c>
      <c r="K240" s="8">
        <v>10897</v>
      </c>
      <c r="L240" s="5">
        <f t="shared" si="26"/>
        <v>31.979457079970654</v>
      </c>
      <c r="M240" s="8">
        <v>147771</v>
      </c>
      <c r="N240" s="13">
        <v>36035</v>
      </c>
      <c r="O240" s="8">
        <v>2275</v>
      </c>
      <c r="P240" s="5">
        <f t="shared" si="37"/>
        <v>6.6764490095377846</v>
      </c>
    </row>
    <row r="241" spans="1:18" s="3" customFormat="1">
      <c r="A241" s="8">
        <v>14186</v>
      </c>
      <c r="B241" s="18">
        <v>35983</v>
      </c>
      <c r="C241" s="52" t="s">
        <v>0</v>
      </c>
      <c r="D241" s="8">
        <v>1200000</v>
      </c>
      <c r="E241" s="5">
        <f t="shared" si="33"/>
        <v>3521.6434336023476</v>
      </c>
      <c r="F241" s="13">
        <v>36090</v>
      </c>
      <c r="G241" s="8">
        <v>328</v>
      </c>
      <c r="H241" s="8">
        <v>41</v>
      </c>
      <c r="I241" s="8">
        <v>147768</v>
      </c>
      <c r="J241" s="13">
        <v>36035</v>
      </c>
      <c r="K241" s="8">
        <v>9380</v>
      </c>
      <c r="L241" s="5">
        <f t="shared" si="26"/>
        <v>27.52751283932502</v>
      </c>
      <c r="M241" s="8">
        <v>147769</v>
      </c>
      <c r="N241" s="13">
        <v>36035</v>
      </c>
      <c r="O241" s="8">
        <v>1950</v>
      </c>
      <c r="P241" s="5">
        <f t="shared" si="37"/>
        <v>5.7226705796038155</v>
      </c>
    </row>
    <row r="242" spans="1:18" s="3" customFormat="1">
      <c r="A242" s="8">
        <v>14187</v>
      </c>
      <c r="B242" s="18">
        <v>35983</v>
      </c>
      <c r="C242" s="8" t="s">
        <v>0</v>
      </c>
      <c r="D242" s="8">
        <v>700000</v>
      </c>
      <c r="E242" s="4">
        <f t="shared" si="33"/>
        <v>2054.2920029347029</v>
      </c>
      <c r="F242" s="13">
        <v>36090</v>
      </c>
      <c r="G242" s="8">
        <v>328</v>
      </c>
      <c r="H242" s="8">
        <v>42</v>
      </c>
      <c r="I242" s="8">
        <v>147767</v>
      </c>
      <c r="J242" s="11">
        <v>36035</v>
      </c>
      <c r="K242" s="8">
        <v>1138</v>
      </c>
      <c r="L242" s="5">
        <f t="shared" si="26"/>
        <v>3.3396918561995599</v>
      </c>
      <c r="M242" s="8">
        <v>147766</v>
      </c>
      <c r="N242" s="11">
        <v>36035</v>
      </c>
      <c r="O242" s="8">
        <v>5591</v>
      </c>
      <c r="P242" s="5">
        <f t="shared" si="37"/>
        <v>16.407923697725604</v>
      </c>
    </row>
    <row r="243" spans="1:18" s="3" customFormat="1">
      <c r="A243" s="8">
        <v>14192</v>
      </c>
      <c r="B243" s="18">
        <v>35986</v>
      </c>
      <c r="C243" s="52" t="s">
        <v>0</v>
      </c>
      <c r="D243" s="8">
        <v>1800000</v>
      </c>
      <c r="E243" s="5">
        <f t="shared" si="33"/>
        <v>5282.4651504035219</v>
      </c>
      <c r="F243" s="30">
        <v>35998</v>
      </c>
      <c r="G243" s="8">
        <v>324</v>
      </c>
      <c r="H243" s="8">
        <v>94</v>
      </c>
      <c r="I243" s="8">
        <v>147764</v>
      </c>
      <c r="J243" s="13">
        <v>36035</v>
      </c>
      <c r="K243" s="8">
        <v>13928</v>
      </c>
      <c r="L243" s="5">
        <f t="shared" si="26"/>
        <v>40.874541452677917</v>
      </c>
      <c r="M243" s="8">
        <v>147765</v>
      </c>
      <c r="N243" s="13">
        <v>36035</v>
      </c>
      <c r="O243" s="8">
        <v>2925</v>
      </c>
      <c r="P243" s="5">
        <f t="shared" si="37"/>
        <v>8.584005869405722</v>
      </c>
    </row>
    <row r="244" spans="1:18" s="3" customFormat="1">
      <c r="A244" s="8">
        <v>14193</v>
      </c>
      <c r="B244" s="18">
        <v>35986</v>
      </c>
      <c r="C244" s="52" t="s">
        <v>0</v>
      </c>
      <c r="D244" s="8">
        <v>1800000</v>
      </c>
      <c r="E244" s="5">
        <f t="shared" si="33"/>
        <v>5282.4651504035219</v>
      </c>
      <c r="F244" s="30">
        <v>35998</v>
      </c>
      <c r="G244" s="8">
        <v>324</v>
      </c>
      <c r="H244" s="8">
        <v>95</v>
      </c>
      <c r="I244" s="8">
        <v>147762</v>
      </c>
      <c r="J244" s="13">
        <v>36035</v>
      </c>
      <c r="K244" s="8">
        <v>13928</v>
      </c>
      <c r="L244" s="5">
        <f t="shared" si="26"/>
        <v>40.874541452677917</v>
      </c>
      <c r="M244" s="8">
        <v>147763</v>
      </c>
      <c r="N244" s="11">
        <v>36035</v>
      </c>
      <c r="O244" s="8">
        <v>2925</v>
      </c>
      <c r="P244" s="5">
        <f t="shared" si="37"/>
        <v>8.584005869405722</v>
      </c>
    </row>
    <row r="245" spans="1:18" s="3" customFormat="1">
      <c r="A245" s="8">
        <v>14195</v>
      </c>
      <c r="B245" s="18">
        <v>35987</v>
      </c>
      <c r="C245" s="52" t="s">
        <v>56</v>
      </c>
      <c r="D245" s="8">
        <v>20000000</v>
      </c>
      <c r="E245" s="5">
        <f t="shared" si="33"/>
        <v>58694.057226705794</v>
      </c>
      <c r="F245" s="30"/>
      <c r="G245" s="8"/>
      <c r="H245" s="8"/>
      <c r="I245" s="8">
        <v>147760</v>
      </c>
      <c r="J245" s="13">
        <v>36035</v>
      </c>
      <c r="K245" s="8">
        <v>260000</v>
      </c>
      <c r="L245" s="5">
        <f t="shared" si="26"/>
        <v>763.0227439471754</v>
      </c>
      <c r="M245" s="8">
        <v>147759</v>
      </c>
      <c r="N245" s="11">
        <v>36035</v>
      </c>
      <c r="O245" s="8">
        <v>1269</v>
      </c>
      <c r="P245" s="5">
        <f t="shared" si="37"/>
        <v>3.7241379310344827</v>
      </c>
    </row>
    <row r="246" spans="1:18" s="3" customFormat="1">
      <c r="A246" s="8">
        <v>14198</v>
      </c>
      <c r="B246" s="18">
        <v>35992</v>
      </c>
      <c r="C246" s="52" t="s">
        <v>10</v>
      </c>
      <c r="D246" s="8">
        <v>1000000</v>
      </c>
      <c r="E246" s="5">
        <f t="shared" si="33"/>
        <v>2934.70286133529</v>
      </c>
      <c r="F246" s="13">
        <v>36153</v>
      </c>
      <c r="G246" s="8">
        <v>331</v>
      </c>
      <c r="H246" s="8">
        <v>43</v>
      </c>
      <c r="I246" s="8"/>
      <c r="J246" s="13"/>
      <c r="K246" s="8"/>
      <c r="L246" s="5"/>
      <c r="M246" s="8">
        <v>147757</v>
      </c>
      <c r="N246" s="13">
        <v>36035</v>
      </c>
      <c r="O246" s="8">
        <v>1148</v>
      </c>
      <c r="P246" s="5">
        <f t="shared" si="37"/>
        <v>3.3690388848129125</v>
      </c>
    </row>
    <row r="247" spans="1:18" s="3" customFormat="1">
      <c r="A247" s="8">
        <v>14201</v>
      </c>
      <c r="B247" s="18">
        <v>35992</v>
      </c>
      <c r="C247" s="52" t="s">
        <v>10</v>
      </c>
      <c r="D247" s="8">
        <v>19000000</v>
      </c>
      <c r="E247" s="5">
        <f t="shared" si="33"/>
        <v>55759.354365370506</v>
      </c>
      <c r="F247" s="13">
        <v>36175</v>
      </c>
      <c r="G247" s="8"/>
      <c r="H247" s="8"/>
      <c r="I247" s="8">
        <v>147779</v>
      </c>
      <c r="J247" s="13">
        <v>36038</v>
      </c>
      <c r="K247" s="8">
        <v>20806</v>
      </c>
      <c r="L247" s="5">
        <f t="shared" si="26"/>
        <v>61.059427732942041</v>
      </c>
      <c r="M247" s="8">
        <v>147756</v>
      </c>
      <c r="N247" s="11">
        <v>36035</v>
      </c>
      <c r="O247" s="8">
        <v>20804</v>
      </c>
      <c r="P247" s="5">
        <f t="shared" si="37"/>
        <v>61.05355832721937</v>
      </c>
      <c r="Q247" s="60" t="s">
        <v>41</v>
      </c>
      <c r="R247" s="43"/>
    </row>
    <row r="248" spans="1:18" s="3" customFormat="1">
      <c r="A248" s="8">
        <v>14208</v>
      </c>
      <c r="B248" s="18">
        <v>35998</v>
      </c>
      <c r="C248" s="52" t="s">
        <v>2</v>
      </c>
      <c r="D248" s="8">
        <v>750000</v>
      </c>
      <c r="E248" s="5">
        <f t="shared" si="33"/>
        <v>2201.0271460014674</v>
      </c>
      <c r="F248" s="30">
        <v>36004</v>
      </c>
      <c r="G248" s="8">
        <v>325</v>
      </c>
      <c r="H248" s="8">
        <v>5</v>
      </c>
      <c r="I248" s="8">
        <v>147781</v>
      </c>
      <c r="J248" s="13">
        <v>36038</v>
      </c>
      <c r="K248" s="8">
        <v>1219</v>
      </c>
      <c r="L248" s="5">
        <f t="shared" si="26"/>
        <v>3.5774027879677184</v>
      </c>
      <c r="M248" s="8">
        <v>147780</v>
      </c>
      <c r="N248" s="11">
        <v>36038</v>
      </c>
      <c r="O248" s="8">
        <v>5964</v>
      </c>
      <c r="P248" s="5">
        <f t="shared" si="37"/>
        <v>17.50256786500367</v>
      </c>
    </row>
    <row r="249" spans="1:18" s="3" customFormat="1">
      <c r="A249" s="8">
        <v>14214</v>
      </c>
      <c r="B249" s="18">
        <v>36003</v>
      </c>
      <c r="C249" s="52" t="s">
        <v>55</v>
      </c>
      <c r="D249" s="8">
        <v>2000000</v>
      </c>
      <c r="E249" s="5">
        <f t="shared" si="33"/>
        <v>5869.40572267058</v>
      </c>
      <c r="F249" s="13"/>
      <c r="G249" s="8"/>
      <c r="H249" s="8"/>
      <c r="I249" s="8"/>
      <c r="J249" s="13"/>
      <c r="K249" s="8"/>
      <c r="L249" s="5"/>
      <c r="M249" s="8">
        <v>159429</v>
      </c>
      <c r="N249" s="41">
        <v>36131</v>
      </c>
      <c r="O249" s="8">
        <v>2444</v>
      </c>
      <c r="P249" s="5">
        <f t="shared" si="37"/>
        <v>7.1724137931034484</v>
      </c>
    </row>
    <row r="250" spans="1:18" s="3" customFormat="1">
      <c r="A250" s="8">
        <v>14220</v>
      </c>
      <c r="B250" s="18">
        <v>36004</v>
      </c>
      <c r="C250" s="52" t="s">
        <v>2</v>
      </c>
      <c r="D250" s="8">
        <v>2827854</v>
      </c>
      <c r="E250" s="5">
        <f t="shared" si="33"/>
        <v>8298.9112252384439</v>
      </c>
      <c r="F250" s="61">
        <v>36004</v>
      </c>
      <c r="G250" s="8">
        <v>325</v>
      </c>
      <c r="H250" s="8">
        <v>7</v>
      </c>
      <c r="I250" s="8">
        <v>147777</v>
      </c>
      <c r="J250" s="13">
        <v>36038</v>
      </c>
      <c r="K250" s="8">
        <v>21720</v>
      </c>
      <c r="L250" s="5">
        <f t="shared" si="26"/>
        <v>63.741746148202495</v>
      </c>
      <c r="M250" s="8">
        <v>147778</v>
      </c>
      <c r="N250" s="11">
        <v>36038</v>
      </c>
      <c r="O250" s="8">
        <v>4595</v>
      </c>
      <c r="P250" s="5">
        <f t="shared" si="37"/>
        <v>13.484959647835657</v>
      </c>
    </row>
    <row r="251" spans="1:18" s="3" customFormat="1">
      <c r="A251" s="8">
        <v>14233</v>
      </c>
      <c r="B251" s="19">
        <v>36010</v>
      </c>
      <c r="C251" s="9" t="s">
        <v>2</v>
      </c>
      <c r="D251" s="9">
        <v>3400000</v>
      </c>
      <c r="E251" s="4">
        <f t="shared" ref="E251" si="52">D251/340.75</f>
        <v>9977.9897285399857</v>
      </c>
      <c r="F251" s="13">
        <v>36374</v>
      </c>
      <c r="G251" s="8">
        <v>338</v>
      </c>
      <c r="H251" s="8">
        <v>4</v>
      </c>
      <c r="I251" s="8">
        <v>147345</v>
      </c>
      <c r="J251" s="41">
        <v>36133</v>
      </c>
      <c r="K251" s="8">
        <v>26056</v>
      </c>
      <c r="L251" s="5">
        <f t="shared" ref="L251:L253" si="53">K251/340.75</f>
        <v>76.46661775495231</v>
      </c>
      <c r="M251" s="8">
        <v>147346</v>
      </c>
      <c r="N251" s="41">
        <v>36133</v>
      </c>
      <c r="O251" s="8">
        <v>5525</v>
      </c>
      <c r="P251" s="5">
        <f t="shared" si="37"/>
        <v>16.214233308877475</v>
      </c>
      <c r="Q251" s="43" t="s">
        <v>57</v>
      </c>
    </row>
    <row r="252" spans="1:18" s="3" customFormat="1">
      <c r="A252" s="8">
        <v>14239</v>
      </c>
      <c r="B252" s="18">
        <v>36013</v>
      </c>
      <c r="C252" s="52" t="s">
        <v>0</v>
      </c>
      <c r="D252" s="8">
        <v>2000000</v>
      </c>
      <c r="E252" s="5">
        <f t="shared" si="33"/>
        <v>5869.40572267058</v>
      </c>
      <c r="F252" s="13">
        <v>36101</v>
      </c>
      <c r="G252" s="8">
        <v>328</v>
      </c>
      <c r="H252" s="8">
        <v>56</v>
      </c>
      <c r="I252" s="8">
        <v>147343</v>
      </c>
      <c r="J252" s="41">
        <v>36133</v>
      </c>
      <c r="K252" s="8">
        <v>15444</v>
      </c>
      <c r="L252" s="5">
        <f t="shared" si="53"/>
        <v>45.323550990462216</v>
      </c>
      <c r="M252" s="8">
        <v>147344</v>
      </c>
      <c r="N252" s="41">
        <v>36133</v>
      </c>
      <c r="O252" s="8">
        <v>3250</v>
      </c>
      <c r="P252" s="5">
        <f t="shared" si="37"/>
        <v>9.5377842993396911</v>
      </c>
    </row>
    <row r="253" spans="1:18" s="3" customFormat="1">
      <c r="A253" s="8">
        <v>14240</v>
      </c>
      <c r="B253" s="18">
        <v>36013</v>
      </c>
      <c r="C253" s="52" t="s">
        <v>2</v>
      </c>
      <c r="D253" s="8">
        <v>10500000</v>
      </c>
      <c r="E253" s="5">
        <f t="shared" si="33"/>
        <v>30814.380044020541</v>
      </c>
      <c r="F253" s="13">
        <v>36017</v>
      </c>
      <c r="G253" s="8">
        <v>325</v>
      </c>
      <c r="H253" s="8">
        <v>47</v>
      </c>
      <c r="I253" s="8">
        <v>147342</v>
      </c>
      <c r="J253" s="41">
        <v>36133</v>
      </c>
      <c r="K253" s="8">
        <v>78250</v>
      </c>
      <c r="L253" s="5">
        <f t="shared" si="53"/>
        <v>229.64049889948643</v>
      </c>
      <c r="M253" s="8">
        <v>147341</v>
      </c>
      <c r="N253" s="41">
        <v>36133</v>
      </c>
      <c r="O253" s="8">
        <v>17003</v>
      </c>
      <c r="P253" s="5">
        <f t="shared" si="37"/>
        <v>49.898752751283929</v>
      </c>
    </row>
    <row r="254" spans="1:18" s="3" customFormat="1">
      <c r="A254" s="65">
        <v>14243</v>
      </c>
      <c r="B254" s="64">
        <v>36017</v>
      </c>
      <c r="C254" s="75" t="s">
        <v>0</v>
      </c>
      <c r="D254" s="66">
        <v>6000000</v>
      </c>
      <c r="E254" s="67">
        <f t="shared" si="33"/>
        <v>17608.217168011739</v>
      </c>
      <c r="F254" s="68">
        <v>36364</v>
      </c>
      <c r="G254" s="66">
        <v>337</v>
      </c>
      <c r="H254" s="66">
        <v>49</v>
      </c>
      <c r="I254" s="8">
        <v>147320</v>
      </c>
      <c r="J254" s="41">
        <v>36133</v>
      </c>
      <c r="K254" s="8">
        <v>45765</v>
      </c>
      <c r="L254" s="5">
        <f t="shared" si="26"/>
        <v>134.30667644900953</v>
      </c>
      <c r="M254" s="8">
        <v>147322</v>
      </c>
      <c r="N254" s="41">
        <v>36133</v>
      </c>
      <c r="O254" s="8">
        <v>9750</v>
      </c>
      <c r="P254" s="5">
        <f t="shared" si="37"/>
        <v>28.613352898019077</v>
      </c>
    </row>
    <row r="255" spans="1:18" s="3" customFormat="1">
      <c r="A255" s="8">
        <v>14244</v>
      </c>
      <c r="B255" s="19">
        <v>36017</v>
      </c>
      <c r="C255" s="9" t="s">
        <v>0</v>
      </c>
      <c r="D255" s="9">
        <v>4000000</v>
      </c>
      <c r="E255" s="4">
        <f t="shared" si="33"/>
        <v>11738.81144534116</v>
      </c>
      <c r="F255" s="11">
        <v>36364</v>
      </c>
      <c r="G255" s="9">
        <v>337</v>
      </c>
      <c r="H255" s="9">
        <v>50</v>
      </c>
      <c r="I255" s="8">
        <v>147347</v>
      </c>
      <c r="J255" s="41">
        <v>36133</v>
      </c>
      <c r="K255" s="8">
        <v>30604</v>
      </c>
      <c r="L255" s="5">
        <f t="shared" si="26"/>
        <v>89.813646368305214</v>
      </c>
      <c r="M255" s="8">
        <v>147348</v>
      </c>
      <c r="N255" s="41">
        <v>36133</v>
      </c>
      <c r="O255" s="8">
        <v>6500</v>
      </c>
      <c r="P255" s="5">
        <f t="shared" si="37"/>
        <v>19.075568598679382</v>
      </c>
    </row>
    <row r="256" spans="1:18" s="3" customFormat="1">
      <c r="A256" s="8">
        <v>14245</v>
      </c>
      <c r="B256" s="19">
        <v>36018</v>
      </c>
      <c r="C256" s="9" t="s">
        <v>10</v>
      </c>
      <c r="D256" s="9">
        <v>3000000</v>
      </c>
      <c r="E256" s="4">
        <f t="shared" si="33"/>
        <v>8804.1085840058695</v>
      </c>
      <c r="F256" s="11">
        <v>36374</v>
      </c>
      <c r="G256" s="9">
        <v>338</v>
      </c>
      <c r="H256" s="9">
        <v>8</v>
      </c>
      <c r="I256" s="8"/>
      <c r="J256" s="13"/>
      <c r="K256" s="8"/>
      <c r="L256" s="5"/>
      <c r="M256" s="8">
        <v>147800</v>
      </c>
      <c r="N256" s="41">
        <v>36133</v>
      </c>
      <c r="O256" s="8">
        <v>3524</v>
      </c>
      <c r="P256" s="5">
        <f t="shared" ref="P256" si="54">O256/340.75</f>
        <v>10.341892883345562</v>
      </c>
    </row>
    <row r="257" spans="1:26">
      <c r="A257" s="9"/>
      <c r="B257" s="19"/>
      <c r="C257" s="9"/>
      <c r="D257" s="9"/>
      <c r="E257" s="4"/>
      <c r="F257" s="11"/>
      <c r="G257" s="9"/>
      <c r="H257" s="9"/>
      <c r="I257" s="4"/>
      <c r="J257" s="4"/>
      <c r="K257" s="4"/>
      <c r="L257" s="4"/>
      <c r="M257" s="4"/>
      <c r="N257" s="4"/>
      <c r="O257" s="4"/>
      <c r="P257" s="4"/>
      <c r="Q257" s="3"/>
      <c r="R257" s="3"/>
    </row>
    <row r="258" spans="1:26">
      <c r="I258" s="12"/>
    </row>
    <row r="259" spans="1:26">
      <c r="K259" s="42">
        <f>SUM(K2:K258)</f>
        <v>3158682</v>
      </c>
      <c r="L259" s="12">
        <f>SUM(L2:L258)</f>
        <v>9269.7931034482754</v>
      </c>
      <c r="O259" s="42">
        <f>SUM(O2:O257)</f>
        <v>1844856</v>
      </c>
      <c r="P259" s="12">
        <f>SUM(P2:P257)</f>
        <v>5414.1041819515749</v>
      </c>
      <c r="R259" s="49">
        <f>SUM(R2:R258)</f>
        <v>131.97999999999999</v>
      </c>
    </row>
    <row r="260" spans="1:26" ht="15">
      <c r="A260" s="164" t="s">
        <v>12</v>
      </c>
      <c r="B260" s="165"/>
      <c r="C260" s="165"/>
      <c r="D260" s="165"/>
      <c r="E260" s="165"/>
      <c r="F260" s="165"/>
      <c r="G260" s="165"/>
      <c r="H260" s="165"/>
    </row>
    <row r="261" spans="1:26">
      <c r="A261" s="15"/>
      <c r="B261" s="21"/>
      <c r="C261" s="15"/>
      <c r="D261" s="24"/>
      <c r="E261" s="24"/>
    </row>
    <row r="262" spans="1:26" ht="15">
      <c r="A262" s="166" t="s">
        <v>38</v>
      </c>
      <c r="B262" s="167"/>
      <c r="C262" s="167"/>
      <c r="D262" s="167"/>
      <c r="E262" s="167"/>
      <c r="F262" s="167"/>
      <c r="G262" s="167"/>
      <c r="H262" s="167"/>
      <c r="O262" s="42">
        <f>K259+O259</f>
        <v>5003538</v>
      </c>
      <c r="P262" s="12">
        <f>L259+P259</f>
        <v>14683.897285399849</v>
      </c>
      <c r="S262" s="168" t="s">
        <v>202</v>
      </c>
      <c r="T262" s="168"/>
      <c r="U262" s="168"/>
      <c r="V262" s="168"/>
      <c r="W262" s="168"/>
      <c r="X262" s="168"/>
      <c r="Y262" s="168"/>
      <c r="Z262" s="168"/>
    </row>
    <row r="263" spans="1:26">
      <c r="N263" s="2" t="s">
        <v>29</v>
      </c>
      <c r="Q263" s="92">
        <f>'1998-8ος-;;;;'!P80</f>
        <v>2758.0832501834188</v>
      </c>
      <c r="R263" s="137">
        <f>'1998-8ος-;;;;'!P81</f>
        <v>32897</v>
      </c>
      <c r="S263" s="138">
        <f>'1998-8ος-;;;;'!V78</f>
        <v>5.1760594277327066</v>
      </c>
      <c r="T263" s="137">
        <f>'1998-8ος-;;;;'!V79</f>
        <v>121</v>
      </c>
      <c r="U263" s="138">
        <f>'1998-8ος-;;;;'!W78</f>
        <v>139.32053955069699</v>
      </c>
      <c r="V263" s="137">
        <f>'1998-8ος-;;;;'!W79</f>
        <v>3261</v>
      </c>
      <c r="W263" s="93">
        <f>'1998-8ος-;;;;'!X78</f>
        <v>0</v>
      </c>
      <c r="X263" s="146">
        <f>'1998-8ος-;;;;'!X79</f>
        <v>0</v>
      </c>
      <c r="Y263" s="93">
        <f>'1998-8ος-;;;;'!Y78</f>
        <v>5.98</v>
      </c>
      <c r="Z263" s="137">
        <f>'1998-8ος-;;;;'!Y79</f>
        <v>140</v>
      </c>
    </row>
    <row r="264" spans="1:26">
      <c r="N264" s="14" t="s">
        <v>30</v>
      </c>
      <c r="Q264" s="12">
        <f>'1998-8ος'!P122</f>
        <v>5580.6837857666915</v>
      </c>
      <c r="R264" s="137">
        <f>'1998-8ος'!Q122</f>
        <v>66564</v>
      </c>
      <c r="S264" s="109" t="s">
        <v>65</v>
      </c>
      <c r="T264" s="109"/>
      <c r="U264" s="109" t="s">
        <v>34</v>
      </c>
      <c r="W264" s="169" t="s">
        <v>41</v>
      </c>
      <c r="X264" s="169"/>
      <c r="Y264" s="169"/>
      <c r="Z264" s="169"/>
    </row>
    <row r="265" spans="1:26">
      <c r="N265" s="82"/>
      <c r="P265" s="82" t="s">
        <v>60</v>
      </c>
      <c r="Q265" s="12"/>
      <c r="R265" s="42"/>
      <c r="S265" s="81">
        <f>'1998-8ος'!V119</f>
        <v>111.51634042553167</v>
      </c>
      <c r="T265" s="137">
        <f>'1998-8ος'!V120</f>
        <v>2610</v>
      </c>
      <c r="U265" s="81">
        <f>'1998-8ος'!W119</f>
        <v>231.95817491445351</v>
      </c>
      <c r="V265" s="137">
        <f>'1998-8ος'!W120</f>
        <v>5429</v>
      </c>
      <c r="W265" s="93">
        <f>'1998-8ος'!X119</f>
        <v>0</v>
      </c>
      <c r="X265" s="146">
        <f>'1998-8ος'!X120</f>
        <v>0</v>
      </c>
      <c r="Y265" s="93">
        <f>'1998-8ος'!Y119</f>
        <v>118.1</v>
      </c>
      <c r="Z265" s="137">
        <f>'1998-8ος'!Y120</f>
        <v>2764</v>
      </c>
    </row>
    <row r="266" spans="1:26">
      <c r="N266" s="14" t="s">
        <v>39</v>
      </c>
      <c r="Q266" s="12">
        <f>'1998-9ος'!P10</f>
        <v>277.55245781364636</v>
      </c>
      <c r="R266" s="137">
        <f>'1998-9ος'!Q10</f>
        <v>3248</v>
      </c>
      <c r="S266" s="109" t="s">
        <v>65</v>
      </c>
      <c r="T266" s="109"/>
      <c r="U266" s="109" t="s">
        <v>34</v>
      </c>
      <c r="V266" s="51"/>
    </row>
    <row r="267" spans="1:26">
      <c r="N267" s="82"/>
      <c r="P267" s="82" t="s">
        <v>60</v>
      </c>
      <c r="Q267" s="12"/>
      <c r="R267" s="42"/>
      <c r="S267" s="81">
        <f>'1998-9ος'!V7</f>
        <v>0</v>
      </c>
      <c r="T267" s="83"/>
      <c r="U267" s="81">
        <f>'1998-9ος'!W7</f>
        <v>20.642835397212025</v>
      </c>
      <c r="V267" s="137">
        <f>'1998-9ος'!W8</f>
        <v>474</v>
      </c>
    </row>
    <row r="268" spans="1:26">
      <c r="N268" s="2" t="s">
        <v>31</v>
      </c>
      <c r="Q268" s="50">
        <f>'1998-10ος'!P69</f>
        <v>5306.5091709464414</v>
      </c>
      <c r="R268" s="137">
        <f>'1998-10ος'!Q69</f>
        <v>60935</v>
      </c>
      <c r="S268" s="109" t="s">
        <v>65</v>
      </c>
      <c r="T268" s="109"/>
      <c r="U268" s="109" t="s">
        <v>34</v>
      </c>
      <c r="V268" s="51"/>
    </row>
    <row r="269" spans="1:26">
      <c r="N269" s="82"/>
      <c r="P269" s="82" t="s">
        <v>60</v>
      </c>
      <c r="Q269" s="50"/>
      <c r="R269" s="112"/>
      <c r="S269" s="111">
        <f>'1998-10ος'!V67</f>
        <v>1185.2455363169477</v>
      </c>
      <c r="T269" s="149">
        <f>'1998-10ος'!V68</f>
        <v>26709</v>
      </c>
      <c r="U269" s="111">
        <f>'1998-10ος'!W67</f>
        <v>256.77273217901688</v>
      </c>
      <c r="V269" s="137">
        <f>'1998-10ος'!W68</f>
        <v>5786</v>
      </c>
    </row>
    <row r="270" spans="1:26">
      <c r="N270" s="2" t="s">
        <v>32</v>
      </c>
      <c r="Q270" s="50">
        <f>'1998-12ος'!P17</f>
        <v>872.31401320616283</v>
      </c>
      <c r="R270" s="137">
        <f>'1998-12ος'!Q17</f>
        <v>9644</v>
      </c>
      <c r="S270" s="109" t="s">
        <v>65</v>
      </c>
      <c r="T270" s="109"/>
      <c r="U270" s="109" t="s">
        <v>34</v>
      </c>
      <c r="V270" s="42"/>
    </row>
    <row r="271" spans="1:26">
      <c r="N271" s="82"/>
      <c r="P271" s="82" t="s">
        <v>60</v>
      </c>
      <c r="Q271" s="50"/>
      <c r="R271" s="112"/>
      <c r="S271" s="111">
        <f>'1998-12ος'!V14</f>
        <v>-13.517241379310372</v>
      </c>
      <c r="T271" s="113">
        <f>'1998-12ος'!V15</f>
        <v>0</v>
      </c>
      <c r="U271" s="111">
        <f>'1998-12ος'!W14</f>
        <v>35.179683418928825</v>
      </c>
      <c r="V271" s="137">
        <f>'1998-12ος'!W15</f>
        <v>470</v>
      </c>
    </row>
    <row r="272" spans="1:26">
      <c r="N272" s="88" t="s">
        <v>63</v>
      </c>
      <c r="Q272" s="50">
        <f>'1999'!P13</f>
        <v>22.594277329420397</v>
      </c>
      <c r="R272" s="147">
        <f>'1999'!Q13</f>
        <v>245</v>
      </c>
      <c r="S272" s="55"/>
      <c r="T272" s="110"/>
      <c r="U272" s="110"/>
      <c r="V272" s="51"/>
    </row>
    <row r="273" spans="1:23">
      <c r="J273" s="3"/>
      <c r="K273" s="3"/>
      <c r="L273" s="3"/>
      <c r="M273" s="3"/>
      <c r="N273" s="3"/>
      <c r="O273" s="92" t="s">
        <v>154</v>
      </c>
      <c r="Q273" s="50">
        <f>SUM(Q264:Q272)</f>
        <v>12059.653705062365</v>
      </c>
      <c r="R273" s="112">
        <f>SUM(R264:R272)</f>
        <v>140636</v>
      </c>
      <c r="S273" s="50">
        <f>SUM(S265:S272)</f>
        <v>1283.2446353631688</v>
      </c>
      <c r="T273" s="112">
        <f>SUM(T265:T272)</f>
        <v>29319</v>
      </c>
      <c r="U273" s="50">
        <f>SUM(U265:U272)</f>
        <v>544.55342590961118</v>
      </c>
      <c r="V273" s="112">
        <f>SUM(V265:V272)</f>
        <v>12159</v>
      </c>
      <c r="W273" s="130" t="s">
        <v>185</v>
      </c>
    </row>
    <row r="274" spans="1:23" s="129" customFormat="1">
      <c r="A274" s="115"/>
      <c r="B274" s="124"/>
      <c r="C274" s="115"/>
      <c r="D274" s="115"/>
      <c r="E274" s="115"/>
      <c r="F274" s="125"/>
      <c r="G274" s="115"/>
      <c r="H274" s="115"/>
      <c r="I274" s="90"/>
      <c r="J274" s="90"/>
      <c r="K274" s="90"/>
      <c r="L274" s="90"/>
      <c r="M274" s="90"/>
      <c r="N274" s="90"/>
      <c r="O274" s="126"/>
      <c r="P274" s="90"/>
      <c r="Q274" s="127"/>
      <c r="R274" s="128"/>
      <c r="S274" s="127"/>
      <c r="T274" s="130" t="s">
        <v>184</v>
      </c>
      <c r="U274" s="50">
        <f>Y263+Y265</f>
        <v>124.08</v>
      </c>
      <c r="V274" s="137">
        <f>Z263+Z265</f>
        <v>2904</v>
      </c>
    </row>
    <row r="275" spans="1:23" s="129" customFormat="1">
      <c r="A275" s="115"/>
      <c r="B275" s="124"/>
      <c r="C275" s="115"/>
      <c r="D275" s="115"/>
      <c r="E275" s="115"/>
      <c r="F275" s="125"/>
      <c r="G275" s="115"/>
      <c r="H275" s="115"/>
      <c r="I275" s="90"/>
      <c r="J275" s="90"/>
      <c r="K275" s="90"/>
      <c r="L275" s="90"/>
      <c r="M275" s="90"/>
      <c r="N275" s="90"/>
      <c r="O275" s="126"/>
      <c r="P275" s="90"/>
      <c r="Q275" s="127"/>
      <c r="R275" s="128"/>
      <c r="S275" s="127"/>
      <c r="T275" s="128"/>
      <c r="U275" s="127"/>
      <c r="V275" s="128"/>
    </row>
    <row r="276" spans="1:23" s="129" customFormat="1">
      <c r="A276" s="115"/>
      <c r="B276" s="124"/>
      <c r="C276" s="115"/>
      <c r="D276" s="115"/>
      <c r="E276" s="115"/>
      <c r="F276" s="125"/>
      <c r="G276" s="115"/>
      <c r="H276" s="98"/>
      <c r="I276" s="80"/>
      <c r="J276" s="80"/>
      <c r="K276" s="91" t="s">
        <v>68</v>
      </c>
      <c r="L276" s="48" t="s">
        <v>171</v>
      </c>
      <c r="M276" s="2"/>
      <c r="N276" s="14"/>
      <c r="O276" s="1"/>
      <c r="P276" s="2"/>
      <c r="Q276" s="50">
        <f>'1998-9ος ... για 8ο παππού'!J80</f>
        <v>1653.8165810711666</v>
      </c>
      <c r="R276" s="137">
        <f>'1998-9ος ... για 8ο παππού'!K80</f>
        <v>19355</v>
      </c>
      <c r="S276" s="7" t="s">
        <v>232</v>
      </c>
      <c r="T276" s="110"/>
      <c r="U276" s="110"/>
      <c r="V276" s="51"/>
    </row>
    <row r="277" spans="1:23" s="129" customFormat="1">
      <c r="A277" s="115"/>
      <c r="B277" s="124"/>
      <c r="C277" s="115"/>
      <c r="D277" s="115"/>
      <c r="E277" s="115"/>
      <c r="F277" s="125"/>
      <c r="G277" s="115"/>
      <c r="H277" s="98"/>
      <c r="I277" s="80"/>
      <c r="J277" s="80"/>
      <c r="K277" s="91" t="s">
        <v>169</v>
      </c>
      <c r="L277" s="48" t="s">
        <v>172</v>
      </c>
      <c r="M277" s="2"/>
      <c r="N277" s="14"/>
      <c r="O277" s="1"/>
      <c r="P277" s="2"/>
      <c r="Q277" s="50">
        <f>'1998-9ος ... για 8ο παππού'!J81</f>
        <v>363.2516507703595</v>
      </c>
      <c r="R277" s="137">
        <f>'1998-9ος ... για 8ο παππού'!K81</f>
        <v>4251</v>
      </c>
      <c r="S277" s="7" t="s">
        <v>232</v>
      </c>
      <c r="T277" s="110"/>
      <c r="U277" s="110"/>
      <c r="V277" s="51"/>
    </row>
    <row r="278" spans="1:23" s="129" customFormat="1">
      <c r="A278" s="115"/>
      <c r="B278" s="124"/>
      <c r="C278" s="115"/>
      <c r="D278" s="115"/>
      <c r="E278" s="115"/>
      <c r="F278" s="125"/>
      <c r="G278" s="115"/>
      <c r="H278" s="98"/>
      <c r="I278" s="80"/>
      <c r="J278" s="80"/>
      <c r="K278" s="48"/>
      <c r="L278" s="48"/>
      <c r="M278" s="91" t="s">
        <v>173</v>
      </c>
      <c r="N278" s="82"/>
      <c r="O278" s="1"/>
      <c r="P278" s="82" t="s">
        <v>60</v>
      </c>
      <c r="Q278" s="50"/>
      <c r="R278" s="50"/>
      <c r="S278" s="111">
        <f>'1998-9ος ... για 8ο παππού'!K74+'1998-9ος ... για 8ο παππού'!N74+'1998-9ος ... για 8ο παππού'!Y73+'1998-9ος ... για 8ο παππού'!AK74</f>
        <v>51.327100025825352</v>
      </c>
      <c r="T278" s="149">
        <v>1172</v>
      </c>
      <c r="U278" s="148" t="s">
        <v>202</v>
      </c>
      <c r="V278" s="51"/>
    </row>
    <row r="279" spans="1:23" s="129" customFormat="1">
      <c r="A279" s="115"/>
      <c r="B279" s="124"/>
      <c r="C279" s="115"/>
      <c r="D279" s="115"/>
      <c r="E279" s="115"/>
      <c r="F279" s="125"/>
      <c r="G279" s="115"/>
      <c r="H279" s="98"/>
      <c r="I279" s="80"/>
      <c r="J279" s="80"/>
      <c r="K279" s="91" t="s">
        <v>174</v>
      </c>
      <c r="L279" s="48" t="s">
        <v>175</v>
      </c>
      <c r="M279" s="91"/>
      <c r="N279" s="82"/>
      <c r="O279" s="1"/>
      <c r="P279" s="82"/>
      <c r="Q279" s="50">
        <f>'1998-9ος ... για 8ο παππού'!R72</f>
        <v>221.76234776228907</v>
      </c>
      <c r="R279" s="137">
        <v>2581</v>
      </c>
      <c r="S279" s="7" t="s">
        <v>232</v>
      </c>
      <c r="T279" s="111"/>
      <c r="U279" s="110"/>
      <c r="V279" s="51"/>
    </row>
    <row r="280" spans="1:23" s="129" customFormat="1">
      <c r="A280" s="115"/>
      <c r="B280" s="124"/>
      <c r="C280" s="115"/>
      <c r="D280" s="115"/>
      <c r="E280" s="115"/>
      <c r="F280" s="125"/>
      <c r="G280" s="115"/>
      <c r="H280" s="115"/>
      <c r="I280" s="90"/>
      <c r="J280" s="90"/>
      <c r="K280" s="90"/>
      <c r="L280" s="90"/>
      <c r="M280" s="90"/>
      <c r="N280" s="90"/>
      <c r="O280" s="126"/>
      <c r="P280" s="90"/>
      <c r="Q280" s="127"/>
      <c r="R280" s="128"/>
      <c r="S280" s="127"/>
      <c r="T280" s="128"/>
      <c r="U280" s="127"/>
      <c r="V280" s="128"/>
    </row>
    <row r="281" spans="1:23" s="129" customFormat="1">
      <c r="A281" s="115"/>
      <c r="B281" s="124"/>
      <c r="C281" s="115"/>
      <c r="D281" s="115"/>
      <c r="E281" s="98"/>
      <c r="F281" s="131"/>
      <c r="G281" s="98"/>
      <c r="H281" s="91" t="s">
        <v>69</v>
      </c>
      <c r="I281" s="48" t="s">
        <v>66</v>
      </c>
      <c r="J281" s="2"/>
      <c r="K281" s="2"/>
      <c r="L281" s="2"/>
      <c r="M281" s="2"/>
      <c r="N281" s="1"/>
      <c r="O281" s="1"/>
      <c r="P281" s="2"/>
      <c r="Q281" s="50">
        <f>'2013'!U277</f>
        <v>1172.5458547322082</v>
      </c>
      <c r="R281" s="137">
        <f>'2013'!U278</f>
        <v>4979</v>
      </c>
      <c r="S281" s="148" t="s">
        <v>202</v>
      </c>
      <c r="T281" s="110"/>
      <c r="U281" s="110"/>
      <c r="V281" s="51"/>
    </row>
    <row r="282" spans="1:23" s="129" customFormat="1">
      <c r="A282" s="115"/>
      <c r="B282" s="124"/>
      <c r="C282" s="115"/>
      <c r="D282" s="115"/>
      <c r="E282" s="98"/>
      <c r="F282" s="131"/>
      <c r="G282" s="98"/>
      <c r="H282" s="91" t="s">
        <v>170</v>
      </c>
      <c r="I282" s="48" t="s">
        <v>67</v>
      </c>
      <c r="J282" s="2"/>
      <c r="K282" s="2"/>
      <c r="L282" s="2"/>
      <c r="M282" s="2"/>
      <c r="N282" s="1"/>
      <c r="O282" s="1"/>
      <c r="P282" s="2"/>
      <c r="Q282" s="50">
        <f>'2013'!Y277</f>
        <v>681.59647835656654</v>
      </c>
      <c r="R282" s="137">
        <f>'2013'!Y278</f>
        <v>2894</v>
      </c>
      <c r="S282" s="148" t="s">
        <v>202</v>
      </c>
      <c r="T282" s="110"/>
      <c r="U282" s="110"/>
      <c r="V282" s="51"/>
    </row>
    <row r="283" spans="1:23" s="129" customFormat="1">
      <c r="A283" s="115"/>
      <c r="B283" s="124"/>
      <c r="C283" s="115"/>
      <c r="D283" s="115"/>
      <c r="E283" s="98"/>
      <c r="F283" s="131"/>
      <c r="G283" s="98"/>
      <c r="H283" s="48"/>
      <c r="I283" s="48"/>
      <c r="J283" s="2"/>
      <c r="K283" s="2"/>
      <c r="L283" s="2"/>
      <c r="M283" s="91" t="s">
        <v>176</v>
      </c>
      <c r="N283" s="87"/>
      <c r="O283" s="1"/>
      <c r="P283" s="87" t="s">
        <v>60</v>
      </c>
      <c r="Q283" s="50"/>
      <c r="R283" s="112"/>
      <c r="S283" s="139"/>
      <c r="T283" s="140"/>
      <c r="U283" s="139"/>
      <c r="V283" s="140"/>
    </row>
    <row r="284" spans="1:23" s="129" customFormat="1">
      <c r="A284" s="115"/>
      <c r="B284" s="124"/>
      <c r="C284" s="115"/>
      <c r="D284" s="115"/>
      <c r="E284" s="98"/>
      <c r="F284" s="131"/>
      <c r="G284" s="98"/>
      <c r="H284" s="115"/>
      <c r="I284" s="90"/>
      <c r="J284" s="90"/>
      <c r="K284" s="90"/>
      <c r="L284" s="90"/>
      <c r="M284" s="90"/>
      <c r="N284" s="90"/>
      <c r="O284" s="126"/>
      <c r="P284" s="90"/>
      <c r="Q284" s="127"/>
      <c r="R284" s="128"/>
      <c r="S284" s="127"/>
      <c r="T284" s="128"/>
      <c r="U284" s="50">
        <f>'2013'!AF276</f>
        <v>787.65818348649907</v>
      </c>
      <c r="V284" s="137">
        <f>'2013'!AF277</f>
        <v>3345</v>
      </c>
      <c r="W284" s="148" t="s">
        <v>202</v>
      </c>
    </row>
    <row r="285" spans="1:23" s="129" customFormat="1">
      <c r="A285" s="115"/>
      <c r="B285" s="124"/>
      <c r="C285" s="115"/>
      <c r="D285" s="115"/>
      <c r="E285" s="98"/>
      <c r="F285" s="131"/>
      <c r="G285" s="98"/>
      <c r="H285" s="115"/>
      <c r="I285" s="90"/>
      <c r="J285" s="90"/>
      <c r="K285" s="90"/>
      <c r="L285" s="90"/>
      <c r="M285" s="90"/>
      <c r="N285" s="90"/>
      <c r="O285" s="126"/>
      <c r="P285" s="90"/>
      <c r="Q285" s="127"/>
      <c r="R285" s="128"/>
      <c r="S285" s="127"/>
      <c r="T285" s="128"/>
      <c r="U285" s="127"/>
      <c r="V285" s="128"/>
    </row>
    <row r="286" spans="1:23" s="129" customFormat="1">
      <c r="A286" s="115"/>
      <c r="B286" s="124"/>
      <c r="C286" s="115"/>
      <c r="D286" s="115"/>
      <c r="E286" s="98"/>
      <c r="F286" s="131"/>
      <c r="G286" s="98"/>
      <c r="H286" s="115"/>
      <c r="I286" s="90"/>
      <c r="J286" s="90"/>
      <c r="K286" s="90"/>
      <c r="L286" s="90"/>
      <c r="M286" s="90"/>
      <c r="N286" s="90"/>
      <c r="O286" s="126"/>
      <c r="P286" s="90"/>
      <c r="Q286" s="127"/>
      <c r="R286" s="128"/>
      <c r="S286" s="127"/>
      <c r="T286" s="128"/>
      <c r="U286" s="127"/>
      <c r="V286" s="128"/>
    </row>
    <row r="287" spans="1:23">
      <c r="E287" s="88"/>
      <c r="F287" s="132"/>
      <c r="G287" s="88"/>
      <c r="H287" s="121" t="s">
        <v>177</v>
      </c>
      <c r="I287" s="2" t="s">
        <v>181</v>
      </c>
      <c r="Q287" s="90">
        <f>'2013'!L277</f>
        <v>11722.978723404251</v>
      </c>
      <c r="R287" s="137">
        <f>'2013'!L278</f>
        <v>49782</v>
      </c>
      <c r="S287" s="93"/>
      <c r="T287" s="93"/>
    </row>
    <row r="288" spans="1:23">
      <c r="E288" s="88"/>
      <c r="F288" s="132"/>
      <c r="G288" s="88"/>
      <c r="H288" s="121" t="s">
        <v>178</v>
      </c>
      <c r="I288" s="2" t="s">
        <v>180</v>
      </c>
      <c r="Q288" s="90">
        <f>'2013'!P277</f>
        <v>3633.493763756419</v>
      </c>
      <c r="R288" s="137">
        <f>'2013'!P278</f>
        <v>15430</v>
      </c>
      <c r="S288" s="93"/>
    </row>
    <row r="289" spans="5:22">
      <c r="E289" s="88"/>
      <c r="F289" s="132"/>
      <c r="G289" s="88"/>
      <c r="H289" s="88"/>
      <c r="I289" s="121" t="s">
        <v>179</v>
      </c>
      <c r="J289" s="2" t="s">
        <v>182</v>
      </c>
      <c r="N289" s="48" t="s">
        <v>183</v>
      </c>
      <c r="Q289" s="92"/>
      <c r="R289" s="122"/>
      <c r="S289" s="141"/>
      <c r="T289" s="140"/>
      <c r="U289" s="141"/>
      <c r="V289" s="140"/>
    </row>
    <row r="290" spans="5:22">
      <c r="E290" s="88"/>
      <c r="F290" s="132"/>
      <c r="G290" s="88"/>
      <c r="Q290" s="2"/>
      <c r="U290" s="141">
        <f>S289+U289</f>
        <v>0</v>
      </c>
      <c r="V290" s="142">
        <f>T289+V289</f>
        <v>0</v>
      </c>
    </row>
    <row r="291" spans="5:22">
      <c r="E291" s="88"/>
      <c r="F291" s="132"/>
      <c r="G291" s="88"/>
      <c r="Q291" s="2"/>
    </row>
    <row r="292" spans="5:22">
      <c r="Q292" s="2"/>
    </row>
    <row r="294" spans="5:22">
      <c r="P294" s="153">
        <v>226</v>
      </c>
      <c r="Q294" s="81">
        <f>Q273+Q276+Q277+Q279+Q281+Q282+S273+U273+S278+U284+U290</f>
        <v>18819.409962540063</v>
      </c>
      <c r="R294" s="81">
        <f>R273+R276+R277+R279+R281+R282+T273+V273+T278+V284+V290</f>
        <v>220691</v>
      </c>
    </row>
  </sheetData>
  <autoFilter ref="C1:C292"/>
  <mergeCells count="4">
    <mergeCell ref="A260:H260"/>
    <mergeCell ref="A262:H262"/>
    <mergeCell ref="S262:Z262"/>
    <mergeCell ref="W264:Z2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7"/>
  <sheetViews>
    <sheetView workbookViewId="0">
      <pane ySplit="1" topLeftCell="A50" activePane="bottomLeft" state="frozen"/>
      <selection pane="bottomLeft" activeCell="Z77" sqref="Z77:Z78"/>
    </sheetView>
  </sheetViews>
  <sheetFormatPr defaultRowHeight="11.25"/>
  <cols>
    <col min="1" max="1" width="8.28515625" style="1" bestFit="1" customWidth="1"/>
    <col min="2" max="2" width="10" style="20" bestFit="1" customWidth="1"/>
    <col min="3" max="3" width="12.7109375" style="1" bestFit="1" customWidth="1"/>
    <col min="4" max="4" width="10.85546875" style="1" customWidth="1"/>
    <col min="5" max="5" width="10.28515625" style="1" bestFit="1" customWidth="1"/>
    <col min="6" max="6" width="8.7109375" style="14" bestFit="1" customWidth="1"/>
    <col min="7" max="7" width="6" style="1" bestFit="1" customWidth="1"/>
    <col min="8" max="8" width="6.140625" style="1" bestFit="1" customWidth="1"/>
    <col min="9" max="9" width="9.7109375" style="2" customWidth="1"/>
    <col min="10" max="10" width="7.85546875" style="2" bestFit="1" customWidth="1"/>
    <col min="11" max="11" width="9" style="2" bestFit="1" customWidth="1"/>
    <col min="12" max="12" width="9.42578125" style="2" bestFit="1" customWidth="1"/>
    <col min="13" max="13" width="9.7109375" style="2" customWidth="1"/>
    <col min="14" max="14" width="7.85546875" style="2" bestFit="1" customWidth="1"/>
    <col min="15" max="15" width="9" style="2" bestFit="1" customWidth="1"/>
    <col min="16" max="16" width="10.28515625" style="2" bestFit="1" customWidth="1"/>
    <col min="17" max="18" width="8.140625" style="7" bestFit="1" customWidth="1"/>
    <col min="19" max="19" width="5.42578125" style="7" bestFit="1" customWidth="1"/>
    <col min="20" max="20" width="9.140625" style="7"/>
    <col min="21" max="21" width="11.42578125" style="7" customWidth="1"/>
    <col min="22" max="22" width="8.140625" style="7" bestFit="1" customWidth="1"/>
    <col min="23" max="23" width="9.42578125" style="7" bestFit="1" customWidth="1"/>
    <col min="24" max="24" width="9.140625" style="7"/>
    <col min="25" max="25" width="9.42578125" style="7" bestFit="1" customWidth="1"/>
    <col min="26" max="132" width="9.140625" style="7"/>
    <col min="133" max="133" width="9" style="7" bestFit="1" customWidth="1"/>
    <col min="134" max="134" width="9.85546875" style="7" bestFit="1" customWidth="1"/>
    <col min="135" max="135" width="9.140625" style="7" bestFit="1" customWidth="1"/>
    <col min="136" max="136" width="16" style="7" bestFit="1" customWidth="1"/>
    <col min="137" max="137" width="9" style="7" bestFit="1" customWidth="1"/>
    <col min="138" max="138" width="7.85546875" style="7" bestFit="1" customWidth="1"/>
    <col min="139" max="139" width="11.7109375" style="7" bestFit="1" customWidth="1"/>
    <col min="140" max="140" width="14.28515625" style="7" customWidth="1"/>
    <col min="141" max="141" width="11.7109375" style="7" bestFit="1" customWidth="1"/>
    <col min="142" max="142" width="14.140625" style="7" bestFit="1" customWidth="1"/>
    <col min="143" max="143" width="16.7109375" style="7" customWidth="1"/>
    <col min="144" max="144" width="16.5703125" style="7" customWidth="1"/>
    <col min="145" max="146" width="7.85546875" style="7" bestFit="1" customWidth="1"/>
    <col min="147" max="147" width="8" style="7" bestFit="1" customWidth="1"/>
    <col min="148" max="149" width="7.85546875" style="7" bestFit="1" customWidth="1"/>
    <col min="150" max="150" width="9.7109375" style="7" customWidth="1"/>
    <col min="151" max="151" width="12.85546875" style="7" customWidth="1"/>
    <col min="152" max="388" width="9.140625" style="7"/>
    <col min="389" max="389" width="9" style="7" bestFit="1" customWidth="1"/>
    <col min="390" max="390" width="9.85546875" style="7" bestFit="1" customWidth="1"/>
    <col min="391" max="391" width="9.140625" style="7" bestFit="1" customWidth="1"/>
    <col min="392" max="392" width="16" style="7" bestFit="1" customWidth="1"/>
    <col min="393" max="393" width="9" style="7" bestFit="1" customWidth="1"/>
    <col min="394" max="394" width="7.85546875" style="7" bestFit="1" customWidth="1"/>
    <col min="395" max="395" width="11.7109375" style="7" bestFit="1" customWidth="1"/>
    <col min="396" max="396" width="14.28515625" style="7" customWidth="1"/>
    <col min="397" max="397" width="11.7109375" style="7" bestFit="1" customWidth="1"/>
    <col min="398" max="398" width="14.140625" style="7" bestFit="1" customWidth="1"/>
    <col min="399" max="399" width="16.7109375" style="7" customWidth="1"/>
    <col min="400" max="400" width="16.5703125" style="7" customWidth="1"/>
    <col min="401" max="402" width="7.85546875" style="7" bestFit="1" customWidth="1"/>
    <col min="403" max="403" width="8" style="7" bestFit="1" customWidth="1"/>
    <col min="404" max="405" width="7.85546875" style="7" bestFit="1" customWidth="1"/>
    <col min="406" max="406" width="9.7109375" style="7" customWidth="1"/>
    <col min="407" max="407" width="12.85546875" style="7" customWidth="1"/>
    <col min="408" max="644" width="9.140625" style="7"/>
    <col min="645" max="645" width="9" style="7" bestFit="1" customWidth="1"/>
    <col min="646" max="646" width="9.85546875" style="7" bestFit="1" customWidth="1"/>
    <col min="647" max="647" width="9.140625" style="7" bestFit="1" customWidth="1"/>
    <col min="648" max="648" width="16" style="7" bestFit="1" customWidth="1"/>
    <col min="649" max="649" width="9" style="7" bestFit="1" customWidth="1"/>
    <col min="650" max="650" width="7.85546875" style="7" bestFit="1" customWidth="1"/>
    <col min="651" max="651" width="11.7109375" style="7" bestFit="1" customWidth="1"/>
    <col min="652" max="652" width="14.28515625" style="7" customWidth="1"/>
    <col min="653" max="653" width="11.7109375" style="7" bestFit="1" customWidth="1"/>
    <col min="654" max="654" width="14.140625" style="7" bestFit="1" customWidth="1"/>
    <col min="655" max="655" width="16.7109375" style="7" customWidth="1"/>
    <col min="656" max="656" width="16.5703125" style="7" customWidth="1"/>
    <col min="657" max="658" width="7.85546875" style="7" bestFit="1" customWidth="1"/>
    <col min="659" max="659" width="8" style="7" bestFit="1" customWidth="1"/>
    <col min="660" max="661" width="7.85546875" style="7" bestFit="1" customWidth="1"/>
    <col min="662" max="662" width="9.7109375" style="7" customWidth="1"/>
    <col min="663" max="663" width="12.85546875" style="7" customWidth="1"/>
    <col min="664" max="900" width="9.140625" style="7"/>
    <col min="901" max="901" width="9" style="7" bestFit="1" customWidth="1"/>
    <col min="902" max="902" width="9.85546875" style="7" bestFit="1" customWidth="1"/>
    <col min="903" max="903" width="9.140625" style="7" bestFit="1" customWidth="1"/>
    <col min="904" max="904" width="16" style="7" bestFit="1" customWidth="1"/>
    <col min="905" max="905" width="9" style="7" bestFit="1" customWidth="1"/>
    <col min="906" max="906" width="7.85546875" style="7" bestFit="1" customWidth="1"/>
    <col min="907" max="907" width="11.7109375" style="7" bestFit="1" customWidth="1"/>
    <col min="908" max="908" width="14.28515625" style="7" customWidth="1"/>
    <col min="909" max="909" width="11.7109375" style="7" bestFit="1" customWidth="1"/>
    <col min="910" max="910" width="14.140625" style="7" bestFit="1" customWidth="1"/>
    <col min="911" max="911" width="16.7109375" style="7" customWidth="1"/>
    <col min="912" max="912" width="16.5703125" style="7" customWidth="1"/>
    <col min="913" max="914" width="7.85546875" style="7" bestFit="1" customWidth="1"/>
    <col min="915" max="915" width="8" style="7" bestFit="1" customWidth="1"/>
    <col min="916" max="917" width="7.85546875" style="7" bestFit="1" customWidth="1"/>
    <col min="918" max="918" width="9.7109375" style="7" customWidth="1"/>
    <col min="919" max="919" width="12.85546875" style="7" customWidth="1"/>
    <col min="920" max="1156" width="9.140625" style="7"/>
    <col min="1157" max="1157" width="9" style="7" bestFit="1" customWidth="1"/>
    <col min="1158" max="1158" width="9.85546875" style="7" bestFit="1" customWidth="1"/>
    <col min="1159" max="1159" width="9.140625" style="7" bestFit="1" customWidth="1"/>
    <col min="1160" max="1160" width="16" style="7" bestFit="1" customWidth="1"/>
    <col min="1161" max="1161" width="9" style="7" bestFit="1" customWidth="1"/>
    <col min="1162" max="1162" width="7.85546875" style="7" bestFit="1" customWidth="1"/>
    <col min="1163" max="1163" width="11.7109375" style="7" bestFit="1" customWidth="1"/>
    <col min="1164" max="1164" width="14.28515625" style="7" customWidth="1"/>
    <col min="1165" max="1165" width="11.7109375" style="7" bestFit="1" customWidth="1"/>
    <col min="1166" max="1166" width="14.140625" style="7" bestFit="1" customWidth="1"/>
    <col min="1167" max="1167" width="16.7109375" style="7" customWidth="1"/>
    <col min="1168" max="1168" width="16.5703125" style="7" customWidth="1"/>
    <col min="1169" max="1170" width="7.85546875" style="7" bestFit="1" customWidth="1"/>
    <col min="1171" max="1171" width="8" style="7" bestFit="1" customWidth="1"/>
    <col min="1172" max="1173" width="7.85546875" style="7" bestFit="1" customWidth="1"/>
    <col min="1174" max="1174" width="9.7109375" style="7" customWidth="1"/>
    <col min="1175" max="1175" width="12.85546875" style="7" customWidth="1"/>
    <col min="1176" max="1412" width="9.140625" style="7"/>
    <col min="1413" max="1413" width="9" style="7" bestFit="1" customWidth="1"/>
    <col min="1414" max="1414" width="9.85546875" style="7" bestFit="1" customWidth="1"/>
    <col min="1415" max="1415" width="9.140625" style="7" bestFit="1" customWidth="1"/>
    <col min="1416" max="1416" width="16" style="7" bestFit="1" customWidth="1"/>
    <col min="1417" max="1417" width="9" style="7" bestFit="1" customWidth="1"/>
    <col min="1418" max="1418" width="7.85546875" style="7" bestFit="1" customWidth="1"/>
    <col min="1419" max="1419" width="11.7109375" style="7" bestFit="1" customWidth="1"/>
    <col min="1420" max="1420" width="14.28515625" style="7" customWidth="1"/>
    <col min="1421" max="1421" width="11.7109375" style="7" bestFit="1" customWidth="1"/>
    <col min="1422" max="1422" width="14.140625" style="7" bestFit="1" customWidth="1"/>
    <col min="1423" max="1423" width="16.7109375" style="7" customWidth="1"/>
    <col min="1424" max="1424" width="16.5703125" style="7" customWidth="1"/>
    <col min="1425" max="1426" width="7.85546875" style="7" bestFit="1" customWidth="1"/>
    <col min="1427" max="1427" width="8" style="7" bestFit="1" customWidth="1"/>
    <col min="1428" max="1429" width="7.85546875" style="7" bestFit="1" customWidth="1"/>
    <col min="1430" max="1430" width="9.7109375" style="7" customWidth="1"/>
    <col min="1431" max="1431" width="12.85546875" style="7" customWidth="1"/>
    <col min="1432" max="1668" width="9.140625" style="7"/>
    <col min="1669" max="1669" width="9" style="7" bestFit="1" customWidth="1"/>
    <col min="1670" max="1670" width="9.85546875" style="7" bestFit="1" customWidth="1"/>
    <col min="1671" max="1671" width="9.140625" style="7" bestFit="1" customWidth="1"/>
    <col min="1672" max="1672" width="16" style="7" bestFit="1" customWidth="1"/>
    <col min="1673" max="1673" width="9" style="7" bestFit="1" customWidth="1"/>
    <col min="1674" max="1674" width="7.85546875" style="7" bestFit="1" customWidth="1"/>
    <col min="1675" max="1675" width="11.7109375" style="7" bestFit="1" customWidth="1"/>
    <col min="1676" max="1676" width="14.28515625" style="7" customWidth="1"/>
    <col min="1677" max="1677" width="11.7109375" style="7" bestFit="1" customWidth="1"/>
    <col min="1678" max="1678" width="14.140625" style="7" bestFit="1" customWidth="1"/>
    <col min="1679" max="1679" width="16.7109375" style="7" customWidth="1"/>
    <col min="1680" max="1680" width="16.5703125" style="7" customWidth="1"/>
    <col min="1681" max="1682" width="7.85546875" style="7" bestFit="1" customWidth="1"/>
    <col min="1683" max="1683" width="8" style="7" bestFit="1" customWidth="1"/>
    <col min="1684" max="1685" width="7.85546875" style="7" bestFit="1" customWidth="1"/>
    <col min="1686" max="1686" width="9.7109375" style="7" customWidth="1"/>
    <col min="1687" max="1687" width="12.85546875" style="7" customWidth="1"/>
    <col min="1688" max="1924" width="9.140625" style="7"/>
    <col min="1925" max="1925" width="9" style="7" bestFit="1" customWidth="1"/>
    <col min="1926" max="1926" width="9.85546875" style="7" bestFit="1" customWidth="1"/>
    <col min="1927" max="1927" width="9.140625" style="7" bestFit="1" customWidth="1"/>
    <col min="1928" max="1928" width="16" style="7" bestFit="1" customWidth="1"/>
    <col min="1929" max="1929" width="9" style="7" bestFit="1" customWidth="1"/>
    <col min="1930" max="1930" width="7.85546875" style="7" bestFit="1" customWidth="1"/>
    <col min="1931" max="1931" width="11.7109375" style="7" bestFit="1" customWidth="1"/>
    <col min="1932" max="1932" width="14.28515625" style="7" customWidth="1"/>
    <col min="1933" max="1933" width="11.7109375" style="7" bestFit="1" customWidth="1"/>
    <col min="1934" max="1934" width="14.140625" style="7" bestFit="1" customWidth="1"/>
    <col min="1935" max="1935" width="16.7109375" style="7" customWidth="1"/>
    <col min="1936" max="1936" width="16.5703125" style="7" customWidth="1"/>
    <col min="1937" max="1938" width="7.85546875" style="7" bestFit="1" customWidth="1"/>
    <col min="1939" max="1939" width="8" style="7" bestFit="1" customWidth="1"/>
    <col min="1940" max="1941" width="7.85546875" style="7" bestFit="1" customWidth="1"/>
    <col min="1942" max="1942" width="9.7109375" style="7" customWidth="1"/>
    <col min="1943" max="1943" width="12.85546875" style="7" customWidth="1"/>
    <col min="1944" max="2180" width="9.140625" style="7"/>
    <col min="2181" max="2181" width="9" style="7" bestFit="1" customWidth="1"/>
    <col min="2182" max="2182" width="9.85546875" style="7" bestFit="1" customWidth="1"/>
    <col min="2183" max="2183" width="9.140625" style="7" bestFit="1" customWidth="1"/>
    <col min="2184" max="2184" width="16" style="7" bestFit="1" customWidth="1"/>
    <col min="2185" max="2185" width="9" style="7" bestFit="1" customWidth="1"/>
    <col min="2186" max="2186" width="7.85546875" style="7" bestFit="1" customWidth="1"/>
    <col min="2187" max="2187" width="11.7109375" style="7" bestFit="1" customWidth="1"/>
    <col min="2188" max="2188" width="14.28515625" style="7" customWidth="1"/>
    <col min="2189" max="2189" width="11.7109375" style="7" bestFit="1" customWidth="1"/>
    <col min="2190" max="2190" width="14.140625" style="7" bestFit="1" customWidth="1"/>
    <col min="2191" max="2191" width="16.7109375" style="7" customWidth="1"/>
    <col min="2192" max="2192" width="16.5703125" style="7" customWidth="1"/>
    <col min="2193" max="2194" width="7.85546875" style="7" bestFit="1" customWidth="1"/>
    <col min="2195" max="2195" width="8" style="7" bestFit="1" customWidth="1"/>
    <col min="2196" max="2197" width="7.85546875" style="7" bestFit="1" customWidth="1"/>
    <col min="2198" max="2198" width="9.7109375" style="7" customWidth="1"/>
    <col min="2199" max="2199" width="12.85546875" style="7" customWidth="1"/>
    <col min="2200" max="2436" width="9.140625" style="7"/>
    <col min="2437" max="2437" width="9" style="7" bestFit="1" customWidth="1"/>
    <col min="2438" max="2438" width="9.85546875" style="7" bestFit="1" customWidth="1"/>
    <col min="2439" max="2439" width="9.140625" style="7" bestFit="1" customWidth="1"/>
    <col min="2440" max="2440" width="16" style="7" bestFit="1" customWidth="1"/>
    <col min="2441" max="2441" width="9" style="7" bestFit="1" customWidth="1"/>
    <col min="2442" max="2442" width="7.85546875" style="7" bestFit="1" customWidth="1"/>
    <col min="2443" max="2443" width="11.7109375" style="7" bestFit="1" customWidth="1"/>
    <col min="2444" max="2444" width="14.28515625" style="7" customWidth="1"/>
    <col min="2445" max="2445" width="11.7109375" style="7" bestFit="1" customWidth="1"/>
    <col min="2446" max="2446" width="14.140625" style="7" bestFit="1" customWidth="1"/>
    <col min="2447" max="2447" width="16.7109375" style="7" customWidth="1"/>
    <col min="2448" max="2448" width="16.5703125" style="7" customWidth="1"/>
    <col min="2449" max="2450" width="7.85546875" style="7" bestFit="1" customWidth="1"/>
    <col min="2451" max="2451" width="8" style="7" bestFit="1" customWidth="1"/>
    <col min="2452" max="2453" width="7.85546875" style="7" bestFit="1" customWidth="1"/>
    <col min="2454" max="2454" width="9.7109375" style="7" customWidth="1"/>
    <col min="2455" max="2455" width="12.85546875" style="7" customWidth="1"/>
    <col min="2456" max="2692" width="9.140625" style="7"/>
    <col min="2693" max="2693" width="9" style="7" bestFit="1" customWidth="1"/>
    <col min="2694" max="2694" width="9.85546875" style="7" bestFit="1" customWidth="1"/>
    <col min="2695" max="2695" width="9.140625" style="7" bestFit="1" customWidth="1"/>
    <col min="2696" max="2696" width="16" style="7" bestFit="1" customWidth="1"/>
    <col min="2697" max="2697" width="9" style="7" bestFit="1" customWidth="1"/>
    <col min="2698" max="2698" width="7.85546875" style="7" bestFit="1" customWidth="1"/>
    <col min="2699" max="2699" width="11.7109375" style="7" bestFit="1" customWidth="1"/>
    <col min="2700" max="2700" width="14.28515625" style="7" customWidth="1"/>
    <col min="2701" max="2701" width="11.7109375" style="7" bestFit="1" customWidth="1"/>
    <col min="2702" max="2702" width="14.140625" style="7" bestFit="1" customWidth="1"/>
    <col min="2703" max="2703" width="16.7109375" style="7" customWidth="1"/>
    <col min="2704" max="2704" width="16.5703125" style="7" customWidth="1"/>
    <col min="2705" max="2706" width="7.85546875" style="7" bestFit="1" customWidth="1"/>
    <col min="2707" max="2707" width="8" style="7" bestFit="1" customWidth="1"/>
    <col min="2708" max="2709" width="7.85546875" style="7" bestFit="1" customWidth="1"/>
    <col min="2710" max="2710" width="9.7109375" style="7" customWidth="1"/>
    <col min="2711" max="2711" width="12.85546875" style="7" customWidth="1"/>
    <col min="2712" max="2948" width="9.140625" style="7"/>
    <col min="2949" max="2949" width="9" style="7" bestFit="1" customWidth="1"/>
    <col min="2950" max="2950" width="9.85546875" style="7" bestFit="1" customWidth="1"/>
    <col min="2951" max="2951" width="9.140625" style="7" bestFit="1" customWidth="1"/>
    <col min="2952" max="2952" width="16" style="7" bestFit="1" customWidth="1"/>
    <col min="2953" max="2953" width="9" style="7" bestFit="1" customWidth="1"/>
    <col min="2954" max="2954" width="7.85546875" style="7" bestFit="1" customWidth="1"/>
    <col min="2955" max="2955" width="11.7109375" style="7" bestFit="1" customWidth="1"/>
    <col min="2956" max="2956" width="14.28515625" style="7" customWidth="1"/>
    <col min="2957" max="2957" width="11.7109375" style="7" bestFit="1" customWidth="1"/>
    <col min="2958" max="2958" width="14.140625" style="7" bestFit="1" customWidth="1"/>
    <col min="2959" max="2959" width="16.7109375" style="7" customWidth="1"/>
    <col min="2960" max="2960" width="16.5703125" style="7" customWidth="1"/>
    <col min="2961" max="2962" width="7.85546875" style="7" bestFit="1" customWidth="1"/>
    <col min="2963" max="2963" width="8" style="7" bestFit="1" customWidth="1"/>
    <col min="2964" max="2965" width="7.85546875" style="7" bestFit="1" customWidth="1"/>
    <col min="2966" max="2966" width="9.7109375" style="7" customWidth="1"/>
    <col min="2967" max="2967" width="12.85546875" style="7" customWidth="1"/>
    <col min="2968" max="3204" width="9.140625" style="7"/>
    <col min="3205" max="3205" width="9" style="7" bestFit="1" customWidth="1"/>
    <col min="3206" max="3206" width="9.85546875" style="7" bestFit="1" customWidth="1"/>
    <col min="3207" max="3207" width="9.140625" style="7" bestFit="1" customWidth="1"/>
    <col min="3208" max="3208" width="16" style="7" bestFit="1" customWidth="1"/>
    <col min="3209" max="3209" width="9" style="7" bestFit="1" customWidth="1"/>
    <col min="3210" max="3210" width="7.85546875" style="7" bestFit="1" customWidth="1"/>
    <col min="3211" max="3211" width="11.7109375" style="7" bestFit="1" customWidth="1"/>
    <col min="3212" max="3212" width="14.28515625" style="7" customWidth="1"/>
    <col min="3213" max="3213" width="11.7109375" style="7" bestFit="1" customWidth="1"/>
    <col min="3214" max="3214" width="14.140625" style="7" bestFit="1" customWidth="1"/>
    <col min="3215" max="3215" width="16.7109375" style="7" customWidth="1"/>
    <col min="3216" max="3216" width="16.5703125" style="7" customWidth="1"/>
    <col min="3217" max="3218" width="7.85546875" style="7" bestFit="1" customWidth="1"/>
    <col min="3219" max="3219" width="8" style="7" bestFit="1" customWidth="1"/>
    <col min="3220" max="3221" width="7.85546875" style="7" bestFit="1" customWidth="1"/>
    <col min="3222" max="3222" width="9.7109375" style="7" customWidth="1"/>
    <col min="3223" max="3223" width="12.85546875" style="7" customWidth="1"/>
    <col min="3224" max="3460" width="9.140625" style="7"/>
    <col min="3461" max="3461" width="9" style="7" bestFit="1" customWidth="1"/>
    <col min="3462" max="3462" width="9.85546875" style="7" bestFit="1" customWidth="1"/>
    <col min="3463" max="3463" width="9.140625" style="7" bestFit="1" customWidth="1"/>
    <col min="3464" max="3464" width="16" style="7" bestFit="1" customWidth="1"/>
    <col min="3465" max="3465" width="9" style="7" bestFit="1" customWidth="1"/>
    <col min="3466" max="3466" width="7.85546875" style="7" bestFit="1" customWidth="1"/>
    <col min="3467" max="3467" width="11.7109375" style="7" bestFit="1" customWidth="1"/>
    <col min="3468" max="3468" width="14.28515625" style="7" customWidth="1"/>
    <col min="3469" max="3469" width="11.7109375" style="7" bestFit="1" customWidth="1"/>
    <col min="3470" max="3470" width="14.140625" style="7" bestFit="1" customWidth="1"/>
    <col min="3471" max="3471" width="16.7109375" style="7" customWidth="1"/>
    <col min="3472" max="3472" width="16.5703125" style="7" customWidth="1"/>
    <col min="3473" max="3474" width="7.85546875" style="7" bestFit="1" customWidth="1"/>
    <col min="3475" max="3475" width="8" style="7" bestFit="1" customWidth="1"/>
    <col min="3476" max="3477" width="7.85546875" style="7" bestFit="1" customWidth="1"/>
    <col min="3478" max="3478" width="9.7109375" style="7" customWidth="1"/>
    <col min="3479" max="3479" width="12.85546875" style="7" customWidth="1"/>
    <col min="3480" max="3716" width="9.140625" style="7"/>
    <col min="3717" max="3717" width="9" style="7" bestFit="1" customWidth="1"/>
    <col min="3718" max="3718" width="9.85546875" style="7" bestFit="1" customWidth="1"/>
    <col min="3719" max="3719" width="9.140625" style="7" bestFit="1" customWidth="1"/>
    <col min="3720" max="3720" width="16" style="7" bestFit="1" customWidth="1"/>
    <col min="3721" max="3721" width="9" style="7" bestFit="1" customWidth="1"/>
    <col min="3722" max="3722" width="7.85546875" style="7" bestFit="1" customWidth="1"/>
    <col min="3723" max="3723" width="11.7109375" style="7" bestFit="1" customWidth="1"/>
    <col min="3724" max="3724" width="14.28515625" style="7" customWidth="1"/>
    <col min="3725" max="3725" width="11.7109375" style="7" bestFit="1" customWidth="1"/>
    <col min="3726" max="3726" width="14.140625" style="7" bestFit="1" customWidth="1"/>
    <col min="3727" max="3727" width="16.7109375" style="7" customWidth="1"/>
    <col min="3728" max="3728" width="16.5703125" style="7" customWidth="1"/>
    <col min="3729" max="3730" width="7.85546875" style="7" bestFit="1" customWidth="1"/>
    <col min="3731" max="3731" width="8" style="7" bestFit="1" customWidth="1"/>
    <col min="3732" max="3733" width="7.85546875" style="7" bestFit="1" customWidth="1"/>
    <col min="3734" max="3734" width="9.7109375" style="7" customWidth="1"/>
    <col min="3735" max="3735" width="12.85546875" style="7" customWidth="1"/>
    <col min="3736" max="3972" width="9.140625" style="7"/>
    <col min="3973" max="3973" width="9" style="7" bestFit="1" customWidth="1"/>
    <col min="3974" max="3974" width="9.85546875" style="7" bestFit="1" customWidth="1"/>
    <col min="3975" max="3975" width="9.140625" style="7" bestFit="1" customWidth="1"/>
    <col min="3976" max="3976" width="16" style="7" bestFit="1" customWidth="1"/>
    <col min="3977" max="3977" width="9" style="7" bestFit="1" customWidth="1"/>
    <col min="3978" max="3978" width="7.85546875" style="7" bestFit="1" customWidth="1"/>
    <col min="3979" max="3979" width="11.7109375" style="7" bestFit="1" customWidth="1"/>
    <col min="3980" max="3980" width="14.28515625" style="7" customWidth="1"/>
    <col min="3981" max="3981" width="11.7109375" style="7" bestFit="1" customWidth="1"/>
    <col min="3982" max="3982" width="14.140625" style="7" bestFit="1" customWidth="1"/>
    <col min="3983" max="3983" width="16.7109375" style="7" customWidth="1"/>
    <col min="3984" max="3984" width="16.5703125" style="7" customWidth="1"/>
    <col min="3985" max="3986" width="7.85546875" style="7" bestFit="1" customWidth="1"/>
    <col min="3987" max="3987" width="8" style="7" bestFit="1" customWidth="1"/>
    <col min="3988" max="3989" width="7.85546875" style="7" bestFit="1" customWidth="1"/>
    <col min="3990" max="3990" width="9.7109375" style="7" customWidth="1"/>
    <col min="3991" max="3991" width="12.85546875" style="7" customWidth="1"/>
    <col min="3992" max="4228" width="9.140625" style="7"/>
    <col min="4229" max="4229" width="9" style="7" bestFit="1" customWidth="1"/>
    <col min="4230" max="4230" width="9.85546875" style="7" bestFit="1" customWidth="1"/>
    <col min="4231" max="4231" width="9.140625" style="7" bestFit="1" customWidth="1"/>
    <col min="4232" max="4232" width="16" style="7" bestFit="1" customWidth="1"/>
    <col min="4233" max="4233" width="9" style="7" bestFit="1" customWidth="1"/>
    <col min="4234" max="4234" width="7.85546875" style="7" bestFit="1" customWidth="1"/>
    <col min="4235" max="4235" width="11.7109375" style="7" bestFit="1" customWidth="1"/>
    <col min="4236" max="4236" width="14.28515625" style="7" customWidth="1"/>
    <col min="4237" max="4237" width="11.7109375" style="7" bestFit="1" customWidth="1"/>
    <col min="4238" max="4238" width="14.140625" style="7" bestFit="1" customWidth="1"/>
    <col min="4239" max="4239" width="16.7109375" style="7" customWidth="1"/>
    <col min="4240" max="4240" width="16.5703125" style="7" customWidth="1"/>
    <col min="4241" max="4242" width="7.85546875" style="7" bestFit="1" customWidth="1"/>
    <col min="4243" max="4243" width="8" style="7" bestFit="1" customWidth="1"/>
    <col min="4244" max="4245" width="7.85546875" style="7" bestFit="1" customWidth="1"/>
    <col min="4246" max="4246" width="9.7109375" style="7" customWidth="1"/>
    <col min="4247" max="4247" width="12.85546875" style="7" customWidth="1"/>
    <col min="4248" max="4484" width="9.140625" style="7"/>
    <col min="4485" max="4485" width="9" style="7" bestFit="1" customWidth="1"/>
    <col min="4486" max="4486" width="9.85546875" style="7" bestFit="1" customWidth="1"/>
    <col min="4487" max="4487" width="9.140625" style="7" bestFit="1" customWidth="1"/>
    <col min="4488" max="4488" width="16" style="7" bestFit="1" customWidth="1"/>
    <col min="4489" max="4489" width="9" style="7" bestFit="1" customWidth="1"/>
    <col min="4490" max="4490" width="7.85546875" style="7" bestFit="1" customWidth="1"/>
    <col min="4491" max="4491" width="11.7109375" style="7" bestFit="1" customWidth="1"/>
    <col min="4492" max="4492" width="14.28515625" style="7" customWidth="1"/>
    <col min="4493" max="4493" width="11.7109375" style="7" bestFit="1" customWidth="1"/>
    <col min="4494" max="4494" width="14.140625" style="7" bestFit="1" customWidth="1"/>
    <col min="4495" max="4495" width="16.7109375" style="7" customWidth="1"/>
    <col min="4496" max="4496" width="16.5703125" style="7" customWidth="1"/>
    <col min="4497" max="4498" width="7.85546875" style="7" bestFit="1" customWidth="1"/>
    <col min="4499" max="4499" width="8" style="7" bestFit="1" customWidth="1"/>
    <col min="4500" max="4501" width="7.85546875" style="7" bestFit="1" customWidth="1"/>
    <col min="4502" max="4502" width="9.7109375" style="7" customWidth="1"/>
    <col min="4503" max="4503" width="12.85546875" style="7" customWidth="1"/>
    <col min="4504" max="4740" width="9.140625" style="7"/>
    <col min="4741" max="4741" width="9" style="7" bestFit="1" customWidth="1"/>
    <col min="4742" max="4742" width="9.85546875" style="7" bestFit="1" customWidth="1"/>
    <col min="4743" max="4743" width="9.140625" style="7" bestFit="1" customWidth="1"/>
    <col min="4744" max="4744" width="16" style="7" bestFit="1" customWidth="1"/>
    <col min="4745" max="4745" width="9" style="7" bestFit="1" customWidth="1"/>
    <col min="4746" max="4746" width="7.85546875" style="7" bestFit="1" customWidth="1"/>
    <col min="4747" max="4747" width="11.7109375" style="7" bestFit="1" customWidth="1"/>
    <col min="4748" max="4748" width="14.28515625" style="7" customWidth="1"/>
    <col min="4749" max="4749" width="11.7109375" style="7" bestFit="1" customWidth="1"/>
    <col min="4750" max="4750" width="14.140625" style="7" bestFit="1" customWidth="1"/>
    <col min="4751" max="4751" width="16.7109375" style="7" customWidth="1"/>
    <col min="4752" max="4752" width="16.5703125" style="7" customWidth="1"/>
    <col min="4753" max="4754" width="7.85546875" style="7" bestFit="1" customWidth="1"/>
    <col min="4755" max="4755" width="8" style="7" bestFit="1" customWidth="1"/>
    <col min="4756" max="4757" width="7.85546875" style="7" bestFit="1" customWidth="1"/>
    <col min="4758" max="4758" width="9.7109375" style="7" customWidth="1"/>
    <col min="4759" max="4759" width="12.85546875" style="7" customWidth="1"/>
    <col min="4760" max="4996" width="9.140625" style="7"/>
    <col min="4997" max="4997" width="9" style="7" bestFit="1" customWidth="1"/>
    <col min="4998" max="4998" width="9.85546875" style="7" bestFit="1" customWidth="1"/>
    <col min="4999" max="4999" width="9.140625" style="7" bestFit="1" customWidth="1"/>
    <col min="5000" max="5000" width="16" style="7" bestFit="1" customWidth="1"/>
    <col min="5001" max="5001" width="9" style="7" bestFit="1" customWidth="1"/>
    <col min="5002" max="5002" width="7.85546875" style="7" bestFit="1" customWidth="1"/>
    <col min="5003" max="5003" width="11.7109375" style="7" bestFit="1" customWidth="1"/>
    <col min="5004" max="5004" width="14.28515625" style="7" customWidth="1"/>
    <col min="5005" max="5005" width="11.7109375" style="7" bestFit="1" customWidth="1"/>
    <col min="5006" max="5006" width="14.140625" style="7" bestFit="1" customWidth="1"/>
    <col min="5007" max="5007" width="16.7109375" style="7" customWidth="1"/>
    <col min="5008" max="5008" width="16.5703125" style="7" customWidth="1"/>
    <col min="5009" max="5010" width="7.85546875" style="7" bestFit="1" customWidth="1"/>
    <col min="5011" max="5011" width="8" style="7" bestFit="1" customWidth="1"/>
    <col min="5012" max="5013" width="7.85546875" style="7" bestFit="1" customWidth="1"/>
    <col min="5014" max="5014" width="9.7109375" style="7" customWidth="1"/>
    <col min="5015" max="5015" width="12.85546875" style="7" customWidth="1"/>
    <col min="5016" max="5252" width="9.140625" style="7"/>
    <col min="5253" max="5253" width="9" style="7" bestFit="1" customWidth="1"/>
    <col min="5254" max="5254" width="9.85546875" style="7" bestFit="1" customWidth="1"/>
    <col min="5255" max="5255" width="9.140625" style="7" bestFit="1" customWidth="1"/>
    <col min="5256" max="5256" width="16" style="7" bestFit="1" customWidth="1"/>
    <col min="5257" max="5257" width="9" style="7" bestFit="1" customWidth="1"/>
    <col min="5258" max="5258" width="7.85546875" style="7" bestFit="1" customWidth="1"/>
    <col min="5259" max="5259" width="11.7109375" style="7" bestFit="1" customWidth="1"/>
    <col min="5260" max="5260" width="14.28515625" style="7" customWidth="1"/>
    <col min="5261" max="5261" width="11.7109375" style="7" bestFit="1" customWidth="1"/>
    <col min="5262" max="5262" width="14.140625" style="7" bestFit="1" customWidth="1"/>
    <col min="5263" max="5263" width="16.7109375" style="7" customWidth="1"/>
    <col min="5264" max="5264" width="16.5703125" style="7" customWidth="1"/>
    <col min="5265" max="5266" width="7.85546875" style="7" bestFit="1" customWidth="1"/>
    <col min="5267" max="5267" width="8" style="7" bestFit="1" customWidth="1"/>
    <col min="5268" max="5269" width="7.85546875" style="7" bestFit="1" customWidth="1"/>
    <col min="5270" max="5270" width="9.7109375" style="7" customWidth="1"/>
    <col min="5271" max="5271" width="12.85546875" style="7" customWidth="1"/>
    <col min="5272" max="5508" width="9.140625" style="7"/>
    <col min="5509" max="5509" width="9" style="7" bestFit="1" customWidth="1"/>
    <col min="5510" max="5510" width="9.85546875" style="7" bestFit="1" customWidth="1"/>
    <col min="5511" max="5511" width="9.140625" style="7" bestFit="1" customWidth="1"/>
    <col min="5512" max="5512" width="16" style="7" bestFit="1" customWidth="1"/>
    <col min="5513" max="5513" width="9" style="7" bestFit="1" customWidth="1"/>
    <col min="5514" max="5514" width="7.85546875" style="7" bestFit="1" customWidth="1"/>
    <col min="5515" max="5515" width="11.7109375" style="7" bestFit="1" customWidth="1"/>
    <col min="5516" max="5516" width="14.28515625" style="7" customWidth="1"/>
    <col min="5517" max="5517" width="11.7109375" style="7" bestFit="1" customWidth="1"/>
    <col min="5518" max="5518" width="14.140625" style="7" bestFit="1" customWidth="1"/>
    <col min="5519" max="5519" width="16.7109375" style="7" customWidth="1"/>
    <col min="5520" max="5520" width="16.5703125" style="7" customWidth="1"/>
    <col min="5521" max="5522" width="7.85546875" style="7" bestFit="1" customWidth="1"/>
    <col min="5523" max="5523" width="8" style="7" bestFit="1" customWidth="1"/>
    <col min="5524" max="5525" width="7.85546875" style="7" bestFit="1" customWidth="1"/>
    <col min="5526" max="5526" width="9.7109375" style="7" customWidth="1"/>
    <col min="5527" max="5527" width="12.85546875" style="7" customWidth="1"/>
    <col min="5528" max="5764" width="9.140625" style="7"/>
    <col min="5765" max="5765" width="9" style="7" bestFit="1" customWidth="1"/>
    <col min="5766" max="5766" width="9.85546875" style="7" bestFit="1" customWidth="1"/>
    <col min="5767" max="5767" width="9.140625" style="7" bestFit="1" customWidth="1"/>
    <col min="5768" max="5768" width="16" style="7" bestFit="1" customWidth="1"/>
    <col min="5769" max="5769" width="9" style="7" bestFit="1" customWidth="1"/>
    <col min="5770" max="5770" width="7.85546875" style="7" bestFit="1" customWidth="1"/>
    <col min="5771" max="5771" width="11.7109375" style="7" bestFit="1" customWidth="1"/>
    <col min="5772" max="5772" width="14.28515625" style="7" customWidth="1"/>
    <col min="5773" max="5773" width="11.7109375" style="7" bestFit="1" customWidth="1"/>
    <col min="5774" max="5774" width="14.140625" style="7" bestFit="1" customWidth="1"/>
    <col min="5775" max="5775" width="16.7109375" style="7" customWidth="1"/>
    <col min="5776" max="5776" width="16.5703125" style="7" customWidth="1"/>
    <col min="5777" max="5778" width="7.85546875" style="7" bestFit="1" customWidth="1"/>
    <col min="5779" max="5779" width="8" style="7" bestFit="1" customWidth="1"/>
    <col min="5780" max="5781" width="7.85546875" style="7" bestFit="1" customWidth="1"/>
    <col min="5782" max="5782" width="9.7109375" style="7" customWidth="1"/>
    <col min="5783" max="5783" width="12.85546875" style="7" customWidth="1"/>
    <col min="5784" max="6020" width="9.140625" style="7"/>
    <col min="6021" max="6021" width="9" style="7" bestFit="1" customWidth="1"/>
    <col min="6022" max="6022" width="9.85546875" style="7" bestFit="1" customWidth="1"/>
    <col min="6023" max="6023" width="9.140625" style="7" bestFit="1" customWidth="1"/>
    <col min="6024" max="6024" width="16" style="7" bestFit="1" customWidth="1"/>
    <col min="6025" max="6025" width="9" style="7" bestFit="1" customWidth="1"/>
    <col min="6026" max="6026" width="7.85546875" style="7" bestFit="1" customWidth="1"/>
    <col min="6027" max="6027" width="11.7109375" style="7" bestFit="1" customWidth="1"/>
    <col min="6028" max="6028" width="14.28515625" style="7" customWidth="1"/>
    <col min="6029" max="6029" width="11.7109375" style="7" bestFit="1" customWidth="1"/>
    <col min="6030" max="6030" width="14.140625" style="7" bestFit="1" customWidth="1"/>
    <col min="6031" max="6031" width="16.7109375" style="7" customWidth="1"/>
    <col min="6032" max="6032" width="16.5703125" style="7" customWidth="1"/>
    <col min="6033" max="6034" width="7.85546875" style="7" bestFit="1" customWidth="1"/>
    <col min="6035" max="6035" width="8" style="7" bestFit="1" customWidth="1"/>
    <col min="6036" max="6037" width="7.85546875" style="7" bestFit="1" customWidth="1"/>
    <col min="6038" max="6038" width="9.7109375" style="7" customWidth="1"/>
    <col min="6039" max="6039" width="12.85546875" style="7" customWidth="1"/>
    <col min="6040" max="6276" width="9.140625" style="7"/>
    <col min="6277" max="6277" width="9" style="7" bestFit="1" customWidth="1"/>
    <col min="6278" max="6278" width="9.85546875" style="7" bestFit="1" customWidth="1"/>
    <col min="6279" max="6279" width="9.140625" style="7" bestFit="1" customWidth="1"/>
    <col min="6280" max="6280" width="16" style="7" bestFit="1" customWidth="1"/>
    <col min="6281" max="6281" width="9" style="7" bestFit="1" customWidth="1"/>
    <col min="6282" max="6282" width="7.85546875" style="7" bestFit="1" customWidth="1"/>
    <col min="6283" max="6283" width="11.7109375" style="7" bestFit="1" customWidth="1"/>
    <col min="6284" max="6284" width="14.28515625" style="7" customWidth="1"/>
    <col min="6285" max="6285" width="11.7109375" style="7" bestFit="1" customWidth="1"/>
    <col min="6286" max="6286" width="14.140625" style="7" bestFit="1" customWidth="1"/>
    <col min="6287" max="6287" width="16.7109375" style="7" customWidth="1"/>
    <col min="6288" max="6288" width="16.5703125" style="7" customWidth="1"/>
    <col min="6289" max="6290" width="7.85546875" style="7" bestFit="1" customWidth="1"/>
    <col min="6291" max="6291" width="8" style="7" bestFit="1" customWidth="1"/>
    <col min="6292" max="6293" width="7.85546875" style="7" bestFit="1" customWidth="1"/>
    <col min="6294" max="6294" width="9.7109375" style="7" customWidth="1"/>
    <col min="6295" max="6295" width="12.85546875" style="7" customWidth="1"/>
    <col min="6296" max="6532" width="9.140625" style="7"/>
    <col min="6533" max="6533" width="9" style="7" bestFit="1" customWidth="1"/>
    <col min="6534" max="6534" width="9.85546875" style="7" bestFit="1" customWidth="1"/>
    <col min="6535" max="6535" width="9.140625" style="7" bestFit="1" customWidth="1"/>
    <col min="6536" max="6536" width="16" style="7" bestFit="1" customWidth="1"/>
    <col min="6537" max="6537" width="9" style="7" bestFit="1" customWidth="1"/>
    <col min="6538" max="6538" width="7.85546875" style="7" bestFit="1" customWidth="1"/>
    <col min="6539" max="6539" width="11.7109375" style="7" bestFit="1" customWidth="1"/>
    <col min="6540" max="6540" width="14.28515625" style="7" customWidth="1"/>
    <col min="6541" max="6541" width="11.7109375" style="7" bestFit="1" customWidth="1"/>
    <col min="6542" max="6542" width="14.140625" style="7" bestFit="1" customWidth="1"/>
    <col min="6543" max="6543" width="16.7109375" style="7" customWidth="1"/>
    <col min="6544" max="6544" width="16.5703125" style="7" customWidth="1"/>
    <col min="6545" max="6546" width="7.85546875" style="7" bestFit="1" customWidth="1"/>
    <col min="6547" max="6547" width="8" style="7" bestFit="1" customWidth="1"/>
    <col min="6548" max="6549" width="7.85546875" style="7" bestFit="1" customWidth="1"/>
    <col min="6550" max="6550" width="9.7109375" style="7" customWidth="1"/>
    <col min="6551" max="6551" width="12.85546875" style="7" customWidth="1"/>
    <col min="6552" max="6788" width="9.140625" style="7"/>
    <col min="6789" max="6789" width="9" style="7" bestFit="1" customWidth="1"/>
    <col min="6790" max="6790" width="9.85546875" style="7" bestFit="1" customWidth="1"/>
    <col min="6791" max="6791" width="9.140625" style="7" bestFit="1" customWidth="1"/>
    <col min="6792" max="6792" width="16" style="7" bestFit="1" customWidth="1"/>
    <col min="6793" max="6793" width="9" style="7" bestFit="1" customWidth="1"/>
    <col min="6794" max="6794" width="7.85546875" style="7" bestFit="1" customWidth="1"/>
    <col min="6795" max="6795" width="11.7109375" style="7" bestFit="1" customWidth="1"/>
    <col min="6796" max="6796" width="14.28515625" style="7" customWidth="1"/>
    <col min="6797" max="6797" width="11.7109375" style="7" bestFit="1" customWidth="1"/>
    <col min="6798" max="6798" width="14.140625" style="7" bestFit="1" customWidth="1"/>
    <col min="6799" max="6799" width="16.7109375" style="7" customWidth="1"/>
    <col min="6800" max="6800" width="16.5703125" style="7" customWidth="1"/>
    <col min="6801" max="6802" width="7.85546875" style="7" bestFit="1" customWidth="1"/>
    <col min="6803" max="6803" width="8" style="7" bestFit="1" customWidth="1"/>
    <col min="6804" max="6805" width="7.85546875" style="7" bestFit="1" customWidth="1"/>
    <col min="6806" max="6806" width="9.7109375" style="7" customWidth="1"/>
    <col min="6807" max="6807" width="12.85546875" style="7" customWidth="1"/>
    <col min="6808" max="7044" width="9.140625" style="7"/>
    <col min="7045" max="7045" width="9" style="7" bestFit="1" customWidth="1"/>
    <col min="7046" max="7046" width="9.85546875" style="7" bestFit="1" customWidth="1"/>
    <col min="7047" max="7047" width="9.140625" style="7" bestFit="1" customWidth="1"/>
    <col min="7048" max="7048" width="16" style="7" bestFit="1" customWidth="1"/>
    <col min="7049" max="7049" width="9" style="7" bestFit="1" customWidth="1"/>
    <col min="7050" max="7050" width="7.85546875" style="7" bestFit="1" customWidth="1"/>
    <col min="7051" max="7051" width="11.7109375" style="7" bestFit="1" customWidth="1"/>
    <col min="7052" max="7052" width="14.28515625" style="7" customWidth="1"/>
    <col min="7053" max="7053" width="11.7109375" style="7" bestFit="1" customWidth="1"/>
    <col min="7054" max="7054" width="14.140625" style="7" bestFit="1" customWidth="1"/>
    <col min="7055" max="7055" width="16.7109375" style="7" customWidth="1"/>
    <col min="7056" max="7056" width="16.5703125" style="7" customWidth="1"/>
    <col min="7057" max="7058" width="7.85546875" style="7" bestFit="1" customWidth="1"/>
    <col min="7059" max="7059" width="8" style="7" bestFit="1" customWidth="1"/>
    <col min="7060" max="7061" width="7.85546875" style="7" bestFit="1" customWidth="1"/>
    <col min="7062" max="7062" width="9.7109375" style="7" customWidth="1"/>
    <col min="7063" max="7063" width="12.85546875" style="7" customWidth="1"/>
    <col min="7064" max="7300" width="9.140625" style="7"/>
    <col min="7301" max="7301" width="9" style="7" bestFit="1" customWidth="1"/>
    <col min="7302" max="7302" width="9.85546875" style="7" bestFit="1" customWidth="1"/>
    <col min="7303" max="7303" width="9.140625" style="7" bestFit="1" customWidth="1"/>
    <col min="7304" max="7304" width="16" style="7" bestFit="1" customWidth="1"/>
    <col min="7305" max="7305" width="9" style="7" bestFit="1" customWidth="1"/>
    <col min="7306" max="7306" width="7.85546875" style="7" bestFit="1" customWidth="1"/>
    <col min="7307" max="7307" width="11.7109375" style="7" bestFit="1" customWidth="1"/>
    <col min="7308" max="7308" width="14.28515625" style="7" customWidth="1"/>
    <col min="7309" max="7309" width="11.7109375" style="7" bestFit="1" customWidth="1"/>
    <col min="7310" max="7310" width="14.140625" style="7" bestFit="1" customWidth="1"/>
    <col min="7311" max="7311" width="16.7109375" style="7" customWidth="1"/>
    <col min="7312" max="7312" width="16.5703125" style="7" customWidth="1"/>
    <col min="7313" max="7314" width="7.85546875" style="7" bestFit="1" customWidth="1"/>
    <col min="7315" max="7315" width="8" style="7" bestFit="1" customWidth="1"/>
    <col min="7316" max="7317" width="7.85546875" style="7" bestFit="1" customWidth="1"/>
    <col min="7318" max="7318" width="9.7109375" style="7" customWidth="1"/>
    <col min="7319" max="7319" width="12.85546875" style="7" customWidth="1"/>
    <col min="7320" max="7556" width="9.140625" style="7"/>
    <col min="7557" max="7557" width="9" style="7" bestFit="1" customWidth="1"/>
    <col min="7558" max="7558" width="9.85546875" style="7" bestFit="1" customWidth="1"/>
    <col min="7559" max="7559" width="9.140625" style="7" bestFit="1" customWidth="1"/>
    <col min="7560" max="7560" width="16" style="7" bestFit="1" customWidth="1"/>
    <col min="7561" max="7561" width="9" style="7" bestFit="1" customWidth="1"/>
    <col min="7562" max="7562" width="7.85546875" style="7" bestFit="1" customWidth="1"/>
    <col min="7563" max="7563" width="11.7109375" style="7" bestFit="1" customWidth="1"/>
    <col min="7564" max="7564" width="14.28515625" style="7" customWidth="1"/>
    <col min="7565" max="7565" width="11.7109375" style="7" bestFit="1" customWidth="1"/>
    <col min="7566" max="7566" width="14.140625" style="7" bestFit="1" customWidth="1"/>
    <col min="7567" max="7567" width="16.7109375" style="7" customWidth="1"/>
    <col min="7568" max="7568" width="16.5703125" style="7" customWidth="1"/>
    <col min="7569" max="7570" width="7.85546875" style="7" bestFit="1" customWidth="1"/>
    <col min="7571" max="7571" width="8" style="7" bestFit="1" customWidth="1"/>
    <col min="7572" max="7573" width="7.85546875" style="7" bestFit="1" customWidth="1"/>
    <col min="7574" max="7574" width="9.7109375" style="7" customWidth="1"/>
    <col min="7575" max="7575" width="12.85546875" style="7" customWidth="1"/>
    <col min="7576" max="7812" width="9.140625" style="7"/>
    <col min="7813" max="7813" width="9" style="7" bestFit="1" customWidth="1"/>
    <col min="7814" max="7814" width="9.85546875" style="7" bestFit="1" customWidth="1"/>
    <col min="7815" max="7815" width="9.140625" style="7" bestFit="1" customWidth="1"/>
    <col min="7816" max="7816" width="16" style="7" bestFit="1" customWidth="1"/>
    <col min="7817" max="7817" width="9" style="7" bestFit="1" customWidth="1"/>
    <col min="7818" max="7818" width="7.85546875" style="7" bestFit="1" customWidth="1"/>
    <col min="7819" max="7819" width="11.7109375" style="7" bestFit="1" customWidth="1"/>
    <col min="7820" max="7820" width="14.28515625" style="7" customWidth="1"/>
    <col min="7821" max="7821" width="11.7109375" style="7" bestFit="1" customWidth="1"/>
    <col min="7822" max="7822" width="14.140625" style="7" bestFit="1" customWidth="1"/>
    <col min="7823" max="7823" width="16.7109375" style="7" customWidth="1"/>
    <col min="7824" max="7824" width="16.5703125" style="7" customWidth="1"/>
    <col min="7825" max="7826" width="7.85546875" style="7" bestFit="1" customWidth="1"/>
    <col min="7827" max="7827" width="8" style="7" bestFit="1" customWidth="1"/>
    <col min="7828" max="7829" width="7.85546875" style="7" bestFit="1" customWidth="1"/>
    <col min="7830" max="7830" width="9.7109375" style="7" customWidth="1"/>
    <col min="7831" max="7831" width="12.85546875" style="7" customWidth="1"/>
    <col min="7832" max="8068" width="9.140625" style="7"/>
    <col min="8069" max="8069" width="9" style="7" bestFit="1" customWidth="1"/>
    <col min="8070" max="8070" width="9.85546875" style="7" bestFit="1" customWidth="1"/>
    <col min="8071" max="8071" width="9.140625" style="7" bestFit="1" customWidth="1"/>
    <col min="8072" max="8072" width="16" style="7" bestFit="1" customWidth="1"/>
    <col min="8073" max="8073" width="9" style="7" bestFit="1" customWidth="1"/>
    <col min="8074" max="8074" width="7.85546875" style="7" bestFit="1" customWidth="1"/>
    <col min="8075" max="8075" width="11.7109375" style="7" bestFit="1" customWidth="1"/>
    <col min="8076" max="8076" width="14.28515625" style="7" customWidth="1"/>
    <col min="8077" max="8077" width="11.7109375" style="7" bestFit="1" customWidth="1"/>
    <col min="8078" max="8078" width="14.140625" style="7" bestFit="1" customWidth="1"/>
    <col min="8079" max="8079" width="16.7109375" style="7" customWidth="1"/>
    <col min="8080" max="8080" width="16.5703125" style="7" customWidth="1"/>
    <col min="8081" max="8082" width="7.85546875" style="7" bestFit="1" customWidth="1"/>
    <col min="8083" max="8083" width="8" style="7" bestFit="1" customWidth="1"/>
    <col min="8084" max="8085" width="7.85546875" style="7" bestFit="1" customWidth="1"/>
    <col min="8086" max="8086" width="9.7109375" style="7" customWidth="1"/>
    <col min="8087" max="8087" width="12.85546875" style="7" customWidth="1"/>
    <col min="8088" max="8324" width="9.140625" style="7"/>
    <col min="8325" max="8325" width="9" style="7" bestFit="1" customWidth="1"/>
    <col min="8326" max="8326" width="9.85546875" style="7" bestFit="1" customWidth="1"/>
    <col min="8327" max="8327" width="9.140625" style="7" bestFit="1" customWidth="1"/>
    <col min="8328" max="8328" width="16" style="7" bestFit="1" customWidth="1"/>
    <col min="8329" max="8329" width="9" style="7" bestFit="1" customWidth="1"/>
    <col min="8330" max="8330" width="7.85546875" style="7" bestFit="1" customWidth="1"/>
    <col min="8331" max="8331" width="11.7109375" style="7" bestFit="1" customWidth="1"/>
    <col min="8332" max="8332" width="14.28515625" style="7" customWidth="1"/>
    <col min="8333" max="8333" width="11.7109375" style="7" bestFit="1" customWidth="1"/>
    <col min="8334" max="8334" width="14.140625" style="7" bestFit="1" customWidth="1"/>
    <col min="8335" max="8335" width="16.7109375" style="7" customWidth="1"/>
    <col min="8336" max="8336" width="16.5703125" style="7" customWidth="1"/>
    <col min="8337" max="8338" width="7.85546875" style="7" bestFit="1" customWidth="1"/>
    <col min="8339" max="8339" width="8" style="7" bestFit="1" customWidth="1"/>
    <col min="8340" max="8341" width="7.85546875" style="7" bestFit="1" customWidth="1"/>
    <col min="8342" max="8342" width="9.7109375" style="7" customWidth="1"/>
    <col min="8343" max="8343" width="12.85546875" style="7" customWidth="1"/>
    <col min="8344" max="8580" width="9.140625" style="7"/>
    <col min="8581" max="8581" width="9" style="7" bestFit="1" customWidth="1"/>
    <col min="8582" max="8582" width="9.85546875" style="7" bestFit="1" customWidth="1"/>
    <col min="8583" max="8583" width="9.140625" style="7" bestFit="1" customWidth="1"/>
    <col min="8584" max="8584" width="16" style="7" bestFit="1" customWidth="1"/>
    <col min="8585" max="8585" width="9" style="7" bestFit="1" customWidth="1"/>
    <col min="8586" max="8586" width="7.85546875" style="7" bestFit="1" customWidth="1"/>
    <col min="8587" max="8587" width="11.7109375" style="7" bestFit="1" customWidth="1"/>
    <col min="8588" max="8588" width="14.28515625" style="7" customWidth="1"/>
    <col min="8589" max="8589" width="11.7109375" style="7" bestFit="1" customWidth="1"/>
    <col min="8590" max="8590" width="14.140625" style="7" bestFit="1" customWidth="1"/>
    <col min="8591" max="8591" width="16.7109375" style="7" customWidth="1"/>
    <col min="8592" max="8592" width="16.5703125" style="7" customWidth="1"/>
    <col min="8593" max="8594" width="7.85546875" style="7" bestFit="1" customWidth="1"/>
    <col min="8595" max="8595" width="8" style="7" bestFit="1" customWidth="1"/>
    <col min="8596" max="8597" width="7.85546875" style="7" bestFit="1" customWidth="1"/>
    <col min="8598" max="8598" width="9.7109375" style="7" customWidth="1"/>
    <col min="8599" max="8599" width="12.85546875" style="7" customWidth="1"/>
    <col min="8600" max="8836" width="9.140625" style="7"/>
    <col min="8837" max="8837" width="9" style="7" bestFit="1" customWidth="1"/>
    <col min="8838" max="8838" width="9.85546875" style="7" bestFit="1" customWidth="1"/>
    <col min="8839" max="8839" width="9.140625" style="7" bestFit="1" customWidth="1"/>
    <col min="8840" max="8840" width="16" style="7" bestFit="1" customWidth="1"/>
    <col min="8841" max="8841" width="9" style="7" bestFit="1" customWidth="1"/>
    <col min="8842" max="8842" width="7.85546875" style="7" bestFit="1" customWidth="1"/>
    <col min="8843" max="8843" width="11.7109375" style="7" bestFit="1" customWidth="1"/>
    <col min="8844" max="8844" width="14.28515625" style="7" customWidth="1"/>
    <col min="8845" max="8845" width="11.7109375" style="7" bestFit="1" customWidth="1"/>
    <col min="8846" max="8846" width="14.140625" style="7" bestFit="1" customWidth="1"/>
    <col min="8847" max="8847" width="16.7109375" style="7" customWidth="1"/>
    <col min="8848" max="8848" width="16.5703125" style="7" customWidth="1"/>
    <col min="8849" max="8850" width="7.85546875" style="7" bestFit="1" customWidth="1"/>
    <col min="8851" max="8851" width="8" style="7" bestFit="1" customWidth="1"/>
    <col min="8852" max="8853" width="7.85546875" style="7" bestFit="1" customWidth="1"/>
    <col min="8854" max="8854" width="9.7109375" style="7" customWidth="1"/>
    <col min="8855" max="8855" width="12.85546875" style="7" customWidth="1"/>
    <col min="8856" max="9092" width="9.140625" style="7"/>
    <col min="9093" max="9093" width="9" style="7" bestFit="1" customWidth="1"/>
    <col min="9094" max="9094" width="9.85546875" style="7" bestFit="1" customWidth="1"/>
    <col min="9095" max="9095" width="9.140625" style="7" bestFit="1" customWidth="1"/>
    <col min="9096" max="9096" width="16" style="7" bestFit="1" customWidth="1"/>
    <col min="9097" max="9097" width="9" style="7" bestFit="1" customWidth="1"/>
    <col min="9098" max="9098" width="7.85546875" style="7" bestFit="1" customWidth="1"/>
    <col min="9099" max="9099" width="11.7109375" style="7" bestFit="1" customWidth="1"/>
    <col min="9100" max="9100" width="14.28515625" style="7" customWidth="1"/>
    <col min="9101" max="9101" width="11.7109375" style="7" bestFit="1" customWidth="1"/>
    <col min="9102" max="9102" width="14.140625" style="7" bestFit="1" customWidth="1"/>
    <col min="9103" max="9103" width="16.7109375" style="7" customWidth="1"/>
    <col min="9104" max="9104" width="16.5703125" style="7" customWidth="1"/>
    <col min="9105" max="9106" width="7.85546875" style="7" bestFit="1" customWidth="1"/>
    <col min="9107" max="9107" width="8" style="7" bestFit="1" customWidth="1"/>
    <col min="9108" max="9109" width="7.85546875" style="7" bestFit="1" customWidth="1"/>
    <col min="9110" max="9110" width="9.7109375" style="7" customWidth="1"/>
    <col min="9111" max="9111" width="12.85546875" style="7" customWidth="1"/>
    <col min="9112" max="9348" width="9.140625" style="7"/>
    <col min="9349" max="9349" width="9" style="7" bestFit="1" customWidth="1"/>
    <col min="9350" max="9350" width="9.85546875" style="7" bestFit="1" customWidth="1"/>
    <col min="9351" max="9351" width="9.140625" style="7" bestFit="1" customWidth="1"/>
    <col min="9352" max="9352" width="16" style="7" bestFit="1" customWidth="1"/>
    <col min="9353" max="9353" width="9" style="7" bestFit="1" customWidth="1"/>
    <col min="9354" max="9354" width="7.85546875" style="7" bestFit="1" customWidth="1"/>
    <col min="9355" max="9355" width="11.7109375" style="7" bestFit="1" customWidth="1"/>
    <col min="9356" max="9356" width="14.28515625" style="7" customWidth="1"/>
    <col min="9357" max="9357" width="11.7109375" style="7" bestFit="1" customWidth="1"/>
    <col min="9358" max="9358" width="14.140625" style="7" bestFit="1" customWidth="1"/>
    <col min="9359" max="9359" width="16.7109375" style="7" customWidth="1"/>
    <col min="9360" max="9360" width="16.5703125" style="7" customWidth="1"/>
    <col min="9361" max="9362" width="7.85546875" style="7" bestFit="1" customWidth="1"/>
    <col min="9363" max="9363" width="8" style="7" bestFit="1" customWidth="1"/>
    <col min="9364" max="9365" width="7.85546875" style="7" bestFit="1" customWidth="1"/>
    <col min="9366" max="9366" width="9.7109375" style="7" customWidth="1"/>
    <col min="9367" max="9367" width="12.85546875" style="7" customWidth="1"/>
    <col min="9368" max="9604" width="9.140625" style="7"/>
    <col min="9605" max="9605" width="9" style="7" bestFit="1" customWidth="1"/>
    <col min="9606" max="9606" width="9.85546875" style="7" bestFit="1" customWidth="1"/>
    <col min="9607" max="9607" width="9.140625" style="7" bestFit="1" customWidth="1"/>
    <col min="9608" max="9608" width="16" style="7" bestFit="1" customWidth="1"/>
    <col min="9609" max="9609" width="9" style="7" bestFit="1" customWidth="1"/>
    <col min="9610" max="9610" width="7.85546875" style="7" bestFit="1" customWidth="1"/>
    <col min="9611" max="9611" width="11.7109375" style="7" bestFit="1" customWidth="1"/>
    <col min="9612" max="9612" width="14.28515625" style="7" customWidth="1"/>
    <col min="9613" max="9613" width="11.7109375" style="7" bestFit="1" customWidth="1"/>
    <col min="9614" max="9614" width="14.140625" style="7" bestFit="1" customWidth="1"/>
    <col min="9615" max="9615" width="16.7109375" style="7" customWidth="1"/>
    <col min="9616" max="9616" width="16.5703125" style="7" customWidth="1"/>
    <col min="9617" max="9618" width="7.85546875" style="7" bestFit="1" customWidth="1"/>
    <col min="9619" max="9619" width="8" style="7" bestFit="1" customWidth="1"/>
    <col min="9620" max="9621" width="7.85546875" style="7" bestFit="1" customWidth="1"/>
    <col min="9622" max="9622" width="9.7109375" style="7" customWidth="1"/>
    <col min="9623" max="9623" width="12.85546875" style="7" customWidth="1"/>
    <col min="9624" max="9860" width="9.140625" style="7"/>
    <col min="9861" max="9861" width="9" style="7" bestFit="1" customWidth="1"/>
    <col min="9862" max="9862" width="9.85546875" style="7" bestFit="1" customWidth="1"/>
    <col min="9863" max="9863" width="9.140625" style="7" bestFit="1" customWidth="1"/>
    <col min="9864" max="9864" width="16" style="7" bestFit="1" customWidth="1"/>
    <col min="9865" max="9865" width="9" style="7" bestFit="1" customWidth="1"/>
    <col min="9866" max="9866" width="7.85546875" style="7" bestFit="1" customWidth="1"/>
    <col min="9867" max="9867" width="11.7109375" style="7" bestFit="1" customWidth="1"/>
    <col min="9868" max="9868" width="14.28515625" style="7" customWidth="1"/>
    <col min="9869" max="9869" width="11.7109375" style="7" bestFit="1" customWidth="1"/>
    <col min="9870" max="9870" width="14.140625" style="7" bestFit="1" customWidth="1"/>
    <col min="9871" max="9871" width="16.7109375" style="7" customWidth="1"/>
    <col min="9872" max="9872" width="16.5703125" style="7" customWidth="1"/>
    <col min="9873" max="9874" width="7.85546875" style="7" bestFit="1" customWidth="1"/>
    <col min="9875" max="9875" width="8" style="7" bestFit="1" customWidth="1"/>
    <col min="9876" max="9877" width="7.85546875" style="7" bestFit="1" customWidth="1"/>
    <col min="9878" max="9878" width="9.7109375" style="7" customWidth="1"/>
    <col min="9879" max="9879" width="12.85546875" style="7" customWidth="1"/>
    <col min="9880" max="10116" width="9.140625" style="7"/>
    <col min="10117" max="10117" width="9" style="7" bestFit="1" customWidth="1"/>
    <col min="10118" max="10118" width="9.85546875" style="7" bestFit="1" customWidth="1"/>
    <col min="10119" max="10119" width="9.140625" style="7" bestFit="1" customWidth="1"/>
    <col min="10120" max="10120" width="16" style="7" bestFit="1" customWidth="1"/>
    <col min="10121" max="10121" width="9" style="7" bestFit="1" customWidth="1"/>
    <col min="10122" max="10122" width="7.85546875" style="7" bestFit="1" customWidth="1"/>
    <col min="10123" max="10123" width="11.7109375" style="7" bestFit="1" customWidth="1"/>
    <col min="10124" max="10124" width="14.28515625" style="7" customWidth="1"/>
    <col min="10125" max="10125" width="11.7109375" style="7" bestFit="1" customWidth="1"/>
    <col min="10126" max="10126" width="14.140625" style="7" bestFit="1" customWidth="1"/>
    <col min="10127" max="10127" width="16.7109375" style="7" customWidth="1"/>
    <col min="10128" max="10128" width="16.5703125" style="7" customWidth="1"/>
    <col min="10129" max="10130" width="7.85546875" style="7" bestFit="1" customWidth="1"/>
    <col min="10131" max="10131" width="8" style="7" bestFit="1" customWidth="1"/>
    <col min="10132" max="10133" width="7.85546875" style="7" bestFit="1" customWidth="1"/>
    <col min="10134" max="10134" width="9.7109375" style="7" customWidth="1"/>
    <col min="10135" max="10135" width="12.85546875" style="7" customWidth="1"/>
    <col min="10136" max="10372" width="9.140625" style="7"/>
    <col min="10373" max="10373" width="9" style="7" bestFit="1" customWidth="1"/>
    <col min="10374" max="10374" width="9.85546875" style="7" bestFit="1" customWidth="1"/>
    <col min="10375" max="10375" width="9.140625" style="7" bestFit="1" customWidth="1"/>
    <col min="10376" max="10376" width="16" style="7" bestFit="1" customWidth="1"/>
    <col min="10377" max="10377" width="9" style="7" bestFit="1" customWidth="1"/>
    <col min="10378" max="10378" width="7.85546875" style="7" bestFit="1" customWidth="1"/>
    <col min="10379" max="10379" width="11.7109375" style="7" bestFit="1" customWidth="1"/>
    <col min="10380" max="10380" width="14.28515625" style="7" customWidth="1"/>
    <col min="10381" max="10381" width="11.7109375" style="7" bestFit="1" customWidth="1"/>
    <col min="10382" max="10382" width="14.140625" style="7" bestFit="1" customWidth="1"/>
    <col min="10383" max="10383" width="16.7109375" style="7" customWidth="1"/>
    <col min="10384" max="10384" width="16.5703125" style="7" customWidth="1"/>
    <col min="10385" max="10386" width="7.85546875" style="7" bestFit="1" customWidth="1"/>
    <col min="10387" max="10387" width="8" style="7" bestFit="1" customWidth="1"/>
    <col min="10388" max="10389" width="7.85546875" style="7" bestFit="1" customWidth="1"/>
    <col min="10390" max="10390" width="9.7109375" style="7" customWidth="1"/>
    <col min="10391" max="10391" width="12.85546875" style="7" customWidth="1"/>
    <col min="10392" max="10628" width="9.140625" style="7"/>
    <col min="10629" max="10629" width="9" style="7" bestFit="1" customWidth="1"/>
    <col min="10630" max="10630" width="9.85546875" style="7" bestFit="1" customWidth="1"/>
    <col min="10631" max="10631" width="9.140625" style="7" bestFit="1" customWidth="1"/>
    <col min="10632" max="10632" width="16" style="7" bestFit="1" customWidth="1"/>
    <col min="10633" max="10633" width="9" style="7" bestFit="1" customWidth="1"/>
    <col min="10634" max="10634" width="7.85546875" style="7" bestFit="1" customWidth="1"/>
    <col min="10635" max="10635" width="11.7109375" style="7" bestFit="1" customWidth="1"/>
    <col min="10636" max="10636" width="14.28515625" style="7" customWidth="1"/>
    <col min="10637" max="10637" width="11.7109375" style="7" bestFit="1" customWidth="1"/>
    <col min="10638" max="10638" width="14.140625" style="7" bestFit="1" customWidth="1"/>
    <col min="10639" max="10639" width="16.7109375" style="7" customWidth="1"/>
    <col min="10640" max="10640" width="16.5703125" style="7" customWidth="1"/>
    <col min="10641" max="10642" width="7.85546875" style="7" bestFit="1" customWidth="1"/>
    <col min="10643" max="10643" width="8" style="7" bestFit="1" customWidth="1"/>
    <col min="10644" max="10645" width="7.85546875" style="7" bestFit="1" customWidth="1"/>
    <col min="10646" max="10646" width="9.7109375" style="7" customWidth="1"/>
    <col min="10647" max="10647" width="12.85546875" style="7" customWidth="1"/>
    <col min="10648" max="10884" width="9.140625" style="7"/>
    <col min="10885" max="10885" width="9" style="7" bestFit="1" customWidth="1"/>
    <col min="10886" max="10886" width="9.85546875" style="7" bestFit="1" customWidth="1"/>
    <col min="10887" max="10887" width="9.140625" style="7" bestFit="1" customWidth="1"/>
    <col min="10888" max="10888" width="16" style="7" bestFit="1" customWidth="1"/>
    <col min="10889" max="10889" width="9" style="7" bestFit="1" customWidth="1"/>
    <col min="10890" max="10890" width="7.85546875" style="7" bestFit="1" customWidth="1"/>
    <col min="10891" max="10891" width="11.7109375" style="7" bestFit="1" customWidth="1"/>
    <col min="10892" max="10892" width="14.28515625" style="7" customWidth="1"/>
    <col min="10893" max="10893" width="11.7109375" style="7" bestFit="1" customWidth="1"/>
    <col min="10894" max="10894" width="14.140625" style="7" bestFit="1" customWidth="1"/>
    <col min="10895" max="10895" width="16.7109375" style="7" customWidth="1"/>
    <col min="10896" max="10896" width="16.5703125" style="7" customWidth="1"/>
    <col min="10897" max="10898" width="7.85546875" style="7" bestFit="1" customWidth="1"/>
    <col min="10899" max="10899" width="8" style="7" bestFit="1" customWidth="1"/>
    <col min="10900" max="10901" width="7.85546875" style="7" bestFit="1" customWidth="1"/>
    <col min="10902" max="10902" width="9.7109375" style="7" customWidth="1"/>
    <col min="10903" max="10903" width="12.85546875" style="7" customWidth="1"/>
    <col min="10904" max="11140" width="9.140625" style="7"/>
    <col min="11141" max="11141" width="9" style="7" bestFit="1" customWidth="1"/>
    <col min="11142" max="11142" width="9.85546875" style="7" bestFit="1" customWidth="1"/>
    <col min="11143" max="11143" width="9.140625" style="7" bestFit="1" customWidth="1"/>
    <col min="11144" max="11144" width="16" style="7" bestFit="1" customWidth="1"/>
    <col min="11145" max="11145" width="9" style="7" bestFit="1" customWidth="1"/>
    <col min="11146" max="11146" width="7.85546875" style="7" bestFit="1" customWidth="1"/>
    <col min="11147" max="11147" width="11.7109375" style="7" bestFit="1" customWidth="1"/>
    <col min="11148" max="11148" width="14.28515625" style="7" customWidth="1"/>
    <col min="11149" max="11149" width="11.7109375" style="7" bestFit="1" customWidth="1"/>
    <col min="11150" max="11150" width="14.140625" style="7" bestFit="1" customWidth="1"/>
    <col min="11151" max="11151" width="16.7109375" style="7" customWidth="1"/>
    <col min="11152" max="11152" width="16.5703125" style="7" customWidth="1"/>
    <col min="11153" max="11154" width="7.85546875" style="7" bestFit="1" customWidth="1"/>
    <col min="11155" max="11155" width="8" style="7" bestFit="1" customWidth="1"/>
    <col min="11156" max="11157" width="7.85546875" style="7" bestFit="1" customWidth="1"/>
    <col min="11158" max="11158" width="9.7109375" style="7" customWidth="1"/>
    <col min="11159" max="11159" width="12.85546875" style="7" customWidth="1"/>
    <col min="11160" max="11396" width="9.140625" style="7"/>
    <col min="11397" max="11397" width="9" style="7" bestFit="1" customWidth="1"/>
    <col min="11398" max="11398" width="9.85546875" style="7" bestFit="1" customWidth="1"/>
    <col min="11399" max="11399" width="9.140625" style="7" bestFit="1" customWidth="1"/>
    <col min="11400" max="11400" width="16" style="7" bestFit="1" customWidth="1"/>
    <col min="11401" max="11401" width="9" style="7" bestFit="1" customWidth="1"/>
    <col min="11402" max="11402" width="7.85546875" style="7" bestFit="1" customWidth="1"/>
    <col min="11403" max="11403" width="11.7109375" style="7" bestFit="1" customWidth="1"/>
    <col min="11404" max="11404" width="14.28515625" style="7" customWidth="1"/>
    <col min="11405" max="11405" width="11.7109375" style="7" bestFit="1" customWidth="1"/>
    <col min="11406" max="11406" width="14.140625" style="7" bestFit="1" customWidth="1"/>
    <col min="11407" max="11407" width="16.7109375" style="7" customWidth="1"/>
    <col min="11408" max="11408" width="16.5703125" style="7" customWidth="1"/>
    <col min="11409" max="11410" width="7.85546875" style="7" bestFit="1" customWidth="1"/>
    <col min="11411" max="11411" width="8" style="7" bestFit="1" customWidth="1"/>
    <col min="11412" max="11413" width="7.85546875" style="7" bestFit="1" customWidth="1"/>
    <col min="11414" max="11414" width="9.7109375" style="7" customWidth="1"/>
    <col min="11415" max="11415" width="12.85546875" style="7" customWidth="1"/>
    <col min="11416" max="11652" width="9.140625" style="7"/>
    <col min="11653" max="11653" width="9" style="7" bestFit="1" customWidth="1"/>
    <col min="11654" max="11654" width="9.85546875" style="7" bestFit="1" customWidth="1"/>
    <col min="11655" max="11655" width="9.140625" style="7" bestFit="1" customWidth="1"/>
    <col min="11656" max="11656" width="16" style="7" bestFit="1" customWidth="1"/>
    <col min="11657" max="11657" width="9" style="7" bestFit="1" customWidth="1"/>
    <col min="11658" max="11658" width="7.85546875" style="7" bestFit="1" customWidth="1"/>
    <col min="11659" max="11659" width="11.7109375" style="7" bestFit="1" customWidth="1"/>
    <col min="11660" max="11660" width="14.28515625" style="7" customWidth="1"/>
    <col min="11661" max="11661" width="11.7109375" style="7" bestFit="1" customWidth="1"/>
    <col min="11662" max="11662" width="14.140625" style="7" bestFit="1" customWidth="1"/>
    <col min="11663" max="11663" width="16.7109375" style="7" customWidth="1"/>
    <col min="11664" max="11664" width="16.5703125" style="7" customWidth="1"/>
    <col min="11665" max="11666" width="7.85546875" style="7" bestFit="1" customWidth="1"/>
    <col min="11667" max="11667" width="8" style="7" bestFit="1" customWidth="1"/>
    <col min="11668" max="11669" width="7.85546875" style="7" bestFit="1" customWidth="1"/>
    <col min="11670" max="11670" width="9.7109375" style="7" customWidth="1"/>
    <col min="11671" max="11671" width="12.85546875" style="7" customWidth="1"/>
    <col min="11672" max="11908" width="9.140625" style="7"/>
    <col min="11909" max="11909" width="9" style="7" bestFit="1" customWidth="1"/>
    <col min="11910" max="11910" width="9.85546875" style="7" bestFit="1" customWidth="1"/>
    <col min="11911" max="11911" width="9.140625" style="7" bestFit="1" customWidth="1"/>
    <col min="11912" max="11912" width="16" style="7" bestFit="1" customWidth="1"/>
    <col min="11913" max="11913" width="9" style="7" bestFit="1" customWidth="1"/>
    <col min="11914" max="11914" width="7.85546875" style="7" bestFit="1" customWidth="1"/>
    <col min="11915" max="11915" width="11.7109375" style="7" bestFit="1" customWidth="1"/>
    <col min="11916" max="11916" width="14.28515625" style="7" customWidth="1"/>
    <col min="11917" max="11917" width="11.7109375" style="7" bestFit="1" customWidth="1"/>
    <col min="11918" max="11918" width="14.140625" style="7" bestFit="1" customWidth="1"/>
    <col min="11919" max="11919" width="16.7109375" style="7" customWidth="1"/>
    <col min="11920" max="11920" width="16.5703125" style="7" customWidth="1"/>
    <col min="11921" max="11922" width="7.85546875" style="7" bestFit="1" customWidth="1"/>
    <col min="11923" max="11923" width="8" style="7" bestFit="1" customWidth="1"/>
    <col min="11924" max="11925" width="7.85546875" style="7" bestFit="1" customWidth="1"/>
    <col min="11926" max="11926" width="9.7109375" style="7" customWidth="1"/>
    <col min="11927" max="11927" width="12.85546875" style="7" customWidth="1"/>
    <col min="11928" max="12164" width="9.140625" style="7"/>
    <col min="12165" max="12165" width="9" style="7" bestFit="1" customWidth="1"/>
    <col min="12166" max="12166" width="9.85546875" style="7" bestFit="1" customWidth="1"/>
    <col min="12167" max="12167" width="9.140625" style="7" bestFit="1" customWidth="1"/>
    <col min="12168" max="12168" width="16" style="7" bestFit="1" customWidth="1"/>
    <col min="12169" max="12169" width="9" style="7" bestFit="1" customWidth="1"/>
    <col min="12170" max="12170" width="7.85546875" style="7" bestFit="1" customWidth="1"/>
    <col min="12171" max="12171" width="11.7109375" style="7" bestFit="1" customWidth="1"/>
    <col min="12172" max="12172" width="14.28515625" style="7" customWidth="1"/>
    <col min="12173" max="12173" width="11.7109375" style="7" bestFit="1" customWidth="1"/>
    <col min="12174" max="12174" width="14.140625" style="7" bestFit="1" customWidth="1"/>
    <col min="12175" max="12175" width="16.7109375" style="7" customWidth="1"/>
    <col min="12176" max="12176" width="16.5703125" style="7" customWidth="1"/>
    <col min="12177" max="12178" width="7.85546875" style="7" bestFit="1" customWidth="1"/>
    <col min="12179" max="12179" width="8" style="7" bestFit="1" customWidth="1"/>
    <col min="12180" max="12181" width="7.85546875" style="7" bestFit="1" customWidth="1"/>
    <col min="12182" max="12182" width="9.7109375" style="7" customWidth="1"/>
    <col min="12183" max="12183" width="12.85546875" style="7" customWidth="1"/>
    <col min="12184" max="12420" width="9.140625" style="7"/>
    <col min="12421" max="12421" width="9" style="7" bestFit="1" customWidth="1"/>
    <col min="12422" max="12422" width="9.85546875" style="7" bestFit="1" customWidth="1"/>
    <col min="12423" max="12423" width="9.140625" style="7" bestFit="1" customWidth="1"/>
    <col min="12424" max="12424" width="16" style="7" bestFit="1" customWidth="1"/>
    <col min="12425" max="12425" width="9" style="7" bestFit="1" customWidth="1"/>
    <col min="12426" max="12426" width="7.85546875" style="7" bestFit="1" customWidth="1"/>
    <col min="12427" max="12427" width="11.7109375" style="7" bestFit="1" customWidth="1"/>
    <col min="12428" max="12428" width="14.28515625" style="7" customWidth="1"/>
    <col min="12429" max="12429" width="11.7109375" style="7" bestFit="1" customWidth="1"/>
    <col min="12430" max="12430" width="14.140625" style="7" bestFit="1" customWidth="1"/>
    <col min="12431" max="12431" width="16.7109375" style="7" customWidth="1"/>
    <col min="12432" max="12432" width="16.5703125" style="7" customWidth="1"/>
    <col min="12433" max="12434" width="7.85546875" style="7" bestFit="1" customWidth="1"/>
    <col min="12435" max="12435" width="8" style="7" bestFit="1" customWidth="1"/>
    <col min="12436" max="12437" width="7.85546875" style="7" bestFit="1" customWidth="1"/>
    <col min="12438" max="12438" width="9.7109375" style="7" customWidth="1"/>
    <col min="12439" max="12439" width="12.85546875" style="7" customWidth="1"/>
    <col min="12440" max="12676" width="9.140625" style="7"/>
    <col min="12677" max="12677" width="9" style="7" bestFit="1" customWidth="1"/>
    <col min="12678" max="12678" width="9.85546875" style="7" bestFit="1" customWidth="1"/>
    <col min="12679" max="12679" width="9.140625" style="7" bestFit="1" customWidth="1"/>
    <col min="12680" max="12680" width="16" style="7" bestFit="1" customWidth="1"/>
    <col min="12681" max="12681" width="9" style="7" bestFit="1" customWidth="1"/>
    <col min="12682" max="12682" width="7.85546875" style="7" bestFit="1" customWidth="1"/>
    <col min="12683" max="12683" width="11.7109375" style="7" bestFit="1" customWidth="1"/>
    <col min="12684" max="12684" width="14.28515625" style="7" customWidth="1"/>
    <col min="12685" max="12685" width="11.7109375" style="7" bestFit="1" customWidth="1"/>
    <col min="12686" max="12686" width="14.140625" style="7" bestFit="1" customWidth="1"/>
    <col min="12687" max="12687" width="16.7109375" style="7" customWidth="1"/>
    <col min="12688" max="12688" width="16.5703125" style="7" customWidth="1"/>
    <col min="12689" max="12690" width="7.85546875" style="7" bestFit="1" customWidth="1"/>
    <col min="12691" max="12691" width="8" style="7" bestFit="1" customWidth="1"/>
    <col min="12692" max="12693" width="7.85546875" style="7" bestFit="1" customWidth="1"/>
    <col min="12694" max="12694" width="9.7109375" style="7" customWidth="1"/>
    <col min="12695" max="12695" width="12.85546875" style="7" customWidth="1"/>
    <col min="12696" max="12932" width="9.140625" style="7"/>
    <col min="12933" max="12933" width="9" style="7" bestFit="1" customWidth="1"/>
    <col min="12934" max="12934" width="9.85546875" style="7" bestFit="1" customWidth="1"/>
    <col min="12935" max="12935" width="9.140625" style="7" bestFit="1" customWidth="1"/>
    <col min="12936" max="12936" width="16" style="7" bestFit="1" customWidth="1"/>
    <col min="12937" max="12937" width="9" style="7" bestFit="1" customWidth="1"/>
    <col min="12938" max="12938" width="7.85546875" style="7" bestFit="1" customWidth="1"/>
    <col min="12939" max="12939" width="11.7109375" style="7" bestFit="1" customWidth="1"/>
    <col min="12940" max="12940" width="14.28515625" style="7" customWidth="1"/>
    <col min="12941" max="12941" width="11.7109375" style="7" bestFit="1" customWidth="1"/>
    <col min="12942" max="12942" width="14.140625" style="7" bestFit="1" customWidth="1"/>
    <col min="12943" max="12943" width="16.7109375" style="7" customWidth="1"/>
    <col min="12944" max="12944" width="16.5703125" style="7" customWidth="1"/>
    <col min="12945" max="12946" width="7.85546875" style="7" bestFit="1" customWidth="1"/>
    <col min="12947" max="12947" width="8" style="7" bestFit="1" customWidth="1"/>
    <col min="12948" max="12949" width="7.85546875" style="7" bestFit="1" customWidth="1"/>
    <col min="12950" max="12950" width="9.7109375" style="7" customWidth="1"/>
    <col min="12951" max="12951" width="12.85546875" style="7" customWidth="1"/>
    <col min="12952" max="13188" width="9.140625" style="7"/>
    <col min="13189" max="13189" width="9" style="7" bestFit="1" customWidth="1"/>
    <col min="13190" max="13190" width="9.85546875" style="7" bestFit="1" customWidth="1"/>
    <col min="13191" max="13191" width="9.140625" style="7" bestFit="1" customWidth="1"/>
    <col min="13192" max="13192" width="16" style="7" bestFit="1" customWidth="1"/>
    <col min="13193" max="13193" width="9" style="7" bestFit="1" customWidth="1"/>
    <col min="13194" max="13194" width="7.85546875" style="7" bestFit="1" customWidth="1"/>
    <col min="13195" max="13195" width="11.7109375" style="7" bestFit="1" customWidth="1"/>
    <col min="13196" max="13196" width="14.28515625" style="7" customWidth="1"/>
    <col min="13197" max="13197" width="11.7109375" style="7" bestFit="1" customWidth="1"/>
    <col min="13198" max="13198" width="14.140625" style="7" bestFit="1" customWidth="1"/>
    <col min="13199" max="13199" width="16.7109375" style="7" customWidth="1"/>
    <col min="13200" max="13200" width="16.5703125" style="7" customWidth="1"/>
    <col min="13201" max="13202" width="7.85546875" style="7" bestFit="1" customWidth="1"/>
    <col min="13203" max="13203" width="8" style="7" bestFit="1" customWidth="1"/>
    <col min="13204" max="13205" width="7.85546875" style="7" bestFit="1" customWidth="1"/>
    <col min="13206" max="13206" width="9.7109375" style="7" customWidth="1"/>
    <col min="13207" max="13207" width="12.85546875" style="7" customWidth="1"/>
    <col min="13208" max="13444" width="9.140625" style="7"/>
    <col min="13445" max="13445" width="9" style="7" bestFit="1" customWidth="1"/>
    <col min="13446" max="13446" width="9.85546875" style="7" bestFit="1" customWidth="1"/>
    <col min="13447" max="13447" width="9.140625" style="7" bestFit="1" customWidth="1"/>
    <col min="13448" max="13448" width="16" style="7" bestFit="1" customWidth="1"/>
    <col min="13449" max="13449" width="9" style="7" bestFit="1" customWidth="1"/>
    <col min="13450" max="13450" width="7.85546875" style="7" bestFit="1" customWidth="1"/>
    <col min="13451" max="13451" width="11.7109375" style="7" bestFit="1" customWidth="1"/>
    <col min="13452" max="13452" width="14.28515625" style="7" customWidth="1"/>
    <col min="13453" max="13453" width="11.7109375" style="7" bestFit="1" customWidth="1"/>
    <col min="13454" max="13454" width="14.140625" style="7" bestFit="1" customWidth="1"/>
    <col min="13455" max="13455" width="16.7109375" style="7" customWidth="1"/>
    <col min="13456" max="13456" width="16.5703125" style="7" customWidth="1"/>
    <col min="13457" max="13458" width="7.85546875" style="7" bestFit="1" customWidth="1"/>
    <col min="13459" max="13459" width="8" style="7" bestFit="1" customWidth="1"/>
    <col min="13460" max="13461" width="7.85546875" style="7" bestFit="1" customWidth="1"/>
    <col min="13462" max="13462" width="9.7109375" style="7" customWidth="1"/>
    <col min="13463" max="13463" width="12.85546875" style="7" customWidth="1"/>
    <col min="13464" max="13700" width="9.140625" style="7"/>
    <col min="13701" max="13701" width="9" style="7" bestFit="1" customWidth="1"/>
    <col min="13702" max="13702" width="9.85546875" style="7" bestFit="1" customWidth="1"/>
    <col min="13703" max="13703" width="9.140625" style="7" bestFit="1" customWidth="1"/>
    <col min="13704" max="13704" width="16" style="7" bestFit="1" customWidth="1"/>
    <col min="13705" max="13705" width="9" style="7" bestFit="1" customWidth="1"/>
    <col min="13706" max="13706" width="7.85546875" style="7" bestFit="1" customWidth="1"/>
    <col min="13707" max="13707" width="11.7109375" style="7" bestFit="1" customWidth="1"/>
    <col min="13708" max="13708" width="14.28515625" style="7" customWidth="1"/>
    <col min="13709" max="13709" width="11.7109375" style="7" bestFit="1" customWidth="1"/>
    <col min="13710" max="13710" width="14.140625" style="7" bestFit="1" customWidth="1"/>
    <col min="13711" max="13711" width="16.7109375" style="7" customWidth="1"/>
    <col min="13712" max="13712" width="16.5703125" style="7" customWidth="1"/>
    <col min="13713" max="13714" width="7.85546875" style="7" bestFit="1" customWidth="1"/>
    <col min="13715" max="13715" width="8" style="7" bestFit="1" customWidth="1"/>
    <col min="13716" max="13717" width="7.85546875" style="7" bestFit="1" customWidth="1"/>
    <col min="13718" max="13718" width="9.7109375" style="7" customWidth="1"/>
    <col min="13719" max="13719" width="12.85546875" style="7" customWidth="1"/>
    <col min="13720" max="13956" width="9.140625" style="7"/>
    <col min="13957" max="13957" width="9" style="7" bestFit="1" customWidth="1"/>
    <col min="13958" max="13958" width="9.85546875" style="7" bestFit="1" customWidth="1"/>
    <col min="13959" max="13959" width="9.140625" style="7" bestFit="1" customWidth="1"/>
    <col min="13960" max="13960" width="16" style="7" bestFit="1" customWidth="1"/>
    <col min="13961" max="13961" width="9" style="7" bestFit="1" customWidth="1"/>
    <col min="13962" max="13962" width="7.85546875" style="7" bestFit="1" customWidth="1"/>
    <col min="13963" max="13963" width="11.7109375" style="7" bestFit="1" customWidth="1"/>
    <col min="13964" max="13964" width="14.28515625" style="7" customWidth="1"/>
    <col min="13965" max="13965" width="11.7109375" style="7" bestFit="1" customWidth="1"/>
    <col min="13966" max="13966" width="14.140625" style="7" bestFit="1" customWidth="1"/>
    <col min="13967" max="13967" width="16.7109375" style="7" customWidth="1"/>
    <col min="13968" max="13968" width="16.5703125" style="7" customWidth="1"/>
    <col min="13969" max="13970" width="7.85546875" style="7" bestFit="1" customWidth="1"/>
    <col min="13971" max="13971" width="8" style="7" bestFit="1" customWidth="1"/>
    <col min="13972" max="13973" width="7.85546875" style="7" bestFit="1" customWidth="1"/>
    <col min="13974" max="13974" width="9.7109375" style="7" customWidth="1"/>
    <col min="13975" max="13975" width="12.85546875" style="7" customWidth="1"/>
    <col min="13976" max="14212" width="9.140625" style="7"/>
    <col min="14213" max="14213" width="9" style="7" bestFit="1" customWidth="1"/>
    <col min="14214" max="14214" width="9.85546875" style="7" bestFit="1" customWidth="1"/>
    <col min="14215" max="14215" width="9.140625" style="7" bestFit="1" customWidth="1"/>
    <col min="14216" max="14216" width="16" style="7" bestFit="1" customWidth="1"/>
    <col min="14217" max="14217" width="9" style="7" bestFit="1" customWidth="1"/>
    <col min="14218" max="14218" width="7.85546875" style="7" bestFit="1" customWidth="1"/>
    <col min="14219" max="14219" width="11.7109375" style="7" bestFit="1" customWidth="1"/>
    <col min="14220" max="14220" width="14.28515625" style="7" customWidth="1"/>
    <col min="14221" max="14221" width="11.7109375" style="7" bestFit="1" customWidth="1"/>
    <col min="14222" max="14222" width="14.140625" style="7" bestFit="1" customWidth="1"/>
    <col min="14223" max="14223" width="16.7109375" style="7" customWidth="1"/>
    <col min="14224" max="14224" width="16.5703125" style="7" customWidth="1"/>
    <col min="14225" max="14226" width="7.85546875" style="7" bestFit="1" customWidth="1"/>
    <col min="14227" max="14227" width="8" style="7" bestFit="1" customWidth="1"/>
    <col min="14228" max="14229" width="7.85546875" style="7" bestFit="1" customWidth="1"/>
    <col min="14230" max="14230" width="9.7109375" style="7" customWidth="1"/>
    <col min="14231" max="14231" width="12.85546875" style="7" customWidth="1"/>
    <col min="14232" max="14468" width="9.140625" style="7"/>
    <col min="14469" max="14469" width="9" style="7" bestFit="1" customWidth="1"/>
    <col min="14470" max="14470" width="9.85546875" style="7" bestFit="1" customWidth="1"/>
    <col min="14471" max="14471" width="9.140625" style="7" bestFit="1" customWidth="1"/>
    <col min="14472" max="14472" width="16" style="7" bestFit="1" customWidth="1"/>
    <col min="14473" max="14473" width="9" style="7" bestFit="1" customWidth="1"/>
    <col min="14474" max="14474" width="7.85546875" style="7" bestFit="1" customWidth="1"/>
    <col min="14475" max="14475" width="11.7109375" style="7" bestFit="1" customWidth="1"/>
    <col min="14476" max="14476" width="14.28515625" style="7" customWidth="1"/>
    <col min="14477" max="14477" width="11.7109375" style="7" bestFit="1" customWidth="1"/>
    <col min="14478" max="14478" width="14.140625" style="7" bestFit="1" customWidth="1"/>
    <col min="14479" max="14479" width="16.7109375" style="7" customWidth="1"/>
    <col min="14480" max="14480" width="16.5703125" style="7" customWidth="1"/>
    <col min="14481" max="14482" width="7.85546875" style="7" bestFit="1" customWidth="1"/>
    <col min="14483" max="14483" width="8" style="7" bestFit="1" customWidth="1"/>
    <col min="14484" max="14485" width="7.85546875" style="7" bestFit="1" customWidth="1"/>
    <col min="14486" max="14486" width="9.7109375" style="7" customWidth="1"/>
    <col min="14487" max="14487" width="12.85546875" style="7" customWidth="1"/>
    <col min="14488" max="14724" width="9.140625" style="7"/>
    <col min="14725" max="14725" width="9" style="7" bestFit="1" customWidth="1"/>
    <col min="14726" max="14726" width="9.85546875" style="7" bestFit="1" customWidth="1"/>
    <col min="14727" max="14727" width="9.140625" style="7" bestFit="1" customWidth="1"/>
    <col min="14728" max="14728" width="16" style="7" bestFit="1" customWidth="1"/>
    <col min="14729" max="14729" width="9" style="7" bestFit="1" customWidth="1"/>
    <col min="14730" max="14730" width="7.85546875" style="7" bestFit="1" customWidth="1"/>
    <col min="14731" max="14731" width="11.7109375" style="7" bestFit="1" customWidth="1"/>
    <col min="14732" max="14732" width="14.28515625" style="7" customWidth="1"/>
    <col min="14733" max="14733" width="11.7109375" style="7" bestFit="1" customWidth="1"/>
    <col min="14734" max="14734" width="14.140625" style="7" bestFit="1" customWidth="1"/>
    <col min="14735" max="14735" width="16.7109375" style="7" customWidth="1"/>
    <col min="14736" max="14736" width="16.5703125" style="7" customWidth="1"/>
    <col min="14737" max="14738" width="7.85546875" style="7" bestFit="1" customWidth="1"/>
    <col min="14739" max="14739" width="8" style="7" bestFit="1" customWidth="1"/>
    <col min="14740" max="14741" width="7.85546875" style="7" bestFit="1" customWidth="1"/>
    <col min="14742" max="14742" width="9.7109375" style="7" customWidth="1"/>
    <col min="14743" max="14743" width="12.85546875" style="7" customWidth="1"/>
    <col min="14744" max="14980" width="9.140625" style="7"/>
    <col min="14981" max="14981" width="9" style="7" bestFit="1" customWidth="1"/>
    <col min="14982" max="14982" width="9.85546875" style="7" bestFit="1" customWidth="1"/>
    <col min="14983" max="14983" width="9.140625" style="7" bestFit="1" customWidth="1"/>
    <col min="14984" max="14984" width="16" style="7" bestFit="1" customWidth="1"/>
    <col min="14985" max="14985" width="9" style="7" bestFit="1" customWidth="1"/>
    <col min="14986" max="14986" width="7.85546875" style="7" bestFit="1" customWidth="1"/>
    <col min="14987" max="14987" width="11.7109375" style="7" bestFit="1" customWidth="1"/>
    <col min="14988" max="14988" width="14.28515625" style="7" customWidth="1"/>
    <col min="14989" max="14989" width="11.7109375" style="7" bestFit="1" customWidth="1"/>
    <col min="14990" max="14990" width="14.140625" style="7" bestFit="1" customWidth="1"/>
    <col min="14991" max="14991" width="16.7109375" style="7" customWidth="1"/>
    <col min="14992" max="14992" width="16.5703125" style="7" customWidth="1"/>
    <col min="14993" max="14994" width="7.85546875" style="7" bestFit="1" customWidth="1"/>
    <col min="14995" max="14995" width="8" style="7" bestFit="1" customWidth="1"/>
    <col min="14996" max="14997" width="7.85546875" style="7" bestFit="1" customWidth="1"/>
    <col min="14998" max="14998" width="9.7109375" style="7" customWidth="1"/>
    <col min="14999" max="14999" width="12.85546875" style="7" customWidth="1"/>
    <col min="15000" max="15236" width="9.140625" style="7"/>
    <col min="15237" max="15237" width="9" style="7" bestFit="1" customWidth="1"/>
    <col min="15238" max="15238" width="9.85546875" style="7" bestFit="1" customWidth="1"/>
    <col min="15239" max="15239" width="9.140625" style="7" bestFit="1" customWidth="1"/>
    <col min="15240" max="15240" width="16" style="7" bestFit="1" customWidth="1"/>
    <col min="15241" max="15241" width="9" style="7" bestFit="1" customWidth="1"/>
    <col min="15242" max="15242" width="7.85546875" style="7" bestFit="1" customWidth="1"/>
    <col min="15243" max="15243" width="11.7109375" style="7" bestFit="1" customWidth="1"/>
    <col min="15244" max="15244" width="14.28515625" style="7" customWidth="1"/>
    <col min="15245" max="15245" width="11.7109375" style="7" bestFit="1" customWidth="1"/>
    <col min="15246" max="15246" width="14.140625" style="7" bestFit="1" customWidth="1"/>
    <col min="15247" max="15247" width="16.7109375" style="7" customWidth="1"/>
    <col min="15248" max="15248" width="16.5703125" style="7" customWidth="1"/>
    <col min="15249" max="15250" width="7.85546875" style="7" bestFit="1" customWidth="1"/>
    <col min="15251" max="15251" width="8" style="7" bestFit="1" customWidth="1"/>
    <col min="15252" max="15253" width="7.85546875" style="7" bestFit="1" customWidth="1"/>
    <col min="15254" max="15254" width="9.7109375" style="7" customWidth="1"/>
    <col min="15255" max="15255" width="12.85546875" style="7" customWidth="1"/>
    <col min="15256" max="15492" width="9.140625" style="7"/>
    <col min="15493" max="15493" width="9" style="7" bestFit="1" customWidth="1"/>
    <col min="15494" max="15494" width="9.85546875" style="7" bestFit="1" customWidth="1"/>
    <col min="15495" max="15495" width="9.140625" style="7" bestFit="1" customWidth="1"/>
    <col min="15496" max="15496" width="16" style="7" bestFit="1" customWidth="1"/>
    <col min="15497" max="15497" width="9" style="7" bestFit="1" customWidth="1"/>
    <col min="15498" max="15498" width="7.85546875" style="7" bestFit="1" customWidth="1"/>
    <col min="15499" max="15499" width="11.7109375" style="7" bestFit="1" customWidth="1"/>
    <col min="15500" max="15500" width="14.28515625" style="7" customWidth="1"/>
    <col min="15501" max="15501" width="11.7109375" style="7" bestFit="1" customWidth="1"/>
    <col min="15502" max="15502" width="14.140625" style="7" bestFit="1" customWidth="1"/>
    <col min="15503" max="15503" width="16.7109375" style="7" customWidth="1"/>
    <col min="15504" max="15504" width="16.5703125" style="7" customWidth="1"/>
    <col min="15505" max="15506" width="7.85546875" style="7" bestFit="1" customWidth="1"/>
    <col min="15507" max="15507" width="8" style="7" bestFit="1" customWidth="1"/>
    <col min="15508" max="15509" width="7.85546875" style="7" bestFit="1" customWidth="1"/>
    <col min="15510" max="15510" width="9.7109375" style="7" customWidth="1"/>
    <col min="15511" max="15511" width="12.85546875" style="7" customWidth="1"/>
    <col min="15512" max="15748" width="9.140625" style="7"/>
    <col min="15749" max="15749" width="9" style="7" bestFit="1" customWidth="1"/>
    <col min="15750" max="15750" width="9.85546875" style="7" bestFit="1" customWidth="1"/>
    <col min="15751" max="15751" width="9.140625" style="7" bestFit="1" customWidth="1"/>
    <col min="15752" max="15752" width="16" style="7" bestFit="1" customWidth="1"/>
    <col min="15753" max="15753" width="9" style="7" bestFit="1" customWidth="1"/>
    <col min="15754" max="15754" width="7.85546875" style="7" bestFit="1" customWidth="1"/>
    <col min="15755" max="15755" width="11.7109375" style="7" bestFit="1" customWidth="1"/>
    <col min="15756" max="15756" width="14.28515625" style="7" customWidth="1"/>
    <col min="15757" max="15757" width="11.7109375" style="7" bestFit="1" customWidth="1"/>
    <col min="15758" max="15758" width="14.140625" style="7" bestFit="1" customWidth="1"/>
    <col min="15759" max="15759" width="16.7109375" style="7" customWidth="1"/>
    <col min="15760" max="15760" width="16.5703125" style="7" customWidth="1"/>
    <col min="15761" max="15762" width="7.85546875" style="7" bestFit="1" customWidth="1"/>
    <col min="15763" max="15763" width="8" style="7" bestFit="1" customWidth="1"/>
    <col min="15764" max="15765" width="7.85546875" style="7" bestFit="1" customWidth="1"/>
    <col min="15766" max="15766" width="9.7109375" style="7" customWidth="1"/>
    <col min="15767" max="15767" width="12.85546875" style="7" customWidth="1"/>
    <col min="15768" max="16004" width="9.140625" style="7"/>
    <col min="16005" max="16005" width="9" style="7" bestFit="1" customWidth="1"/>
    <col min="16006" max="16006" width="9.85546875" style="7" bestFit="1" customWidth="1"/>
    <col min="16007" max="16007" width="9.140625" style="7" bestFit="1" customWidth="1"/>
    <col min="16008" max="16008" width="16" style="7" bestFit="1" customWidth="1"/>
    <col min="16009" max="16009" width="9" style="7" bestFit="1" customWidth="1"/>
    <col min="16010" max="16010" width="7.85546875" style="7" bestFit="1" customWidth="1"/>
    <col min="16011" max="16011" width="11.7109375" style="7" bestFit="1" customWidth="1"/>
    <col min="16012" max="16012" width="14.28515625" style="7" customWidth="1"/>
    <col min="16013" max="16013" width="11.7109375" style="7" bestFit="1" customWidth="1"/>
    <col min="16014" max="16014" width="14.140625" style="7" bestFit="1" customWidth="1"/>
    <col min="16015" max="16015" width="16.7109375" style="7" customWidth="1"/>
    <col min="16016" max="16016" width="16.5703125" style="7" customWidth="1"/>
    <col min="16017" max="16018" width="7.85546875" style="7" bestFit="1" customWidth="1"/>
    <col min="16019" max="16019" width="8" style="7" bestFit="1" customWidth="1"/>
    <col min="16020" max="16021" width="7.85546875" style="7" bestFit="1" customWidth="1"/>
    <col min="16022" max="16022" width="9.7109375" style="7" customWidth="1"/>
    <col min="16023" max="16023" width="12.85546875" style="7" customWidth="1"/>
    <col min="16024" max="16384" width="9.140625" style="7"/>
  </cols>
  <sheetData>
    <row r="1" spans="1:26" s="3" customFormat="1" ht="22.5">
      <c r="A1" s="25" t="s">
        <v>1</v>
      </c>
      <c r="B1" s="78" t="s">
        <v>71</v>
      </c>
      <c r="C1" s="25" t="s">
        <v>4</v>
      </c>
      <c r="D1" s="25" t="s">
        <v>6</v>
      </c>
      <c r="E1" s="25" t="s">
        <v>9</v>
      </c>
      <c r="F1" s="26" t="s">
        <v>71</v>
      </c>
      <c r="G1" s="28" t="s">
        <v>7</v>
      </c>
      <c r="H1" s="28" t="s">
        <v>8</v>
      </c>
      <c r="I1" s="17" t="s">
        <v>13</v>
      </c>
      <c r="J1" s="78" t="s">
        <v>71</v>
      </c>
      <c r="K1" s="32" t="s">
        <v>3</v>
      </c>
      <c r="L1" s="32" t="s">
        <v>16</v>
      </c>
      <c r="M1" s="27" t="s">
        <v>15</v>
      </c>
      <c r="N1" s="26" t="s">
        <v>71</v>
      </c>
      <c r="O1" s="29" t="s">
        <v>3</v>
      </c>
      <c r="P1" s="29" t="s">
        <v>16</v>
      </c>
      <c r="Q1" s="76">
        <v>6.4999999999999997E-3</v>
      </c>
      <c r="R1" s="89">
        <v>1.25E-3</v>
      </c>
      <c r="S1" s="77">
        <v>1.2999999999999999E-2</v>
      </c>
      <c r="T1" s="3" t="s">
        <v>58</v>
      </c>
      <c r="V1" s="3" t="s">
        <v>65</v>
      </c>
      <c r="W1" s="3" t="s">
        <v>34</v>
      </c>
      <c r="X1" s="54" t="s">
        <v>75</v>
      </c>
      <c r="Y1" s="54" t="s">
        <v>76</v>
      </c>
    </row>
    <row r="2" spans="1:26" s="2" customFormat="1">
      <c r="A2" s="9">
        <v>5081</v>
      </c>
      <c r="B2" s="19">
        <v>29530</v>
      </c>
      <c r="C2" s="9" t="s">
        <v>0</v>
      </c>
      <c r="D2" s="8">
        <v>150000</v>
      </c>
      <c r="E2" s="4">
        <f t="shared" ref="E2:E11" si="0">D2/340.75</f>
        <v>440.20542920029345</v>
      </c>
      <c r="F2" s="30">
        <v>29531</v>
      </c>
      <c r="G2" s="31">
        <v>119</v>
      </c>
      <c r="H2" s="31" t="s">
        <v>17</v>
      </c>
      <c r="I2" s="38" t="s">
        <v>20</v>
      </c>
      <c r="J2" s="11" t="s">
        <v>21</v>
      </c>
      <c r="K2" s="9">
        <v>1100</v>
      </c>
      <c r="L2" s="5">
        <f t="shared" ref="L2:L72" si="1">K2/340.75</f>
        <v>3.2281731474688189</v>
      </c>
      <c r="M2" s="10"/>
      <c r="N2" s="23"/>
      <c r="O2" s="10"/>
      <c r="P2" s="6">
        <v>1.69</v>
      </c>
      <c r="Q2" s="3">
        <f>E2*0.65%</f>
        <v>2.8613352898019078</v>
      </c>
      <c r="R2" s="3">
        <f>E2*0.125%</f>
        <v>0.5502567865003668</v>
      </c>
      <c r="S2" s="3"/>
      <c r="T2" s="3">
        <f>(6.46+(E2-176.08)*1.15%)*9%</f>
        <v>0.85476981922230377</v>
      </c>
    </row>
    <row r="3" spans="1:26" s="3" customFormat="1">
      <c r="A3" s="8">
        <v>11752</v>
      </c>
      <c r="B3" s="18">
        <v>34558</v>
      </c>
      <c r="C3" s="52" t="s">
        <v>2</v>
      </c>
      <c r="D3" s="8">
        <v>4500000</v>
      </c>
      <c r="E3" s="5">
        <f t="shared" si="0"/>
        <v>13206.162876008804</v>
      </c>
      <c r="F3" s="61">
        <v>34577</v>
      </c>
      <c r="G3" s="63">
        <v>272</v>
      </c>
      <c r="H3" s="63">
        <v>51</v>
      </c>
      <c r="I3" s="8">
        <v>159072</v>
      </c>
      <c r="J3" s="13">
        <v>36034</v>
      </c>
      <c r="K3" s="8">
        <v>33893</v>
      </c>
      <c r="L3" s="5">
        <f t="shared" si="1"/>
        <v>99.465884079236972</v>
      </c>
      <c r="M3" s="63">
        <v>159073</v>
      </c>
      <c r="N3" s="61">
        <v>36034</v>
      </c>
      <c r="O3" s="63">
        <v>7312</v>
      </c>
      <c r="P3" s="37">
        <f t="shared" ref="P3:P8" si="2">O3/340.75</f>
        <v>21.458547322083639</v>
      </c>
      <c r="Q3" s="3">
        <f t="shared" ref="Q3:Q13" si="3">E3*0.65%</f>
        <v>85.840058694057234</v>
      </c>
      <c r="R3" s="3">
        <f t="shared" ref="R3:R16" si="4">E3*0.125%</f>
        <v>16.507703595011005</v>
      </c>
      <c r="T3" s="3">
        <f t="shared" ref="T3:T7" si="5">(6.46+(E3-176.08)*1.15%)*9%</f>
        <v>14.067535776669114</v>
      </c>
      <c r="V3" s="43">
        <f t="shared" ref="V3:V36" si="6">L3-Q3-R3</f>
        <v>-2.8818782098312674</v>
      </c>
      <c r="W3" s="43">
        <f t="shared" ref="W3:W68" si="7">P3-T3</f>
        <v>7.3910115454145249</v>
      </c>
    </row>
    <row r="4" spans="1:26" s="3" customFormat="1">
      <c r="A4" s="8">
        <v>11759</v>
      </c>
      <c r="B4" s="18">
        <v>34559</v>
      </c>
      <c r="C4" s="52" t="s">
        <v>2</v>
      </c>
      <c r="D4" s="8">
        <v>7800000</v>
      </c>
      <c r="E4" s="5">
        <f t="shared" si="0"/>
        <v>22890.68231841526</v>
      </c>
      <c r="F4" s="61">
        <v>34577</v>
      </c>
      <c r="G4" s="63">
        <v>272</v>
      </c>
      <c r="H4" s="63">
        <v>51</v>
      </c>
      <c r="I4" s="8">
        <v>356721</v>
      </c>
      <c r="J4" s="13">
        <v>36034</v>
      </c>
      <c r="K4" s="8">
        <v>58909</v>
      </c>
      <c r="L4" s="5">
        <f t="shared" si="1"/>
        <v>172.88041085840058</v>
      </c>
      <c r="M4" s="63">
        <v>356722</v>
      </c>
      <c r="N4" s="61">
        <v>36034</v>
      </c>
      <c r="O4" s="63">
        <v>12675</v>
      </c>
      <c r="P4" s="37">
        <f t="shared" si="2"/>
        <v>37.197358767424795</v>
      </c>
      <c r="Q4" s="3">
        <f t="shared" si="3"/>
        <v>148.78943506969921</v>
      </c>
      <c r="R4" s="3">
        <f t="shared" si="4"/>
        <v>28.613352898019077</v>
      </c>
      <c r="T4" s="3">
        <f t="shared" si="5"/>
        <v>24.091013399559788</v>
      </c>
      <c r="V4" s="43">
        <f t="shared" si="6"/>
        <v>-4.5223771093177056</v>
      </c>
      <c r="W4" s="43">
        <f t="shared" si="7"/>
        <v>13.106345367865007</v>
      </c>
    </row>
    <row r="5" spans="1:26" s="3" customFormat="1">
      <c r="A5" s="8">
        <v>11805</v>
      </c>
      <c r="B5" s="18">
        <v>34580</v>
      </c>
      <c r="C5" s="52" t="s">
        <v>10</v>
      </c>
      <c r="D5" s="8">
        <v>2050000</v>
      </c>
      <c r="E5" s="5">
        <f t="shared" si="0"/>
        <v>6016.140865737344</v>
      </c>
      <c r="F5" s="61">
        <v>34724</v>
      </c>
      <c r="G5" s="63">
        <v>286</v>
      </c>
      <c r="H5" s="63">
        <v>34</v>
      </c>
      <c r="I5" s="8"/>
      <c r="J5" s="13"/>
      <c r="K5" s="8"/>
      <c r="L5" s="5"/>
      <c r="M5" s="63">
        <v>159074</v>
      </c>
      <c r="N5" s="61">
        <v>36034</v>
      </c>
      <c r="O5" s="63">
        <v>2258</v>
      </c>
      <c r="P5" s="37">
        <f t="shared" si="2"/>
        <v>6.626559060895084</v>
      </c>
      <c r="T5" s="3">
        <f t="shared" si="5"/>
        <v>6.6258629960381503</v>
      </c>
      <c r="V5" s="43"/>
      <c r="W5" s="43">
        <f t="shared" si="7"/>
        <v>6.960648569336314E-4</v>
      </c>
    </row>
    <row r="6" spans="1:26" s="3" customFormat="1">
      <c r="A6" s="8">
        <v>11870</v>
      </c>
      <c r="B6" s="18">
        <v>34599</v>
      </c>
      <c r="C6" s="52" t="s">
        <v>10</v>
      </c>
      <c r="D6" s="8">
        <v>1450000</v>
      </c>
      <c r="E6" s="5">
        <f t="shared" si="0"/>
        <v>4255.3191489361698</v>
      </c>
      <c r="F6" s="30">
        <v>34865</v>
      </c>
      <c r="G6" s="31">
        <v>281</v>
      </c>
      <c r="H6" s="31">
        <v>97</v>
      </c>
      <c r="I6" s="8"/>
      <c r="J6" s="13"/>
      <c r="K6" s="8"/>
      <c r="L6" s="5"/>
      <c r="M6" s="31">
        <v>159076</v>
      </c>
      <c r="N6" s="30">
        <v>36034</v>
      </c>
      <c r="O6" s="31">
        <v>1637</v>
      </c>
      <c r="P6" s="37">
        <f t="shared" si="2"/>
        <v>4.8041085840058697</v>
      </c>
      <c r="T6" s="3">
        <f t="shared" si="5"/>
        <v>4.8034125191489352</v>
      </c>
      <c r="V6" s="43"/>
      <c r="W6" s="43">
        <f t="shared" si="7"/>
        <v>6.9606485693451958E-4</v>
      </c>
    </row>
    <row r="7" spans="1:26" s="3" customFormat="1">
      <c r="A7" s="8">
        <v>11871</v>
      </c>
      <c r="B7" s="18">
        <v>34599</v>
      </c>
      <c r="C7" s="52" t="s">
        <v>10</v>
      </c>
      <c r="D7" s="8">
        <v>1000000</v>
      </c>
      <c r="E7" s="5">
        <f t="shared" si="0"/>
        <v>2934.70286133529</v>
      </c>
      <c r="F7" s="30">
        <v>34634</v>
      </c>
      <c r="G7" s="31">
        <v>274</v>
      </c>
      <c r="H7" s="31">
        <v>47</v>
      </c>
      <c r="I7" s="8"/>
      <c r="J7" s="13"/>
      <c r="K7" s="8"/>
      <c r="L7" s="5"/>
      <c r="M7" s="31">
        <v>159075</v>
      </c>
      <c r="N7" s="30">
        <v>36034</v>
      </c>
      <c r="O7" s="31">
        <v>1171</v>
      </c>
      <c r="P7" s="37">
        <f t="shared" si="2"/>
        <v>3.4365370506236244</v>
      </c>
      <c r="T7" s="3">
        <f t="shared" si="5"/>
        <v>3.436574661482025</v>
      </c>
      <c r="V7" s="43"/>
      <c r="W7" s="43">
        <f t="shared" si="7"/>
        <v>-3.7610858400594083E-5</v>
      </c>
    </row>
    <row r="8" spans="1:26" s="3" customFormat="1">
      <c r="A8" s="8">
        <v>11947</v>
      </c>
      <c r="B8" s="18">
        <v>34640</v>
      </c>
      <c r="C8" s="52" t="s">
        <v>10</v>
      </c>
      <c r="D8" s="8">
        <v>670000</v>
      </c>
      <c r="E8" s="5">
        <f t="shared" si="0"/>
        <v>1966.2509170946441</v>
      </c>
      <c r="F8" s="30">
        <v>34714</v>
      </c>
      <c r="G8" s="31">
        <v>289</v>
      </c>
      <c r="H8" s="31">
        <v>80</v>
      </c>
      <c r="I8" s="8"/>
      <c r="J8" s="13"/>
      <c r="K8" s="8"/>
      <c r="L8" s="5"/>
      <c r="M8" s="31">
        <v>159077</v>
      </c>
      <c r="N8" s="30">
        <v>36034</v>
      </c>
      <c r="O8" s="31">
        <v>990</v>
      </c>
      <c r="P8" s="37">
        <f t="shared" si="2"/>
        <v>2.9053558327219369</v>
      </c>
      <c r="T8" s="3">
        <f t="shared" ref="T8:T10" si="8">(12.91+(E8-352.16)*1.2%)*9%</f>
        <v>2.9051181904622152</v>
      </c>
      <c r="V8" s="43"/>
      <c r="W8" s="43">
        <f t="shared" si="7"/>
        <v>2.3764225972167097E-4</v>
      </c>
    </row>
    <row r="9" spans="1:26" s="3" customFormat="1">
      <c r="A9" s="8">
        <v>12000</v>
      </c>
      <c r="B9" s="18">
        <v>34678</v>
      </c>
      <c r="C9" s="52" t="s">
        <v>10</v>
      </c>
      <c r="D9" s="8">
        <v>1640000</v>
      </c>
      <c r="E9" s="5">
        <f t="shared" si="0"/>
        <v>4812.9126925898754</v>
      </c>
      <c r="F9" s="30">
        <v>34701</v>
      </c>
      <c r="G9" s="31">
        <v>276</v>
      </c>
      <c r="H9" s="31">
        <v>80</v>
      </c>
      <c r="I9" s="8"/>
      <c r="J9" s="13"/>
      <c r="K9" s="8"/>
      <c r="L9" s="5"/>
      <c r="M9" s="31"/>
      <c r="N9" s="30"/>
      <c r="O9" s="31"/>
      <c r="P9" s="37"/>
      <c r="T9" s="3">
        <f t="shared" si="8"/>
        <v>5.9795129079970657</v>
      </c>
      <c r="V9" s="43"/>
      <c r="W9" s="43"/>
      <c r="Y9" s="43">
        <v>5.98</v>
      </c>
      <c r="Z9" s="60" t="s">
        <v>198</v>
      </c>
    </row>
    <row r="10" spans="1:26" s="3" customFormat="1">
      <c r="A10" s="8">
        <v>12016</v>
      </c>
      <c r="B10" s="18">
        <v>34691</v>
      </c>
      <c r="C10" s="52" t="s">
        <v>10</v>
      </c>
      <c r="D10" s="8">
        <v>1500000</v>
      </c>
      <c r="E10" s="5">
        <f t="shared" si="0"/>
        <v>4402.0542920029347</v>
      </c>
      <c r="F10" s="30">
        <v>34865</v>
      </c>
      <c r="G10" s="31">
        <v>282</v>
      </c>
      <c r="H10" s="31">
        <v>5</v>
      </c>
      <c r="I10" s="8"/>
      <c r="J10" s="13"/>
      <c r="K10" s="8"/>
      <c r="L10" s="5"/>
      <c r="M10" s="31">
        <v>159094</v>
      </c>
      <c r="N10" s="30">
        <v>36034</v>
      </c>
      <c r="O10" s="31">
        <v>756</v>
      </c>
      <c r="P10" s="37">
        <f t="shared" ref="P10" si="9">O10/340.75</f>
        <v>2.2186353631694793</v>
      </c>
      <c r="T10" s="3">
        <f t="shared" si="8"/>
        <v>5.5357858353631704</v>
      </c>
      <c r="V10" s="43"/>
      <c r="W10" s="43"/>
      <c r="Y10" s="43"/>
      <c r="Z10" s="145" t="s">
        <v>197</v>
      </c>
    </row>
    <row r="11" spans="1:26" s="3" customFormat="1">
      <c r="A11" s="8">
        <v>12022</v>
      </c>
      <c r="B11" s="18"/>
      <c r="C11" s="8" t="s">
        <v>10</v>
      </c>
      <c r="D11" s="8">
        <v>400000</v>
      </c>
      <c r="E11" s="4">
        <f t="shared" si="0"/>
        <v>1173.8811445341159</v>
      </c>
      <c r="F11" s="13"/>
      <c r="G11" s="8"/>
      <c r="H11" s="8"/>
      <c r="I11" s="33"/>
      <c r="J11" s="13"/>
      <c r="K11" s="8"/>
      <c r="L11" s="5"/>
      <c r="M11" s="31">
        <v>26651</v>
      </c>
      <c r="N11" s="30">
        <v>36034</v>
      </c>
      <c r="O11" s="31">
        <v>1239</v>
      </c>
      <c r="P11" s="37">
        <f t="shared" ref="P11" si="10">O11/340.75</f>
        <v>3.636096845194424</v>
      </c>
      <c r="T11" s="3">
        <f>(12.91+(E11-352.16)*1.2%)*9%</f>
        <v>2.0493588360968453</v>
      </c>
      <c r="V11" s="43"/>
      <c r="W11" s="43">
        <f t="shared" si="7"/>
        <v>1.5867380090975787</v>
      </c>
    </row>
    <row r="12" spans="1:26" s="3" customFormat="1">
      <c r="A12" s="8">
        <v>12030</v>
      </c>
      <c r="B12" s="18">
        <v>34699</v>
      </c>
      <c r="C12" s="8" t="s">
        <v>10</v>
      </c>
      <c r="D12" s="8">
        <v>300000</v>
      </c>
      <c r="E12" s="5">
        <f t="shared" ref="E12:E72" si="11">D12/340.75</f>
        <v>880.4108584005869</v>
      </c>
      <c r="F12" s="30">
        <v>34865</v>
      </c>
      <c r="G12" s="31">
        <v>282</v>
      </c>
      <c r="H12" s="31">
        <v>12</v>
      </c>
      <c r="I12" s="8"/>
      <c r="J12" s="13"/>
      <c r="K12" s="8"/>
      <c r="L12" s="5"/>
      <c r="M12" s="31">
        <v>26681</v>
      </c>
      <c r="N12" s="30">
        <v>36034</v>
      </c>
      <c r="O12" s="31">
        <v>752</v>
      </c>
      <c r="P12" s="37">
        <f t="shared" ref="P12:P14" si="12">O12/340.75</f>
        <v>2.2068965517241379</v>
      </c>
      <c r="T12" s="3">
        <f t="shared" ref="T12:T66" si="13">(12.91+(E12-352.16)*1.2%)*9%</f>
        <v>1.7324109270726338</v>
      </c>
      <c r="V12" s="43"/>
      <c r="W12" s="43">
        <f t="shared" si="7"/>
        <v>0.47448562465150412</v>
      </c>
    </row>
    <row r="13" spans="1:26" s="3" customFormat="1">
      <c r="A13" s="8">
        <v>12045</v>
      </c>
      <c r="B13" s="18">
        <v>34722</v>
      </c>
      <c r="C13" s="8" t="s">
        <v>2</v>
      </c>
      <c r="D13" s="8">
        <v>400000</v>
      </c>
      <c r="E13" s="5">
        <f t="shared" si="11"/>
        <v>1173.8811445341159</v>
      </c>
      <c r="F13" s="61">
        <v>34865</v>
      </c>
      <c r="G13" s="63">
        <v>282</v>
      </c>
      <c r="H13" s="63">
        <v>20</v>
      </c>
      <c r="I13" s="63">
        <v>159078</v>
      </c>
      <c r="J13" s="61">
        <v>36034</v>
      </c>
      <c r="K13" s="63">
        <v>3250</v>
      </c>
      <c r="L13" s="62">
        <f t="shared" ref="L13:L14" si="14">K13/340.75</f>
        <v>9.5377842993396911</v>
      </c>
      <c r="M13" s="63">
        <v>159079</v>
      </c>
      <c r="N13" s="61">
        <v>36034</v>
      </c>
      <c r="O13" s="63">
        <v>609</v>
      </c>
      <c r="P13" s="37">
        <f t="shared" si="12"/>
        <v>1.7872340425531914</v>
      </c>
      <c r="Q13" s="3">
        <f t="shared" si="3"/>
        <v>7.6302274394717546</v>
      </c>
      <c r="R13" s="3">
        <f t="shared" si="4"/>
        <v>1.467351430667645</v>
      </c>
      <c r="V13" s="43">
        <f t="shared" si="6"/>
        <v>0.44020542920029149</v>
      </c>
      <c r="W13" s="43">
        <f t="shared" si="7"/>
        <v>1.7872340425531914</v>
      </c>
    </row>
    <row r="14" spans="1:26" s="3" customFormat="1">
      <c r="A14" s="8">
        <v>12078</v>
      </c>
      <c r="B14" s="18">
        <v>34724</v>
      </c>
      <c r="C14" s="8" t="s">
        <v>0</v>
      </c>
      <c r="D14" s="8">
        <v>4000000</v>
      </c>
      <c r="E14" s="5">
        <f t="shared" si="11"/>
        <v>11738.81144534116</v>
      </c>
      <c r="F14" s="13"/>
      <c r="G14" s="8"/>
      <c r="H14" s="8"/>
      <c r="I14" s="31">
        <v>159084</v>
      </c>
      <c r="J14" s="30">
        <v>36034</v>
      </c>
      <c r="K14" s="31">
        <v>30857</v>
      </c>
      <c r="L14" s="37">
        <f t="shared" si="14"/>
        <v>90.556126192223033</v>
      </c>
      <c r="M14" s="134">
        <v>159085</v>
      </c>
      <c r="N14" s="30">
        <v>36034</v>
      </c>
      <c r="O14" s="31">
        <v>6500</v>
      </c>
      <c r="P14" s="37">
        <f t="shared" si="12"/>
        <v>19.075568598679382</v>
      </c>
      <c r="Q14" s="3">
        <f t="shared" ref="Q14:Q72" si="15">E14*0.65%</f>
        <v>76.302274394717543</v>
      </c>
      <c r="R14" s="3">
        <f t="shared" si="4"/>
        <v>14.67351430667645</v>
      </c>
      <c r="T14" s="3">
        <f t="shared" si="13"/>
        <v>13.459483560968453</v>
      </c>
      <c r="V14" s="43">
        <f t="shared" si="6"/>
        <v>-0.41966250917096026</v>
      </c>
      <c r="W14" s="43">
        <f t="shared" si="7"/>
        <v>5.6160850377109295</v>
      </c>
    </row>
    <row r="15" spans="1:26" s="3" customFormat="1">
      <c r="A15" s="8">
        <v>12089</v>
      </c>
      <c r="B15" s="18">
        <v>34767</v>
      </c>
      <c r="C15" s="8" t="s">
        <v>195</v>
      </c>
      <c r="D15" s="8"/>
      <c r="E15" s="5"/>
      <c r="F15" s="61">
        <v>34809</v>
      </c>
      <c r="G15" s="63">
        <v>280</v>
      </c>
      <c r="H15" s="63" t="s">
        <v>196</v>
      </c>
      <c r="I15" s="8"/>
      <c r="J15" s="13"/>
      <c r="K15" s="8"/>
      <c r="L15" s="5"/>
      <c r="M15" s="134">
        <v>388864</v>
      </c>
      <c r="N15" s="30">
        <v>36034</v>
      </c>
      <c r="O15" s="31">
        <v>750</v>
      </c>
      <c r="P15" s="37">
        <f t="shared" ref="P15" si="16">O15/340.75</f>
        <v>2.2010271460014672</v>
      </c>
      <c r="V15" s="43"/>
      <c r="W15" s="43">
        <f t="shared" si="7"/>
        <v>2.2010271460014672</v>
      </c>
    </row>
    <row r="16" spans="1:26" s="3" customFormat="1">
      <c r="A16" s="8">
        <v>12183</v>
      </c>
      <c r="B16" s="18">
        <v>34842</v>
      </c>
      <c r="C16" s="8" t="s">
        <v>10</v>
      </c>
      <c r="D16" s="8">
        <v>900000</v>
      </c>
      <c r="E16" s="5">
        <f t="shared" si="11"/>
        <v>2641.2325752017609</v>
      </c>
      <c r="F16" s="30">
        <v>34929</v>
      </c>
      <c r="G16" s="31">
        <v>284</v>
      </c>
      <c r="H16" s="31">
        <v>12</v>
      </c>
      <c r="I16" s="8"/>
      <c r="J16" s="13"/>
      <c r="K16" s="8"/>
      <c r="L16" s="5"/>
      <c r="M16" s="31">
        <v>159067</v>
      </c>
      <c r="N16" s="30">
        <v>36034</v>
      </c>
      <c r="O16" s="31">
        <v>1239</v>
      </c>
      <c r="P16" s="37">
        <f t="shared" ref="P16:P18" si="17">O16/340.75</f>
        <v>3.636096845194424</v>
      </c>
      <c r="Q16" s="3">
        <f t="shared" si="15"/>
        <v>17.168011738811447</v>
      </c>
      <c r="R16" s="3">
        <f t="shared" si="4"/>
        <v>3.301540719002201</v>
      </c>
      <c r="T16" s="3">
        <f t="shared" si="13"/>
        <v>3.634098381217902</v>
      </c>
      <c r="V16" s="43"/>
      <c r="W16" s="43">
        <f t="shared" si="7"/>
        <v>1.9984639765220358E-3</v>
      </c>
    </row>
    <row r="17" spans="1:23" s="3" customFormat="1">
      <c r="A17" s="8">
        <v>12190</v>
      </c>
      <c r="B17" s="18">
        <v>34846</v>
      </c>
      <c r="C17" s="8" t="s">
        <v>10</v>
      </c>
      <c r="D17" s="8">
        <v>900000</v>
      </c>
      <c r="E17" s="5">
        <f t="shared" si="11"/>
        <v>2641.2325752017609</v>
      </c>
      <c r="F17" s="13"/>
      <c r="G17" s="8"/>
      <c r="H17" s="8"/>
      <c r="I17" s="8"/>
      <c r="J17" s="13"/>
      <c r="K17" s="8"/>
      <c r="L17" s="5"/>
      <c r="M17" s="31">
        <v>159069</v>
      </c>
      <c r="N17" s="30">
        <v>36034</v>
      </c>
      <c r="O17" s="31">
        <v>1347</v>
      </c>
      <c r="P17" s="37">
        <f t="shared" si="17"/>
        <v>3.9530447542186353</v>
      </c>
      <c r="T17" s="3">
        <f t="shared" si="13"/>
        <v>3.634098381217902</v>
      </c>
      <c r="V17" s="43"/>
      <c r="W17" s="43">
        <f t="shared" si="7"/>
        <v>0.31894637300073336</v>
      </c>
    </row>
    <row r="18" spans="1:23" s="3" customFormat="1">
      <c r="A18" s="8">
        <v>12192</v>
      </c>
      <c r="B18" s="18">
        <v>34849</v>
      </c>
      <c r="C18" s="8" t="s">
        <v>10</v>
      </c>
      <c r="D18" s="8">
        <v>2000000</v>
      </c>
      <c r="E18" s="5">
        <f t="shared" si="11"/>
        <v>5869.40572267058</v>
      </c>
      <c r="F18" s="30">
        <v>34929</v>
      </c>
      <c r="G18" s="31">
        <v>284</v>
      </c>
      <c r="H18" s="31">
        <v>13</v>
      </c>
      <c r="I18" s="8"/>
      <c r="J18" s="13"/>
      <c r="K18" s="8"/>
      <c r="L18" s="5"/>
      <c r="M18" s="31">
        <v>159070</v>
      </c>
      <c r="N18" s="30">
        <v>36034</v>
      </c>
      <c r="O18" s="31">
        <v>2426</v>
      </c>
      <c r="P18" s="37">
        <f t="shared" si="17"/>
        <v>7.1195891415994135</v>
      </c>
      <c r="T18" s="3">
        <f t="shared" si="13"/>
        <v>7.1205253804842261</v>
      </c>
      <c r="V18" s="43">
        <f t="shared" si="6"/>
        <v>0</v>
      </c>
      <c r="W18" s="43">
        <f t="shared" si="7"/>
        <v>-9.3623888481264572E-4</v>
      </c>
    </row>
    <row r="19" spans="1:23" s="3" customFormat="1">
      <c r="A19" s="8">
        <v>12202</v>
      </c>
      <c r="B19" s="18">
        <v>34866</v>
      </c>
      <c r="C19" s="8" t="s">
        <v>2</v>
      </c>
      <c r="D19" s="8">
        <v>200000</v>
      </c>
      <c r="E19" s="5">
        <f t="shared" si="11"/>
        <v>586.94057226705797</v>
      </c>
      <c r="F19" s="30">
        <v>34912</v>
      </c>
      <c r="G19" s="31">
        <v>283</v>
      </c>
      <c r="H19" s="31">
        <v>68</v>
      </c>
      <c r="I19" s="31">
        <v>26902</v>
      </c>
      <c r="J19" s="30">
        <v>36034</v>
      </c>
      <c r="K19" s="31">
        <v>1625</v>
      </c>
      <c r="L19" s="37">
        <f t="shared" si="1"/>
        <v>4.7688921496698455</v>
      </c>
      <c r="M19" s="31">
        <v>26903</v>
      </c>
      <c r="N19" s="30">
        <v>36034</v>
      </c>
      <c r="O19" s="31">
        <v>501</v>
      </c>
      <c r="P19" s="37">
        <f t="shared" ref="P19:P25" si="18">O19/340.75</f>
        <v>1.4702861335289803</v>
      </c>
      <c r="Q19" s="3">
        <f t="shared" si="15"/>
        <v>3.8151137197358773</v>
      </c>
      <c r="R19" s="3">
        <f t="shared" ref="R19:R60" si="19">E19*0.125%</f>
        <v>0.73367571533382248</v>
      </c>
      <c r="T19" s="3">
        <f t="shared" si="13"/>
        <v>1.4154630180484224</v>
      </c>
      <c r="U19" s="48" t="s">
        <v>60</v>
      </c>
      <c r="V19" s="43">
        <f t="shared" si="6"/>
        <v>0.22010271460014574</v>
      </c>
      <c r="W19" s="43">
        <f t="shared" si="7"/>
        <v>5.4823115480557849E-2</v>
      </c>
    </row>
    <row r="20" spans="1:23" s="3" customFormat="1">
      <c r="A20" s="8">
        <v>12229</v>
      </c>
      <c r="B20" s="18">
        <v>34880</v>
      </c>
      <c r="C20" s="8" t="s">
        <v>10</v>
      </c>
      <c r="D20" s="8">
        <v>1600000</v>
      </c>
      <c r="E20" s="5">
        <f t="shared" si="11"/>
        <v>4695.5245781364638</v>
      </c>
      <c r="F20" s="30">
        <v>34893</v>
      </c>
      <c r="G20" s="31">
        <v>289</v>
      </c>
      <c r="H20" s="31">
        <v>20</v>
      </c>
      <c r="I20" s="8"/>
      <c r="J20" s="13"/>
      <c r="K20" s="8"/>
      <c r="L20" s="5">
        <f t="shared" si="1"/>
        <v>0</v>
      </c>
      <c r="M20" s="31">
        <v>26909</v>
      </c>
      <c r="N20" s="30">
        <v>36034</v>
      </c>
      <c r="O20" s="31">
        <v>1995</v>
      </c>
      <c r="P20" s="37">
        <f t="shared" si="18"/>
        <v>5.8547322083639033</v>
      </c>
      <c r="T20" s="3">
        <f t="shared" si="13"/>
        <v>5.8527337443873817</v>
      </c>
      <c r="V20" s="43">
        <f t="shared" si="6"/>
        <v>0</v>
      </c>
      <c r="W20" s="43">
        <f t="shared" si="7"/>
        <v>1.9984639765215917E-3</v>
      </c>
    </row>
    <row r="21" spans="1:23" s="3" customFormat="1">
      <c r="A21" s="8">
        <v>12230</v>
      </c>
      <c r="B21" s="18">
        <v>34880</v>
      </c>
      <c r="C21" s="8" t="s">
        <v>0</v>
      </c>
      <c r="D21" s="8">
        <v>1600000</v>
      </c>
      <c r="E21" s="5">
        <f t="shared" si="11"/>
        <v>4695.5245781364638</v>
      </c>
      <c r="F21" s="30">
        <v>34893</v>
      </c>
      <c r="G21" s="31">
        <v>283</v>
      </c>
      <c r="H21" s="31">
        <v>21</v>
      </c>
      <c r="I21" s="31">
        <v>26910</v>
      </c>
      <c r="J21" s="30">
        <v>36034</v>
      </c>
      <c r="K21" s="31">
        <v>12394</v>
      </c>
      <c r="L21" s="37">
        <f t="shared" si="1"/>
        <v>36.372707263389579</v>
      </c>
      <c r="M21" s="31">
        <v>26908</v>
      </c>
      <c r="N21" s="30">
        <v>36034</v>
      </c>
      <c r="O21" s="31">
        <v>2600</v>
      </c>
      <c r="P21" s="37">
        <f t="shared" si="18"/>
        <v>7.6302274394717537</v>
      </c>
      <c r="Q21" s="3">
        <f t="shared" si="15"/>
        <v>30.520909757887019</v>
      </c>
      <c r="R21" s="3">
        <f t="shared" si="19"/>
        <v>5.8694057226705798</v>
      </c>
      <c r="T21" s="3">
        <f t="shared" si="13"/>
        <v>5.8527337443873817</v>
      </c>
      <c r="V21" s="43">
        <f t="shared" si="6"/>
        <v>-1.7608217168019635E-2</v>
      </c>
      <c r="W21" s="43">
        <f t="shared" si="7"/>
        <v>1.777493695084372</v>
      </c>
    </row>
    <row r="22" spans="1:23" s="3" customFormat="1">
      <c r="A22" s="8">
        <v>12254</v>
      </c>
      <c r="B22" s="18">
        <v>34892</v>
      </c>
      <c r="C22" s="8" t="s">
        <v>0</v>
      </c>
      <c r="D22" s="8">
        <v>500000</v>
      </c>
      <c r="E22" s="5">
        <f t="shared" si="11"/>
        <v>1467.351430667645</v>
      </c>
      <c r="F22" s="30">
        <v>34929</v>
      </c>
      <c r="G22" s="31">
        <v>284</v>
      </c>
      <c r="H22" s="31">
        <v>18</v>
      </c>
      <c r="I22" s="31">
        <v>61271</v>
      </c>
      <c r="J22" s="30">
        <v>36034</v>
      </c>
      <c r="K22" s="31">
        <v>4057</v>
      </c>
      <c r="L22" s="37">
        <f t="shared" si="1"/>
        <v>11.906089508437271</v>
      </c>
      <c r="M22" s="31">
        <v>61272</v>
      </c>
      <c r="N22" s="30">
        <v>36034</v>
      </c>
      <c r="O22" s="31">
        <v>813</v>
      </c>
      <c r="P22" s="37">
        <f t="shared" si="18"/>
        <v>2.3859134262655908</v>
      </c>
      <c r="Q22" s="3">
        <f t="shared" si="15"/>
        <v>9.5377842993396929</v>
      </c>
      <c r="R22" s="3">
        <f t="shared" si="19"/>
        <v>1.8341892883345563</v>
      </c>
      <c r="T22" s="3">
        <f t="shared" si="13"/>
        <v>2.3663067451210567</v>
      </c>
      <c r="V22" s="43">
        <f t="shared" si="6"/>
        <v>0.5341159207630215</v>
      </c>
      <c r="W22" s="43">
        <f t="shared" si="7"/>
        <v>1.9606681144534122E-2</v>
      </c>
    </row>
    <row r="23" spans="1:23" s="3" customFormat="1">
      <c r="A23" s="8">
        <v>12255</v>
      </c>
      <c r="B23" s="18">
        <v>34892</v>
      </c>
      <c r="C23" s="8" t="s">
        <v>10</v>
      </c>
      <c r="D23" s="8">
        <v>500000</v>
      </c>
      <c r="E23" s="5">
        <f t="shared" si="11"/>
        <v>1467.351430667645</v>
      </c>
      <c r="F23" s="30">
        <v>34933</v>
      </c>
      <c r="G23" s="31">
        <v>284</v>
      </c>
      <c r="H23" s="31">
        <v>48</v>
      </c>
      <c r="I23" s="63"/>
      <c r="J23" s="61"/>
      <c r="K23" s="63"/>
      <c r="L23" s="62">
        <f t="shared" si="1"/>
        <v>0</v>
      </c>
      <c r="M23" s="31">
        <v>61273</v>
      </c>
      <c r="N23" s="30">
        <v>36034</v>
      </c>
      <c r="O23" s="31">
        <v>807</v>
      </c>
      <c r="P23" s="37">
        <f t="shared" si="18"/>
        <v>2.3683052090975787</v>
      </c>
      <c r="T23" s="3">
        <f t="shared" si="13"/>
        <v>2.3663067451210567</v>
      </c>
      <c r="V23" s="43">
        <f t="shared" si="6"/>
        <v>0</v>
      </c>
      <c r="W23" s="43">
        <f t="shared" si="7"/>
        <v>1.9984639765220358E-3</v>
      </c>
    </row>
    <row r="24" spans="1:23" s="3" customFormat="1">
      <c r="A24" s="8">
        <v>12259</v>
      </c>
      <c r="B24" s="18">
        <v>34897</v>
      </c>
      <c r="C24" s="8" t="s">
        <v>2</v>
      </c>
      <c r="D24" s="8">
        <v>1450000</v>
      </c>
      <c r="E24" s="5">
        <f t="shared" si="11"/>
        <v>4255.3191489361698</v>
      </c>
      <c r="F24" s="30">
        <v>34933</v>
      </c>
      <c r="G24" s="31">
        <v>284</v>
      </c>
      <c r="H24" s="31">
        <v>49</v>
      </c>
      <c r="I24" s="31">
        <v>282100</v>
      </c>
      <c r="J24" s="30">
        <v>36034</v>
      </c>
      <c r="K24" s="31">
        <v>11257</v>
      </c>
      <c r="L24" s="37">
        <f t="shared" si="1"/>
        <v>33.03595011005136</v>
      </c>
      <c r="M24" s="31">
        <v>159463</v>
      </c>
      <c r="N24" s="30">
        <v>36034</v>
      </c>
      <c r="O24" s="31">
        <v>1832</v>
      </c>
      <c r="P24" s="37">
        <f t="shared" si="18"/>
        <v>5.3763756419662512</v>
      </c>
      <c r="Q24" s="3">
        <f t="shared" si="15"/>
        <v>27.659574468085108</v>
      </c>
      <c r="R24" s="3">
        <f t="shared" si="19"/>
        <v>5.3191489361702127</v>
      </c>
      <c r="T24" s="3">
        <f t="shared" si="13"/>
        <v>5.3773118808510629</v>
      </c>
      <c r="V24" s="43">
        <f t="shared" si="6"/>
        <v>5.722670579603939E-2</v>
      </c>
      <c r="W24" s="43">
        <f t="shared" si="7"/>
        <v>-9.3623888481175754E-4</v>
      </c>
    </row>
    <row r="25" spans="1:23" s="3" customFormat="1">
      <c r="A25" s="44">
        <v>12262</v>
      </c>
      <c r="B25" s="95">
        <v>34897</v>
      </c>
      <c r="C25" s="8" t="s">
        <v>10</v>
      </c>
      <c r="D25" s="8">
        <v>1250000</v>
      </c>
      <c r="E25" s="5">
        <f t="shared" si="11"/>
        <v>3668.3785766691121</v>
      </c>
      <c r="F25" s="30">
        <v>35263</v>
      </c>
      <c r="G25" s="31">
        <v>296</v>
      </c>
      <c r="H25" s="31" t="s">
        <v>187</v>
      </c>
      <c r="I25" s="8"/>
      <c r="J25" s="13"/>
      <c r="K25" s="8"/>
      <c r="L25" s="5">
        <f t="shared" si="1"/>
        <v>0</v>
      </c>
      <c r="M25" s="31">
        <v>388872</v>
      </c>
      <c r="N25" s="30">
        <v>36034</v>
      </c>
      <c r="O25" s="31">
        <v>1900</v>
      </c>
      <c r="P25" s="37">
        <f t="shared" si="18"/>
        <v>5.5759354365370504</v>
      </c>
      <c r="T25" s="3">
        <f t="shared" si="13"/>
        <v>4.7434160628026412</v>
      </c>
      <c r="V25" s="43">
        <f t="shared" si="6"/>
        <v>0</v>
      </c>
      <c r="W25" s="43">
        <f t="shared" si="7"/>
        <v>0.83251937373440921</v>
      </c>
    </row>
    <row r="26" spans="1:23" s="3" customFormat="1">
      <c r="A26" s="44"/>
      <c r="B26" s="95"/>
      <c r="C26" s="8" t="s">
        <v>0</v>
      </c>
      <c r="D26" s="8"/>
      <c r="E26" s="5"/>
      <c r="F26" s="13"/>
      <c r="G26" s="8"/>
      <c r="H26" s="8"/>
      <c r="I26" s="133" t="s">
        <v>25</v>
      </c>
      <c r="J26" s="23"/>
      <c r="K26" s="10"/>
      <c r="L26" s="6"/>
      <c r="M26" s="133" t="s">
        <v>25</v>
      </c>
      <c r="N26" s="23"/>
      <c r="O26" s="10"/>
      <c r="P26" s="6"/>
      <c r="Q26" s="94">
        <f t="shared" si="15"/>
        <v>0</v>
      </c>
      <c r="R26" s="94">
        <f t="shared" si="19"/>
        <v>0</v>
      </c>
      <c r="S26" s="94"/>
      <c r="T26" s="94">
        <f t="shared" si="13"/>
        <v>0.78156719999999991</v>
      </c>
      <c r="U26" s="94"/>
      <c r="V26" s="43">
        <f t="shared" si="6"/>
        <v>0</v>
      </c>
      <c r="W26" s="60"/>
    </row>
    <row r="27" spans="1:23" s="3" customFormat="1">
      <c r="A27" s="8">
        <v>12265</v>
      </c>
      <c r="B27" s="18">
        <v>34898</v>
      </c>
      <c r="C27" s="8" t="s">
        <v>2</v>
      </c>
      <c r="D27" s="8">
        <v>2000000</v>
      </c>
      <c r="E27" s="5">
        <f t="shared" ref="E27:E50" si="20">D27/340.75</f>
        <v>5869.40572267058</v>
      </c>
      <c r="F27" s="30">
        <v>34929</v>
      </c>
      <c r="G27" s="31">
        <v>284</v>
      </c>
      <c r="H27" s="31">
        <v>21</v>
      </c>
      <c r="I27" s="31">
        <v>388873</v>
      </c>
      <c r="J27" s="30">
        <v>36034</v>
      </c>
      <c r="K27" s="31">
        <v>15426</v>
      </c>
      <c r="L27" s="37">
        <f t="shared" ref="L27:L50" si="21">K27/340.75</f>
        <v>45.270726338958184</v>
      </c>
      <c r="M27" s="31">
        <v>388874</v>
      </c>
      <c r="N27" s="30">
        <v>36034</v>
      </c>
      <c r="O27" s="31">
        <v>3250</v>
      </c>
      <c r="P27" s="37">
        <f t="shared" ref="P27:P50" si="22">O27/340.75</f>
        <v>9.5377842993396911</v>
      </c>
      <c r="Q27" s="3">
        <f t="shared" si="15"/>
        <v>38.151137197358771</v>
      </c>
      <c r="R27" s="3">
        <f t="shared" si="19"/>
        <v>7.3367571533382252</v>
      </c>
      <c r="T27" s="3">
        <f t="shared" si="13"/>
        <v>7.1205253804842261</v>
      </c>
      <c r="V27" s="43">
        <f t="shared" si="6"/>
        <v>-0.21716801173881262</v>
      </c>
      <c r="W27" s="43">
        <f t="shared" si="7"/>
        <v>2.417258918855465</v>
      </c>
    </row>
    <row r="28" spans="1:23" s="3" customFormat="1">
      <c r="A28" s="8">
        <v>12274</v>
      </c>
      <c r="B28" s="18">
        <v>34904</v>
      </c>
      <c r="C28" s="8" t="s">
        <v>10</v>
      </c>
      <c r="D28" s="8">
        <v>8500000</v>
      </c>
      <c r="E28" s="5">
        <f t="shared" si="20"/>
        <v>24944.974321349964</v>
      </c>
      <c r="F28" s="61">
        <v>34929</v>
      </c>
      <c r="G28" s="63">
        <v>284</v>
      </c>
      <c r="H28" s="63">
        <v>27</v>
      </c>
      <c r="I28" s="63"/>
      <c r="J28" s="61"/>
      <c r="K28" s="63"/>
      <c r="L28" s="62">
        <f t="shared" si="21"/>
        <v>0</v>
      </c>
      <c r="M28" s="63">
        <v>388875</v>
      </c>
      <c r="N28" s="61">
        <v>36034</v>
      </c>
      <c r="O28" s="63">
        <v>9447</v>
      </c>
      <c r="P28" s="62">
        <f t="shared" si="22"/>
        <v>27.724137931034484</v>
      </c>
      <c r="T28" s="3">
        <f t="shared" si="13"/>
        <v>27.722139467057964</v>
      </c>
      <c r="V28" s="43">
        <f t="shared" si="6"/>
        <v>0</v>
      </c>
      <c r="W28" s="43">
        <f t="shared" si="7"/>
        <v>1.9984639765198153E-3</v>
      </c>
    </row>
    <row r="29" spans="1:23" s="3" customFormat="1">
      <c r="A29" s="8">
        <v>12275</v>
      </c>
      <c r="B29" s="18">
        <v>34904</v>
      </c>
      <c r="C29" s="52" t="s">
        <v>55</v>
      </c>
      <c r="D29" s="8">
        <v>1200000</v>
      </c>
      <c r="E29" s="5">
        <f t="shared" si="20"/>
        <v>3521.6434336023476</v>
      </c>
      <c r="F29" s="13"/>
      <c r="G29" s="8"/>
      <c r="H29" s="8"/>
      <c r="I29" s="8"/>
      <c r="J29" s="13"/>
      <c r="K29" s="8"/>
      <c r="L29" s="5">
        <f t="shared" si="21"/>
        <v>0</v>
      </c>
      <c r="M29" s="31">
        <v>388876</v>
      </c>
      <c r="N29" s="30">
        <v>36034</v>
      </c>
      <c r="O29" s="31">
        <v>1563</v>
      </c>
      <c r="P29" s="37">
        <f t="shared" si="22"/>
        <v>4.586940572267058</v>
      </c>
      <c r="T29" s="3">
        <f t="shared" si="13"/>
        <v>4.5849421082905355</v>
      </c>
      <c r="V29" s="43">
        <f t="shared" si="6"/>
        <v>0</v>
      </c>
      <c r="W29" s="43">
        <f t="shared" si="7"/>
        <v>1.9984639765224799E-3</v>
      </c>
    </row>
    <row r="30" spans="1:23" s="3" customFormat="1">
      <c r="A30" s="8">
        <v>12276</v>
      </c>
      <c r="B30" s="18">
        <v>34904</v>
      </c>
      <c r="C30" s="8" t="s">
        <v>10</v>
      </c>
      <c r="D30" s="8">
        <v>8000000</v>
      </c>
      <c r="E30" s="5">
        <f t="shared" si="20"/>
        <v>23477.62289068232</v>
      </c>
      <c r="F30" s="30">
        <v>34919</v>
      </c>
      <c r="G30" s="31">
        <v>284</v>
      </c>
      <c r="H30" s="31">
        <v>74</v>
      </c>
      <c r="I30" s="8"/>
      <c r="J30" s="13"/>
      <c r="K30" s="8"/>
      <c r="L30" s="5">
        <f t="shared" si="21"/>
        <v>0</v>
      </c>
      <c r="M30" s="31">
        <v>388877</v>
      </c>
      <c r="N30" s="30">
        <v>36034</v>
      </c>
      <c r="O30" s="31">
        <v>8906</v>
      </c>
      <c r="P30" s="37">
        <f t="shared" si="22"/>
        <v>26.136463683052092</v>
      </c>
      <c r="T30" s="3">
        <f t="shared" si="13"/>
        <v>26.137399921936908</v>
      </c>
      <c r="V30" s="43">
        <f t="shared" si="6"/>
        <v>0</v>
      </c>
      <c r="W30" s="43">
        <f t="shared" si="7"/>
        <v>-9.3623888481531026E-4</v>
      </c>
    </row>
    <row r="31" spans="1:23" s="3" customFormat="1">
      <c r="A31" s="8">
        <v>12278</v>
      </c>
      <c r="B31" s="18">
        <v>34905</v>
      </c>
      <c r="C31" s="8" t="s">
        <v>10</v>
      </c>
      <c r="D31" s="8">
        <v>750000</v>
      </c>
      <c r="E31" s="5">
        <f t="shared" si="20"/>
        <v>2201.0271460014674</v>
      </c>
      <c r="F31" s="30">
        <v>34933</v>
      </c>
      <c r="G31" s="31">
        <v>284</v>
      </c>
      <c r="H31" s="31">
        <v>51</v>
      </c>
      <c r="I31" s="8"/>
      <c r="J31" s="13"/>
      <c r="K31" s="8"/>
      <c r="L31" s="5">
        <f t="shared" si="21"/>
        <v>0</v>
      </c>
      <c r="M31" s="31">
        <v>388878</v>
      </c>
      <c r="N31" s="30">
        <v>36034</v>
      </c>
      <c r="O31" s="31">
        <v>1076</v>
      </c>
      <c r="P31" s="37">
        <f t="shared" si="22"/>
        <v>3.1577402787967719</v>
      </c>
      <c r="T31" s="3">
        <f t="shared" si="13"/>
        <v>3.158676517681585</v>
      </c>
      <c r="V31" s="43">
        <f t="shared" si="6"/>
        <v>0</v>
      </c>
      <c r="W31" s="43">
        <f t="shared" si="7"/>
        <v>-9.3623888481308981E-4</v>
      </c>
    </row>
    <row r="32" spans="1:23" s="3" customFormat="1">
      <c r="A32" s="8">
        <v>12282</v>
      </c>
      <c r="B32" s="18">
        <v>34906</v>
      </c>
      <c r="C32" s="52" t="s">
        <v>55</v>
      </c>
      <c r="D32" s="8">
        <v>500000</v>
      </c>
      <c r="E32" s="5">
        <f t="shared" si="20"/>
        <v>1467.351430667645</v>
      </c>
      <c r="F32" s="13"/>
      <c r="G32" s="8"/>
      <c r="H32" s="8"/>
      <c r="I32" s="8"/>
      <c r="J32" s="13"/>
      <c r="K32" s="8"/>
      <c r="L32" s="5">
        <f t="shared" si="21"/>
        <v>0</v>
      </c>
      <c r="M32" s="31">
        <v>388879</v>
      </c>
      <c r="N32" s="30">
        <v>36034</v>
      </c>
      <c r="O32" s="31">
        <v>806</v>
      </c>
      <c r="P32" s="37">
        <f t="shared" si="22"/>
        <v>2.3653705062362436</v>
      </c>
      <c r="T32" s="3">
        <f t="shared" si="13"/>
        <v>2.3663067451210567</v>
      </c>
      <c r="V32" s="43">
        <f t="shared" si="6"/>
        <v>0</v>
      </c>
      <c r="W32" s="43">
        <f t="shared" si="7"/>
        <v>-9.3623888481308981E-4</v>
      </c>
    </row>
    <row r="33" spans="1:23" s="3" customFormat="1">
      <c r="A33" s="8">
        <v>12284</v>
      </c>
      <c r="B33" s="18">
        <v>34906</v>
      </c>
      <c r="C33" s="52" t="s">
        <v>165</v>
      </c>
      <c r="D33" s="8"/>
      <c r="E33" s="5"/>
      <c r="F33" s="13"/>
      <c r="G33" s="8"/>
      <c r="H33" s="8"/>
      <c r="I33" s="8"/>
      <c r="J33" s="13"/>
      <c r="K33" s="8"/>
      <c r="L33" s="5"/>
      <c r="M33" s="31">
        <v>388880</v>
      </c>
      <c r="N33" s="30">
        <v>36034</v>
      </c>
      <c r="O33" s="31">
        <v>750</v>
      </c>
      <c r="P33" s="37">
        <f t="shared" si="22"/>
        <v>2.2010271460014672</v>
      </c>
      <c r="T33" s="3">
        <f t="shared" si="13"/>
        <v>0.78156719999999991</v>
      </c>
      <c r="V33" s="43"/>
      <c r="W33" s="43">
        <f t="shared" si="7"/>
        <v>1.4194599460014672</v>
      </c>
    </row>
    <row r="34" spans="1:23" s="3" customFormat="1">
      <c r="A34" s="8">
        <v>12286</v>
      </c>
      <c r="B34" s="18">
        <v>34944</v>
      </c>
      <c r="C34" s="52" t="s">
        <v>188</v>
      </c>
      <c r="D34" s="8">
        <v>10500000</v>
      </c>
      <c r="E34" s="5">
        <f t="shared" si="20"/>
        <v>30814.380044020541</v>
      </c>
      <c r="F34" s="30">
        <v>35843</v>
      </c>
      <c r="G34" s="31">
        <v>317</v>
      </c>
      <c r="H34" s="31">
        <v>90</v>
      </c>
      <c r="I34" s="8"/>
      <c r="J34" s="13"/>
      <c r="K34" s="8"/>
      <c r="L34" s="5">
        <f t="shared" si="21"/>
        <v>0</v>
      </c>
      <c r="M34" s="31">
        <v>356056</v>
      </c>
      <c r="N34" s="30">
        <v>36034</v>
      </c>
      <c r="O34" s="31">
        <v>11606</v>
      </c>
      <c r="P34" s="37">
        <f t="shared" si="22"/>
        <v>34.060161408657372</v>
      </c>
      <c r="T34" s="3">
        <f t="shared" si="13"/>
        <v>34.061097647542184</v>
      </c>
      <c r="V34" s="43">
        <f t="shared" si="6"/>
        <v>0</v>
      </c>
      <c r="W34" s="43">
        <f t="shared" si="7"/>
        <v>-9.3623888481175754E-4</v>
      </c>
    </row>
    <row r="35" spans="1:23" s="3" customFormat="1">
      <c r="A35" s="8">
        <v>12290</v>
      </c>
      <c r="B35" s="18">
        <v>34913</v>
      </c>
      <c r="C35" s="8" t="s">
        <v>0</v>
      </c>
      <c r="D35" s="8">
        <v>4700000</v>
      </c>
      <c r="E35" s="5">
        <f t="shared" si="20"/>
        <v>13793.103448275862</v>
      </c>
      <c r="F35" s="13"/>
      <c r="G35" s="8"/>
      <c r="H35" s="8"/>
      <c r="I35" s="134">
        <v>388881</v>
      </c>
      <c r="J35" s="30">
        <v>36034</v>
      </c>
      <c r="K35" s="31">
        <v>35892</v>
      </c>
      <c r="L35" s="37">
        <f t="shared" si="21"/>
        <v>105.33235509904623</v>
      </c>
      <c r="M35" s="31">
        <v>388882</v>
      </c>
      <c r="N35" s="30">
        <v>36034</v>
      </c>
      <c r="O35" s="31">
        <v>7638</v>
      </c>
      <c r="P35" s="37">
        <f t="shared" si="22"/>
        <v>22.415260454878943</v>
      </c>
      <c r="Q35" s="3">
        <f t="shared" si="15"/>
        <v>89.65517241379311</v>
      </c>
      <c r="R35" s="3">
        <f t="shared" si="19"/>
        <v>17.241379310344829</v>
      </c>
      <c r="T35" s="3">
        <f t="shared" si="13"/>
        <v>15.67811892413793</v>
      </c>
      <c r="V35" s="43">
        <f t="shared" si="6"/>
        <v>-1.5641966250917143</v>
      </c>
      <c r="W35" s="43">
        <f t="shared" si="7"/>
        <v>6.7371415307410132</v>
      </c>
    </row>
    <row r="36" spans="1:23" s="3" customFormat="1">
      <c r="A36" s="8">
        <v>12299</v>
      </c>
      <c r="B36" s="18">
        <v>34914</v>
      </c>
      <c r="C36" s="8" t="s">
        <v>2</v>
      </c>
      <c r="D36" s="8">
        <v>3500000</v>
      </c>
      <c r="E36" s="5">
        <f t="shared" si="20"/>
        <v>10271.460014673514</v>
      </c>
      <c r="F36" s="30">
        <v>34717</v>
      </c>
      <c r="G36" s="31">
        <v>291</v>
      </c>
      <c r="H36" s="31">
        <v>1</v>
      </c>
      <c r="I36" s="134">
        <v>388884</v>
      </c>
      <c r="J36" s="30">
        <v>36034</v>
      </c>
      <c r="K36" s="31">
        <v>26797</v>
      </c>
      <c r="L36" s="37">
        <f t="shared" si="21"/>
        <v>78.641232575201755</v>
      </c>
      <c r="M36" s="31">
        <v>388883</v>
      </c>
      <c r="N36" s="30">
        <v>36034</v>
      </c>
      <c r="O36" s="31">
        <v>5688</v>
      </c>
      <c r="P36" s="37">
        <f t="shared" si="22"/>
        <v>16.692589875275129</v>
      </c>
      <c r="Q36" s="3">
        <f t="shared" si="15"/>
        <v>66.764490095377852</v>
      </c>
      <c r="R36" s="3">
        <f t="shared" si="19"/>
        <v>12.839325018341892</v>
      </c>
      <c r="T36" s="3">
        <f t="shared" si="13"/>
        <v>11.874744015847396</v>
      </c>
      <c r="V36" s="43">
        <f t="shared" si="6"/>
        <v>-0.9625825385179887</v>
      </c>
      <c r="W36" s="43">
        <f t="shared" si="7"/>
        <v>4.8178458594277327</v>
      </c>
    </row>
    <row r="37" spans="1:23" s="3" customFormat="1">
      <c r="A37" s="8">
        <v>12300</v>
      </c>
      <c r="B37" s="18">
        <v>34915</v>
      </c>
      <c r="C37" s="8" t="s">
        <v>0</v>
      </c>
      <c r="D37" s="8">
        <v>305000</v>
      </c>
      <c r="E37" s="5">
        <f t="shared" si="20"/>
        <v>895.08437270726336</v>
      </c>
      <c r="F37" s="30">
        <v>34929</v>
      </c>
      <c r="G37" s="31">
        <v>284</v>
      </c>
      <c r="H37" s="31">
        <v>30</v>
      </c>
      <c r="I37" s="31">
        <v>388886</v>
      </c>
      <c r="J37" s="30">
        <v>36034</v>
      </c>
      <c r="K37" s="31">
        <v>2579</v>
      </c>
      <c r="L37" s="37">
        <f t="shared" si="21"/>
        <v>7.5685986793837126</v>
      </c>
      <c r="M37" s="31">
        <v>388887</v>
      </c>
      <c r="N37" s="30">
        <v>36034</v>
      </c>
      <c r="O37" s="31">
        <v>501</v>
      </c>
      <c r="P37" s="37">
        <f t="shared" si="22"/>
        <v>1.4702861335289803</v>
      </c>
      <c r="Q37" s="3">
        <f t="shared" si="15"/>
        <v>5.8180484225972124</v>
      </c>
      <c r="R37" s="3">
        <f t="shared" si="19"/>
        <v>1.1188554658840792</v>
      </c>
      <c r="T37" s="3">
        <f t="shared" si="13"/>
        <v>1.7482583225238442</v>
      </c>
      <c r="V37" s="43">
        <f t="shared" ref="V37:V71" si="23">L37-Q37-R37</f>
        <v>0.63169479090242087</v>
      </c>
      <c r="W37" s="43">
        <f t="shared" si="7"/>
        <v>-0.27797218899486387</v>
      </c>
    </row>
    <row r="38" spans="1:23" s="3" customFormat="1">
      <c r="A38" s="8">
        <v>12301</v>
      </c>
      <c r="B38" s="18">
        <v>34915</v>
      </c>
      <c r="C38" s="8" t="s">
        <v>0</v>
      </c>
      <c r="D38" s="8">
        <v>1278000</v>
      </c>
      <c r="E38" s="5">
        <f t="shared" si="20"/>
        <v>3750.5502567865005</v>
      </c>
      <c r="F38" s="30">
        <v>34929</v>
      </c>
      <c r="G38" s="31">
        <v>284</v>
      </c>
      <c r="H38" s="31">
        <v>31</v>
      </c>
      <c r="I38" s="31">
        <v>388888</v>
      </c>
      <c r="J38" s="30">
        <v>36034</v>
      </c>
      <c r="K38" s="31">
        <v>9954</v>
      </c>
      <c r="L38" s="37">
        <f t="shared" si="21"/>
        <v>29.212032281731474</v>
      </c>
      <c r="M38" s="31">
        <v>388889</v>
      </c>
      <c r="N38" s="30">
        <v>36034</v>
      </c>
      <c r="O38" s="31">
        <v>2076</v>
      </c>
      <c r="P38" s="37">
        <f t="shared" si="22"/>
        <v>6.0924431401320618</v>
      </c>
      <c r="Q38" s="3">
        <f t="shared" si="15"/>
        <v>24.378576669112256</v>
      </c>
      <c r="R38" s="3">
        <f t="shared" si="19"/>
        <v>4.688187820983126</v>
      </c>
      <c r="T38" s="3">
        <f t="shared" si="13"/>
        <v>4.8321614773294206</v>
      </c>
      <c r="V38" s="43">
        <f t="shared" si="23"/>
        <v>0.14526779163609227</v>
      </c>
      <c r="W38" s="43">
        <f t="shared" si="7"/>
        <v>1.2602816628026412</v>
      </c>
    </row>
    <row r="39" spans="1:23" s="3" customFormat="1">
      <c r="A39" s="8">
        <v>12302</v>
      </c>
      <c r="B39" s="18">
        <v>34915</v>
      </c>
      <c r="C39" s="8" t="s">
        <v>2</v>
      </c>
      <c r="D39" s="8">
        <v>300000</v>
      </c>
      <c r="E39" s="5">
        <f t="shared" si="20"/>
        <v>880.4108584005869</v>
      </c>
      <c r="F39" s="30">
        <v>34929</v>
      </c>
      <c r="G39" s="31">
        <v>284</v>
      </c>
      <c r="H39" s="31">
        <v>32</v>
      </c>
      <c r="I39" s="31">
        <v>388890</v>
      </c>
      <c r="J39" s="30">
        <v>36034</v>
      </c>
      <c r="K39" s="31">
        <v>2438</v>
      </c>
      <c r="L39" s="37">
        <f t="shared" si="21"/>
        <v>7.1548055759354368</v>
      </c>
      <c r="M39" s="31">
        <v>388891</v>
      </c>
      <c r="N39" s="30">
        <v>36034</v>
      </c>
      <c r="O39" s="31">
        <v>590</v>
      </c>
      <c r="P39" s="37">
        <f t="shared" si="22"/>
        <v>1.7314746881878209</v>
      </c>
      <c r="Q39" s="3">
        <f t="shared" si="15"/>
        <v>5.7226705796038155</v>
      </c>
      <c r="R39" s="3">
        <f t="shared" si="19"/>
        <v>1.1005135730007336</v>
      </c>
      <c r="T39" s="3">
        <f t="shared" si="13"/>
        <v>1.7324109270726338</v>
      </c>
      <c r="V39" s="43">
        <f t="shared" si="23"/>
        <v>0.33162142333088762</v>
      </c>
      <c r="W39" s="43">
        <f t="shared" si="7"/>
        <v>-9.3623888481286777E-4</v>
      </c>
    </row>
    <row r="40" spans="1:23" s="3" customFormat="1">
      <c r="A40" s="8">
        <v>12303</v>
      </c>
      <c r="B40" s="18">
        <v>34915</v>
      </c>
      <c r="C40" s="8" t="s">
        <v>2</v>
      </c>
      <c r="D40" s="8">
        <v>1278000</v>
      </c>
      <c r="E40" s="5">
        <f t="shared" si="20"/>
        <v>3750.5502567865005</v>
      </c>
      <c r="F40" s="30">
        <v>34929</v>
      </c>
      <c r="G40" s="31">
        <v>284</v>
      </c>
      <c r="H40" s="31">
        <v>33</v>
      </c>
      <c r="I40" s="31">
        <v>356053</v>
      </c>
      <c r="J40" s="30">
        <v>36034</v>
      </c>
      <c r="K40" s="31">
        <v>9954</v>
      </c>
      <c r="L40" s="37">
        <f t="shared" si="21"/>
        <v>29.212032281731474</v>
      </c>
      <c r="M40" s="31">
        <v>61274</v>
      </c>
      <c r="N40" s="30">
        <v>36034</v>
      </c>
      <c r="O40" s="31">
        <v>2076</v>
      </c>
      <c r="P40" s="37">
        <f t="shared" si="22"/>
        <v>6.0924431401320618</v>
      </c>
      <c r="Q40" s="3">
        <f t="shared" si="15"/>
        <v>24.378576669112256</v>
      </c>
      <c r="R40" s="3">
        <f t="shared" si="19"/>
        <v>4.688187820983126</v>
      </c>
      <c r="T40" s="3">
        <f t="shared" si="13"/>
        <v>4.8321614773294206</v>
      </c>
      <c r="V40" s="43">
        <f t="shared" si="23"/>
        <v>0.14526779163609227</v>
      </c>
      <c r="W40" s="43">
        <f t="shared" si="7"/>
        <v>1.2602816628026412</v>
      </c>
    </row>
    <row r="41" spans="1:23" s="3" customFormat="1">
      <c r="A41" s="8">
        <v>12305</v>
      </c>
      <c r="B41" s="18">
        <v>34915</v>
      </c>
      <c r="C41" s="8" t="s">
        <v>10</v>
      </c>
      <c r="D41" s="8">
        <v>3200000</v>
      </c>
      <c r="E41" s="5">
        <f t="shared" si="20"/>
        <v>9391.0491562729276</v>
      </c>
      <c r="F41" s="30">
        <v>34932</v>
      </c>
      <c r="G41" s="31">
        <v>284</v>
      </c>
      <c r="H41" s="31">
        <v>37</v>
      </c>
      <c r="I41" s="8"/>
      <c r="J41" s="13"/>
      <c r="K41" s="8"/>
      <c r="L41" s="5">
        <f t="shared" si="21"/>
        <v>0</v>
      </c>
      <c r="M41" s="31">
        <v>61275</v>
      </c>
      <c r="N41" s="30">
        <v>36034</v>
      </c>
      <c r="O41" s="31">
        <v>3722</v>
      </c>
      <c r="P41" s="37">
        <f t="shared" si="22"/>
        <v>10.922964049889949</v>
      </c>
      <c r="T41" s="3">
        <f t="shared" si="13"/>
        <v>10.92390028877476</v>
      </c>
      <c r="V41" s="43">
        <f t="shared" si="23"/>
        <v>0</v>
      </c>
      <c r="W41" s="43">
        <f t="shared" si="7"/>
        <v>-9.3623888481175754E-4</v>
      </c>
    </row>
    <row r="42" spans="1:23" s="3" customFormat="1">
      <c r="A42" s="8">
        <v>12315</v>
      </c>
      <c r="B42" s="18">
        <v>34920</v>
      </c>
      <c r="C42" s="8" t="s">
        <v>2</v>
      </c>
      <c r="D42" s="8">
        <v>3218000</v>
      </c>
      <c r="E42" s="5">
        <f t="shared" si="20"/>
        <v>9443.8738077769631</v>
      </c>
      <c r="F42" s="30">
        <v>34922</v>
      </c>
      <c r="G42" s="31">
        <v>283</v>
      </c>
      <c r="H42" s="31">
        <v>92</v>
      </c>
      <c r="I42" s="31">
        <v>61277</v>
      </c>
      <c r="J42" s="30">
        <v>36034</v>
      </c>
      <c r="K42" s="31">
        <v>24659</v>
      </c>
      <c r="L42" s="37">
        <f t="shared" si="21"/>
        <v>72.366837857666908</v>
      </c>
      <c r="M42" s="31">
        <v>61276</v>
      </c>
      <c r="N42" s="30">
        <v>36034</v>
      </c>
      <c r="O42" s="31">
        <v>5230</v>
      </c>
      <c r="P42" s="37">
        <f t="shared" si="22"/>
        <v>15.348495964783565</v>
      </c>
      <c r="Q42" s="3">
        <f t="shared" si="15"/>
        <v>61.385179750550265</v>
      </c>
      <c r="R42" s="3">
        <f t="shared" si="19"/>
        <v>11.804842259721203</v>
      </c>
      <c r="T42" s="3">
        <f t="shared" si="13"/>
        <v>10.98095091239912</v>
      </c>
      <c r="V42" s="43">
        <f t="shared" si="23"/>
        <v>-0.82318415260455957</v>
      </c>
      <c r="W42" s="43">
        <f t="shared" si="7"/>
        <v>4.367545052384445</v>
      </c>
    </row>
    <row r="43" spans="1:23" s="3" customFormat="1">
      <c r="A43" s="8">
        <v>12334</v>
      </c>
      <c r="B43" s="18">
        <v>34927</v>
      </c>
      <c r="C43" s="8" t="s">
        <v>10</v>
      </c>
      <c r="D43" s="8">
        <v>650000</v>
      </c>
      <c r="E43" s="5">
        <f t="shared" si="20"/>
        <v>1907.5568598679383</v>
      </c>
      <c r="F43" s="30">
        <v>35082</v>
      </c>
      <c r="G43" s="31">
        <v>291</v>
      </c>
      <c r="H43" s="31">
        <v>2</v>
      </c>
      <c r="I43" s="8"/>
      <c r="J43" s="13"/>
      <c r="K43" s="8"/>
      <c r="L43" s="5">
        <f t="shared" si="21"/>
        <v>0</v>
      </c>
      <c r="M43" s="31">
        <v>61278</v>
      </c>
      <c r="N43" s="30">
        <v>36034</v>
      </c>
      <c r="O43" s="31">
        <v>968</v>
      </c>
      <c r="P43" s="37">
        <f t="shared" si="22"/>
        <v>2.8407923697725606</v>
      </c>
      <c r="T43" s="3">
        <f t="shared" si="13"/>
        <v>2.8417286086573732</v>
      </c>
      <c r="V43" s="43">
        <f t="shared" si="23"/>
        <v>0</v>
      </c>
      <c r="W43" s="43">
        <f t="shared" si="7"/>
        <v>-9.3623888481264572E-4</v>
      </c>
    </row>
    <row r="44" spans="1:23" s="3" customFormat="1">
      <c r="A44" s="8">
        <v>12337</v>
      </c>
      <c r="B44" s="18">
        <v>34927</v>
      </c>
      <c r="C44" s="8" t="s">
        <v>10</v>
      </c>
      <c r="D44" s="8">
        <v>3000000</v>
      </c>
      <c r="E44" s="5">
        <f t="shared" si="20"/>
        <v>8804.1085840058695</v>
      </c>
      <c r="F44" s="13"/>
      <c r="G44" s="8"/>
      <c r="H44" s="8"/>
      <c r="I44" s="8"/>
      <c r="J44" s="13"/>
      <c r="K44" s="8"/>
      <c r="L44" s="5">
        <f t="shared" si="21"/>
        <v>0</v>
      </c>
      <c r="M44" s="31">
        <v>61279</v>
      </c>
      <c r="N44" s="30">
        <v>36034</v>
      </c>
      <c r="O44" s="31">
        <v>3506</v>
      </c>
      <c r="P44" s="37">
        <f t="shared" si="22"/>
        <v>10.289068231841526</v>
      </c>
      <c r="T44" s="3">
        <f t="shared" si="13"/>
        <v>10.290004470726338</v>
      </c>
      <c r="V44" s="43">
        <f t="shared" si="23"/>
        <v>0</v>
      </c>
      <c r="W44" s="43">
        <f t="shared" si="7"/>
        <v>-9.3623888481175754E-4</v>
      </c>
    </row>
    <row r="45" spans="1:23" s="3" customFormat="1">
      <c r="A45" s="8">
        <v>12338</v>
      </c>
      <c r="B45" s="18">
        <v>34927</v>
      </c>
      <c r="C45" s="8" t="s">
        <v>10</v>
      </c>
      <c r="D45" s="8">
        <v>740000</v>
      </c>
      <c r="E45" s="5">
        <f t="shared" si="20"/>
        <v>2171.6801173881145</v>
      </c>
      <c r="F45" s="30">
        <v>34946</v>
      </c>
      <c r="G45" s="31">
        <v>284</v>
      </c>
      <c r="H45" s="31">
        <v>79</v>
      </c>
      <c r="I45" s="8"/>
      <c r="J45" s="13"/>
      <c r="K45" s="8"/>
      <c r="L45" s="5">
        <f t="shared" si="21"/>
        <v>0</v>
      </c>
      <c r="M45" s="31">
        <v>61280</v>
      </c>
      <c r="N45" s="30">
        <v>36034</v>
      </c>
      <c r="O45" s="31">
        <v>1066</v>
      </c>
      <c r="P45" s="37">
        <f t="shared" si="22"/>
        <v>3.1283932501834188</v>
      </c>
      <c r="T45" s="3">
        <f t="shared" si="13"/>
        <v>3.1269817267791633</v>
      </c>
      <c r="V45" s="43">
        <f t="shared" si="23"/>
        <v>0</v>
      </c>
      <c r="W45" s="43">
        <f t="shared" si="7"/>
        <v>1.4115234042555436E-3</v>
      </c>
    </row>
    <row r="46" spans="1:23" s="3" customFormat="1">
      <c r="A46" s="8">
        <v>12340</v>
      </c>
      <c r="B46" s="18">
        <v>34928</v>
      </c>
      <c r="C46" s="8" t="s">
        <v>10</v>
      </c>
      <c r="D46" s="8">
        <v>5000000</v>
      </c>
      <c r="E46" s="5">
        <f t="shared" si="20"/>
        <v>14673.514306676449</v>
      </c>
      <c r="F46" s="30">
        <v>34944</v>
      </c>
      <c r="G46" s="31">
        <v>284</v>
      </c>
      <c r="H46" s="31">
        <v>80</v>
      </c>
      <c r="I46" s="8"/>
      <c r="J46" s="13"/>
      <c r="K46" s="8"/>
      <c r="L46" s="5">
        <f t="shared" si="21"/>
        <v>0</v>
      </c>
      <c r="M46" s="31">
        <v>61281</v>
      </c>
      <c r="N46" s="30">
        <v>36034</v>
      </c>
      <c r="O46" s="31">
        <v>6233</v>
      </c>
      <c r="P46" s="37">
        <f t="shared" si="22"/>
        <v>18.292002934702861</v>
      </c>
      <c r="T46" s="3">
        <f t="shared" si="13"/>
        <v>16.628962651210564</v>
      </c>
      <c r="V46" s="43">
        <f t="shared" si="23"/>
        <v>0</v>
      </c>
      <c r="W46" s="43">
        <f t="shared" si="7"/>
        <v>1.6630402834922968</v>
      </c>
    </row>
    <row r="47" spans="1:23" s="3" customFormat="1">
      <c r="A47" s="8">
        <v>12341</v>
      </c>
      <c r="B47" s="18">
        <v>34928</v>
      </c>
      <c r="C47" s="8" t="s">
        <v>10</v>
      </c>
      <c r="D47" s="8">
        <v>1070000</v>
      </c>
      <c r="E47" s="5">
        <f t="shared" si="20"/>
        <v>3140.1320616287603</v>
      </c>
      <c r="F47" s="30">
        <v>35027</v>
      </c>
      <c r="G47" s="31">
        <v>287</v>
      </c>
      <c r="H47" s="31">
        <v>87</v>
      </c>
      <c r="I47" s="8"/>
      <c r="J47" s="13"/>
      <c r="K47" s="8"/>
      <c r="L47" s="5">
        <f t="shared" si="21"/>
        <v>0</v>
      </c>
      <c r="M47" s="31">
        <v>61282</v>
      </c>
      <c r="N47" s="30">
        <v>36034</v>
      </c>
      <c r="O47" s="31">
        <v>1422</v>
      </c>
      <c r="P47" s="37">
        <f t="shared" si="22"/>
        <v>4.1731474688187822</v>
      </c>
      <c r="T47" s="3">
        <f t="shared" si="13"/>
        <v>4.172909826559061</v>
      </c>
      <c r="V47" s="43">
        <f t="shared" si="23"/>
        <v>0</v>
      </c>
      <c r="W47" s="43">
        <f t="shared" si="7"/>
        <v>2.3764225972122688E-4</v>
      </c>
    </row>
    <row r="48" spans="1:23" s="3" customFormat="1">
      <c r="A48" s="8">
        <v>12345</v>
      </c>
      <c r="B48" s="18">
        <v>34929</v>
      </c>
      <c r="C48" s="52" t="s">
        <v>55</v>
      </c>
      <c r="D48" s="8">
        <v>1000000</v>
      </c>
      <c r="E48" s="5">
        <f t="shared" si="20"/>
        <v>2934.70286133529</v>
      </c>
      <c r="F48" s="13"/>
      <c r="G48" s="8"/>
      <c r="H48" s="8"/>
      <c r="I48" s="8"/>
      <c r="J48" s="13"/>
      <c r="K48" s="8"/>
      <c r="L48" s="5">
        <f t="shared" si="21"/>
        <v>0</v>
      </c>
      <c r="M48" s="31">
        <v>61283</v>
      </c>
      <c r="N48" s="30">
        <v>36034</v>
      </c>
      <c r="O48" s="31">
        <v>1346</v>
      </c>
      <c r="P48" s="37">
        <f t="shared" si="22"/>
        <v>3.9501100513573002</v>
      </c>
      <c r="T48" s="3">
        <f t="shared" si="13"/>
        <v>3.9510462902421133</v>
      </c>
      <c r="V48" s="43">
        <f t="shared" si="23"/>
        <v>0</v>
      </c>
      <c r="W48" s="43">
        <f t="shared" si="7"/>
        <v>-9.3623888481308981E-4</v>
      </c>
    </row>
    <row r="49" spans="1:27" s="3" customFormat="1">
      <c r="A49" s="8">
        <v>12347</v>
      </c>
      <c r="B49" s="18">
        <v>34929</v>
      </c>
      <c r="C49" s="52" t="s">
        <v>2</v>
      </c>
      <c r="D49" s="8">
        <v>3500000</v>
      </c>
      <c r="E49" s="5">
        <f t="shared" si="20"/>
        <v>10271.460014673514</v>
      </c>
      <c r="F49" s="30">
        <v>35079</v>
      </c>
      <c r="G49" s="31">
        <v>290</v>
      </c>
      <c r="H49" s="31">
        <v>68</v>
      </c>
      <c r="I49" s="31">
        <v>61284</v>
      </c>
      <c r="J49" s="30">
        <v>36034</v>
      </c>
      <c r="K49" s="31">
        <v>26797</v>
      </c>
      <c r="L49" s="37">
        <f t="shared" si="21"/>
        <v>78.641232575201755</v>
      </c>
      <c r="M49" s="31">
        <v>61285</v>
      </c>
      <c r="N49" s="30">
        <v>36034</v>
      </c>
      <c r="O49" s="31">
        <v>5688</v>
      </c>
      <c r="P49" s="37">
        <f t="shared" si="22"/>
        <v>16.692589875275129</v>
      </c>
      <c r="Q49" s="3">
        <f t="shared" si="15"/>
        <v>66.764490095377852</v>
      </c>
      <c r="R49" s="3">
        <f t="shared" si="19"/>
        <v>12.839325018341892</v>
      </c>
      <c r="T49" s="3">
        <f t="shared" si="13"/>
        <v>11.874744015847396</v>
      </c>
      <c r="V49" s="43">
        <f t="shared" si="23"/>
        <v>-0.9625825385179887</v>
      </c>
      <c r="W49" s="43">
        <f t="shared" si="7"/>
        <v>4.8178458594277327</v>
      </c>
    </row>
    <row r="50" spans="1:27" s="3" customFormat="1">
      <c r="A50" s="8">
        <v>12348</v>
      </c>
      <c r="B50" s="18">
        <v>34929</v>
      </c>
      <c r="C50" s="52" t="s">
        <v>10</v>
      </c>
      <c r="D50" s="8">
        <v>600000</v>
      </c>
      <c r="E50" s="5">
        <f t="shared" si="20"/>
        <v>1760.8217168011738</v>
      </c>
      <c r="F50" s="30">
        <v>35082</v>
      </c>
      <c r="G50" s="31">
        <v>291</v>
      </c>
      <c r="H50" s="31">
        <v>6</v>
      </c>
      <c r="I50" s="8"/>
      <c r="J50" s="13"/>
      <c r="K50" s="8"/>
      <c r="L50" s="5">
        <f t="shared" si="21"/>
        <v>0</v>
      </c>
      <c r="M50" s="31">
        <v>61286</v>
      </c>
      <c r="N50" s="30">
        <v>36034</v>
      </c>
      <c r="O50" s="31">
        <v>914</v>
      </c>
      <c r="P50" s="37">
        <f t="shared" si="22"/>
        <v>2.6823184152604549</v>
      </c>
      <c r="T50" s="3">
        <f t="shared" si="13"/>
        <v>2.6832546541452675</v>
      </c>
      <c r="V50" s="43">
        <f t="shared" si="23"/>
        <v>0</v>
      </c>
      <c r="W50" s="43">
        <f t="shared" si="7"/>
        <v>-9.3623888481264572E-4</v>
      </c>
    </row>
    <row r="51" spans="1:27" s="3" customFormat="1">
      <c r="A51" s="8">
        <v>12358</v>
      </c>
      <c r="B51" s="18">
        <v>34933</v>
      </c>
      <c r="C51" s="8" t="s">
        <v>10</v>
      </c>
      <c r="D51" s="8">
        <v>1500000</v>
      </c>
      <c r="E51" s="5">
        <f t="shared" si="11"/>
        <v>4402.0542920029347</v>
      </c>
      <c r="F51" s="13"/>
      <c r="G51" s="8"/>
      <c r="H51" s="8"/>
      <c r="I51" s="8"/>
      <c r="J51" s="13"/>
      <c r="K51" s="8"/>
      <c r="L51" s="5"/>
      <c r="M51" s="31">
        <v>26681</v>
      </c>
      <c r="N51" s="30">
        <v>36034</v>
      </c>
      <c r="O51" s="31">
        <v>1886</v>
      </c>
      <c r="P51" s="37">
        <f t="shared" ref="P51:P61" si="24">O51/340.75</f>
        <v>5.5348495964783568</v>
      </c>
      <c r="S51" s="43"/>
      <c r="T51" s="3">
        <f t="shared" si="13"/>
        <v>5.5357858353631704</v>
      </c>
      <c r="V51" s="43">
        <f t="shared" si="23"/>
        <v>0</v>
      </c>
      <c r="W51" s="43">
        <f t="shared" si="7"/>
        <v>-9.362388848135339E-4</v>
      </c>
      <c r="X51" s="43"/>
      <c r="Y51" s="43"/>
      <c r="Z51" s="43" t="s">
        <v>37</v>
      </c>
    </row>
    <row r="52" spans="1:27" s="3" customFormat="1">
      <c r="A52" s="8">
        <v>12364</v>
      </c>
      <c r="B52" s="18">
        <v>34935</v>
      </c>
      <c r="C52" s="52" t="s">
        <v>2</v>
      </c>
      <c r="D52" s="8">
        <v>3500000</v>
      </c>
      <c r="E52" s="5">
        <f t="shared" si="11"/>
        <v>10271.460014673514</v>
      </c>
      <c r="F52" s="30">
        <v>35082</v>
      </c>
      <c r="G52" s="31">
        <v>291</v>
      </c>
      <c r="H52" s="31">
        <v>9</v>
      </c>
      <c r="I52" s="31">
        <v>61288</v>
      </c>
      <c r="J52" s="30">
        <v>36034</v>
      </c>
      <c r="K52" s="31">
        <v>26797</v>
      </c>
      <c r="L52" s="37">
        <f t="shared" ref="L52" si="25">K52/340.75</f>
        <v>78.641232575201755</v>
      </c>
      <c r="M52" s="31">
        <v>61289</v>
      </c>
      <c r="N52" s="30">
        <v>36034</v>
      </c>
      <c r="O52" s="31">
        <v>5688</v>
      </c>
      <c r="P52" s="37">
        <f t="shared" si="24"/>
        <v>16.692589875275129</v>
      </c>
      <c r="Q52" s="3">
        <f t="shared" si="15"/>
        <v>66.764490095377852</v>
      </c>
      <c r="R52" s="3">
        <f t="shared" si="19"/>
        <v>12.839325018341892</v>
      </c>
      <c r="S52" s="43"/>
      <c r="T52" s="3">
        <f t="shared" si="13"/>
        <v>11.874744015847396</v>
      </c>
      <c r="V52" s="43">
        <f t="shared" si="23"/>
        <v>-0.9625825385179887</v>
      </c>
      <c r="W52" s="43">
        <f t="shared" si="7"/>
        <v>4.8178458594277327</v>
      </c>
      <c r="X52" s="43"/>
      <c r="Y52" s="43"/>
      <c r="Z52" s="43"/>
    </row>
    <row r="53" spans="1:27" s="3" customFormat="1">
      <c r="A53" s="8">
        <v>12372</v>
      </c>
      <c r="B53" s="18">
        <v>34936</v>
      </c>
      <c r="C53" s="52" t="s">
        <v>55</v>
      </c>
      <c r="D53" s="8">
        <v>600000</v>
      </c>
      <c r="E53" s="5">
        <f t="shared" si="11"/>
        <v>1760.8217168011738</v>
      </c>
      <c r="F53" s="13"/>
      <c r="G53" s="8"/>
      <c r="H53" s="8"/>
      <c r="I53" s="8"/>
      <c r="J53" s="13"/>
      <c r="K53" s="8"/>
      <c r="L53" s="5">
        <f t="shared" ref="L53:L61" si="26">K53/340.75</f>
        <v>0</v>
      </c>
      <c r="M53" s="31">
        <v>61290</v>
      </c>
      <c r="N53" s="30">
        <v>36034</v>
      </c>
      <c r="O53" s="31">
        <v>914</v>
      </c>
      <c r="P53" s="37">
        <f t="shared" si="24"/>
        <v>2.6823184152604549</v>
      </c>
      <c r="T53" s="3">
        <f t="shared" si="13"/>
        <v>2.6832546541452675</v>
      </c>
      <c r="V53" s="43">
        <f t="shared" si="23"/>
        <v>0</v>
      </c>
      <c r="W53" s="43">
        <f t="shared" si="7"/>
        <v>-9.3623888481264572E-4</v>
      </c>
      <c r="X53" s="43"/>
    </row>
    <row r="54" spans="1:27" s="3" customFormat="1">
      <c r="A54" s="8">
        <v>12373</v>
      </c>
      <c r="B54" s="18">
        <v>34940</v>
      </c>
      <c r="C54" s="52" t="s">
        <v>55</v>
      </c>
      <c r="D54" s="8">
        <v>500000</v>
      </c>
      <c r="E54" s="5">
        <f t="shared" si="11"/>
        <v>1467.351430667645</v>
      </c>
      <c r="F54" s="13"/>
      <c r="G54" s="8"/>
      <c r="H54" s="8"/>
      <c r="I54" s="8"/>
      <c r="J54" s="13"/>
      <c r="K54" s="8"/>
      <c r="L54" s="5">
        <f t="shared" si="26"/>
        <v>0</v>
      </c>
      <c r="M54" s="31">
        <v>61291</v>
      </c>
      <c r="N54" s="30">
        <v>36034</v>
      </c>
      <c r="O54" s="31">
        <v>806</v>
      </c>
      <c r="P54" s="37">
        <f t="shared" si="24"/>
        <v>2.3653705062362436</v>
      </c>
      <c r="T54" s="3">
        <f t="shared" si="13"/>
        <v>2.3663067451210567</v>
      </c>
      <c r="V54" s="43">
        <f t="shared" si="23"/>
        <v>0</v>
      </c>
      <c r="W54" s="43">
        <f t="shared" si="7"/>
        <v>-9.3623888481308981E-4</v>
      </c>
      <c r="X54" s="43"/>
    </row>
    <row r="55" spans="1:27" s="3" customFormat="1">
      <c r="A55" s="8">
        <v>12375</v>
      </c>
      <c r="B55" s="18">
        <v>34941</v>
      </c>
      <c r="C55" s="52" t="s">
        <v>2</v>
      </c>
      <c r="D55" s="8">
        <v>3800000</v>
      </c>
      <c r="E55" s="5">
        <f t="shared" si="11"/>
        <v>11151.870873074102</v>
      </c>
      <c r="F55" s="30">
        <v>35082</v>
      </c>
      <c r="G55" s="31">
        <v>291</v>
      </c>
      <c r="H55" s="31">
        <v>10</v>
      </c>
      <c r="I55" s="31">
        <v>61292</v>
      </c>
      <c r="J55" s="30">
        <v>36034</v>
      </c>
      <c r="K55" s="31">
        <v>29070</v>
      </c>
      <c r="L55" s="37">
        <f t="shared" si="26"/>
        <v>85.311812179016869</v>
      </c>
      <c r="M55" s="31">
        <v>61293</v>
      </c>
      <c r="N55" s="30">
        <v>36034</v>
      </c>
      <c r="O55" s="31">
        <v>9880</v>
      </c>
      <c r="P55" s="37">
        <f t="shared" si="24"/>
        <v>28.994864269992664</v>
      </c>
      <c r="Q55" s="3">
        <f t="shared" si="15"/>
        <v>72.487160674981666</v>
      </c>
      <c r="R55" s="3">
        <f t="shared" si="19"/>
        <v>13.939838591342628</v>
      </c>
      <c r="T55" s="3">
        <f t="shared" si="13"/>
        <v>12.82558774292003</v>
      </c>
      <c r="V55" s="43">
        <f t="shared" si="23"/>
        <v>-1.1151870873074259</v>
      </c>
      <c r="W55" s="43">
        <f t="shared" si="7"/>
        <v>16.169276527072633</v>
      </c>
      <c r="X55" s="43"/>
    </row>
    <row r="56" spans="1:27" s="3" customFormat="1">
      <c r="A56" s="8">
        <v>12378</v>
      </c>
      <c r="B56" s="18">
        <v>34942</v>
      </c>
      <c r="C56" s="52" t="s">
        <v>0</v>
      </c>
      <c r="D56" s="8">
        <v>2000000</v>
      </c>
      <c r="E56" s="5">
        <f t="shared" si="11"/>
        <v>5869.40572267058</v>
      </c>
      <c r="F56" s="30">
        <v>35018</v>
      </c>
      <c r="G56" s="31">
        <v>287</v>
      </c>
      <c r="H56" s="31">
        <v>28</v>
      </c>
      <c r="I56" s="31">
        <v>61294</v>
      </c>
      <c r="J56" s="30">
        <v>36034</v>
      </c>
      <c r="K56" s="31">
        <v>15426</v>
      </c>
      <c r="L56" s="37">
        <f t="shared" si="26"/>
        <v>45.270726338958184</v>
      </c>
      <c r="M56" s="31">
        <v>61295</v>
      </c>
      <c r="N56" s="30">
        <v>36034</v>
      </c>
      <c r="O56" s="31">
        <v>3250</v>
      </c>
      <c r="P56" s="37">
        <f t="shared" si="24"/>
        <v>9.5377842993396911</v>
      </c>
      <c r="Q56" s="3">
        <f t="shared" si="15"/>
        <v>38.151137197358771</v>
      </c>
      <c r="R56" s="3">
        <f t="shared" si="19"/>
        <v>7.3367571533382252</v>
      </c>
      <c r="T56" s="3">
        <f t="shared" si="13"/>
        <v>7.1205253804842261</v>
      </c>
      <c r="V56" s="43">
        <f t="shared" si="23"/>
        <v>-0.21716801173881262</v>
      </c>
      <c r="W56" s="43">
        <f t="shared" si="7"/>
        <v>2.417258918855465</v>
      </c>
      <c r="X56" s="43"/>
    </row>
    <row r="57" spans="1:27" s="3" customFormat="1">
      <c r="A57" s="8">
        <v>12380</v>
      </c>
      <c r="B57" s="18">
        <v>34942</v>
      </c>
      <c r="C57" s="52" t="s">
        <v>55</v>
      </c>
      <c r="D57" s="8">
        <v>5000000</v>
      </c>
      <c r="E57" s="5">
        <f t="shared" si="11"/>
        <v>14673.514306676449</v>
      </c>
      <c r="F57" s="13"/>
      <c r="G57" s="8"/>
      <c r="H57" s="8"/>
      <c r="I57" s="8"/>
      <c r="J57" s="13"/>
      <c r="K57" s="8"/>
      <c r="L57" s="5">
        <f t="shared" si="26"/>
        <v>0</v>
      </c>
      <c r="M57" s="31">
        <v>388885</v>
      </c>
      <c r="N57" s="30">
        <v>36034</v>
      </c>
      <c r="O57" s="31">
        <v>5667</v>
      </c>
      <c r="P57" s="37">
        <f t="shared" si="24"/>
        <v>16.630961115187088</v>
      </c>
      <c r="T57" s="3">
        <f t="shared" si="13"/>
        <v>16.628962651210564</v>
      </c>
      <c r="V57" s="43">
        <f t="shared" si="23"/>
        <v>0</v>
      </c>
      <c r="W57" s="43">
        <f t="shared" si="7"/>
        <v>1.998463976523368E-3</v>
      </c>
      <c r="X57" s="43"/>
    </row>
    <row r="58" spans="1:27" s="3" customFormat="1">
      <c r="A58" s="8">
        <v>12383</v>
      </c>
      <c r="B58" s="18">
        <v>34943</v>
      </c>
      <c r="C58" s="52" t="s">
        <v>10</v>
      </c>
      <c r="D58" s="8">
        <v>900000</v>
      </c>
      <c r="E58" s="5">
        <f t="shared" si="11"/>
        <v>2641.2325752017609</v>
      </c>
      <c r="F58" s="30">
        <v>35083</v>
      </c>
      <c r="G58" s="31">
        <v>291</v>
      </c>
      <c r="H58" s="31">
        <v>15</v>
      </c>
      <c r="I58" s="8"/>
      <c r="J58" s="13"/>
      <c r="K58" s="8"/>
      <c r="L58" s="5">
        <f t="shared" si="26"/>
        <v>0</v>
      </c>
      <c r="M58" s="31">
        <v>61296</v>
      </c>
      <c r="N58" s="30">
        <v>36034</v>
      </c>
      <c r="O58" s="31">
        <v>1238</v>
      </c>
      <c r="P58" s="37">
        <f t="shared" si="24"/>
        <v>3.6331621423330889</v>
      </c>
      <c r="T58" s="3">
        <f t="shared" si="13"/>
        <v>3.634098381217902</v>
      </c>
      <c r="V58" s="43">
        <f t="shared" si="23"/>
        <v>0</v>
      </c>
      <c r="W58" s="43">
        <f t="shared" si="7"/>
        <v>-9.3623888481308981E-4</v>
      </c>
      <c r="X58" s="43"/>
    </row>
    <row r="59" spans="1:27" s="3" customFormat="1">
      <c r="A59" s="8">
        <v>12384</v>
      </c>
      <c r="B59" s="18">
        <v>34944</v>
      </c>
      <c r="C59" s="52" t="s">
        <v>0</v>
      </c>
      <c r="D59" s="8">
        <v>3000000</v>
      </c>
      <c r="E59" s="5">
        <f t="shared" si="11"/>
        <v>8804.1085840058695</v>
      </c>
      <c r="F59" s="30">
        <v>35083</v>
      </c>
      <c r="G59" s="31">
        <v>291</v>
      </c>
      <c r="H59" s="31">
        <v>16</v>
      </c>
      <c r="I59" s="31">
        <v>61297</v>
      </c>
      <c r="J59" s="30">
        <v>36034</v>
      </c>
      <c r="K59" s="31">
        <v>23006</v>
      </c>
      <c r="L59" s="37">
        <f t="shared" si="26"/>
        <v>67.515774027879672</v>
      </c>
      <c r="M59" s="31">
        <v>61298</v>
      </c>
      <c r="N59" s="30">
        <v>36034</v>
      </c>
      <c r="O59" s="31">
        <v>4875</v>
      </c>
      <c r="P59" s="37">
        <f t="shared" si="24"/>
        <v>14.306676449009538</v>
      </c>
      <c r="Q59" s="3">
        <f t="shared" si="15"/>
        <v>57.226705796038154</v>
      </c>
      <c r="R59" s="3">
        <f t="shared" si="19"/>
        <v>11.005135730007337</v>
      </c>
      <c r="T59" s="3">
        <f t="shared" si="13"/>
        <v>10.290004470726338</v>
      </c>
      <c r="V59" s="43">
        <f t="shared" si="23"/>
        <v>-0.71606749816581861</v>
      </c>
      <c r="W59" s="43">
        <f t="shared" si="7"/>
        <v>4.0166719782832008</v>
      </c>
      <c r="X59" s="43"/>
    </row>
    <row r="60" spans="1:27" s="3" customFormat="1">
      <c r="A60" s="8">
        <v>12385</v>
      </c>
      <c r="B60" s="18">
        <v>34944</v>
      </c>
      <c r="C60" s="52" t="s">
        <v>0</v>
      </c>
      <c r="D60" s="8">
        <v>2100000</v>
      </c>
      <c r="E60" s="5">
        <f t="shared" si="11"/>
        <v>6162.876008804109</v>
      </c>
      <c r="F60" s="30">
        <v>35083</v>
      </c>
      <c r="G60" s="31">
        <v>291</v>
      </c>
      <c r="H60" s="31">
        <v>17</v>
      </c>
      <c r="I60" s="31">
        <v>61299</v>
      </c>
      <c r="J60" s="30">
        <v>36034</v>
      </c>
      <c r="K60" s="31">
        <v>16185</v>
      </c>
      <c r="L60" s="37">
        <f t="shared" si="26"/>
        <v>47.498165810711669</v>
      </c>
      <c r="M60" s="31">
        <v>61300</v>
      </c>
      <c r="N60" s="30">
        <v>36034</v>
      </c>
      <c r="O60" s="31">
        <v>3412</v>
      </c>
      <c r="P60" s="37">
        <f t="shared" si="24"/>
        <v>10.013206162876008</v>
      </c>
      <c r="Q60" s="3">
        <f t="shared" si="15"/>
        <v>40.05869405722671</v>
      </c>
      <c r="R60" s="3">
        <f t="shared" si="19"/>
        <v>7.7035950110051363</v>
      </c>
      <c r="T60" s="3">
        <f t="shared" si="13"/>
        <v>7.4374732895084374</v>
      </c>
      <c r="V60" s="43">
        <f t="shared" si="23"/>
        <v>-0.26412325752017729</v>
      </c>
      <c r="W60" s="43">
        <f t="shared" si="7"/>
        <v>2.5757328733675706</v>
      </c>
      <c r="X60" s="43"/>
    </row>
    <row r="61" spans="1:27" s="3" customFormat="1">
      <c r="A61" s="8">
        <v>12508</v>
      </c>
      <c r="B61" s="18">
        <v>35005</v>
      </c>
      <c r="C61" s="52" t="s">
        <v>10</v>
      </c>
      <c r="D61" s="8">
        <v>7000000</v>
      </c>
      <c r="E61" s="5">
        <f t="shared" si="11"/>
        <v>20542.920029347028</v>
      </c>
      <c r="F61" s="30">
        <v>35843</v>
      </c>
      <c r="G61" s="31">
        <v>317</v>
      </c>
      <c r="H61" s="31">
        <v>94</v>
      </c>
      <c r="I61" s="8"/>
      <c r="J61" s="13"/>
      <c r="K61" s="8"/>
      <c r="L61" s="5">
        <f t="shared" si="26"/>
        <v>0</v>
      </c>
      <c r="M61" s="31">
        <v>356057</v>
      </c>
      <c r="N61" s="30">
        <v>36034</v>
      </c>
      <c r="O61" s="31">
        <v>7826</v>
      </c>
      <c r="P61" s="37">
        <f t="shared" si="24"/>
        <v>22.966984592809979</v>
      </c>
      <c r="T61" s="3">
        <f t="shared" si="13"/>
        <v>22.967920831694787</v>
      </c>
      <c r="V61" s="43">
        <f t="shared" si="23"/>
        <v>0</v>
      </c>
      <c r="W61" s="43">
        <f t="shared" si="7"/>
        <v>-9.3623888480820483E-4</v>
      </c>
      <c r="X61" s="43"/>
    </row>
    <row r="62" spans="1:27" s="3" customFormat="1">
      <c r="A62" s="8">
        <v>12569</v>
      </c>
      <c r="B62" s="18">
        <v>35046</v>
      </c>
      <c r="C62" s="8" t="s">
        <v>2</v>
      </c>
      <c r="D62" s="8">
        <v>9000000</v>
      </c>
      <c r="E62" s="5">
        <f t="shared" ref="E62" si="27">D62/340.75</f>
        <v>26412.325752017608</v>
      </c>
      <c r="F62" s="30">
        <v>35401</v>
      </c>
      <c r="G62" s="31">
        <v>300</v>
      </c>
      <c r="H62" s="31">
        <v>68</v>
      </c>
      <c r="I62" s="31">
        <v>61523</v>
      </c>
      <c r="J62" s="30">
        <v>36034</v>
      </c>
      <c r="K62" s="31">
        <v>68487</v>
      </c>
      <c r="L62" s="37">
        <f t="shared" ref="L62" si="28">K62/340.75</f>
        <v>200.98899486426998</v>
      </c>
      <c r="M62" s="31">
        <v>61522</v>
      </c>
      <c r="N62" s="30">
        <v>36034</v>
      </c>
      <c r="O62" s="31">
        <v>14652</v>
      </c>
      <c r="P62" s="37">
        <f t="shared" ref="P62" si="29">O62/340.75</f>
        <v>42.999266324284669</v>
      </c>
      <c r="Q62" s="3">
        <f t="shared" si="15"/>
        <v>171.68011738811447</v>
      </c>
      <c r="R62" s="3">
        <f t="shared" ref="R62" si="30">E62*0.125%</f>
        <v>33.01540719002201</v>
      </c>
      <c r="T62" s="3">
        <f t="shared" si="13"/>
        <v>29.306879012179021</v>
      </c>
      <c r="U62" s="48" t="s">
        <v>60</v>
      </c>
      <c r="V62" s="43">
        <f t="shared" si="23"/>
        <v>-3.7065297138664945</v>
      </c>
      <c r="W62" s="43">
        <f t="shared" si="7"/>
        <v>13.692387312105648</v>
      </c>
      <c r="X62" s="43"/>
      <c r="Y62" s="43"/>
      <c r="Z62" s="43" t="s">
        <v>192</v>
      </c>
      <c r="AA62" s="43" t="s">
        <v>193</v>
      </c>
    </row>
    <row r="63" spans="1:27" s="3" customFormat="1">
      <c r="A63" s="8">
        <v>12578</v>
      </c>
      <c r="B63" s="18">
        <v>35055</v>
      </c>
      <c r="C63" s="8" t="s">
        <v>2</v>
      </c>
      <c r="D63" s="8">
        <v>7800000</v>
      </c>
      <c r="E63" s="8">
        <f t="shared" si="11"/>
        <v>22890.68231841526</v>
      </c>
      <c r="F63" s="30">
        <v>35341</v>
      </c>
      <c r="G63" s="8"/>
      <c r="H63" s="8"/>
      <c r="I63" s="8">
        <v>147900</v>
      </c>
      <c r="J63" s="13">
        <v>36031</v>
      </c>
      <c r="K63" s="8">
        <v>59390</v>
      </c>
      <c r="L63" s="5">
        <f t="shared" si="1"/>
        <v>174.29200293470285</v>
      </c>
      <c r="M63" s="8">
        <v>147898</v>
      </c>
      <c r="N63" s="13">
        <v>36031</v>
      </c>
      <c r="O63" s="8">
        <v>12675</v>
      </c>
      <c r="P63" s="5">
        <f t="shared" ref="P63:P68" si="31">O63/340.75</f>
        <v>37.197358767424795</v>
      </c>
      <c r="Q63" s="3">
        <f t="shared" si="15"/>
        <v>148.78943506969921</v>
      </c>
      <c r="R63" s="3">
        <f t="shared" ref="R63:R72" si="32">E63*0.125%</f>
        <v>28.613352898019077</v>
      </c>
      <c r="T63" s="3">
        <f t="shared" si="13"/>
        <v>25.503504103888481</v>
      </c>
      <c r="U63" s="48" t="s">
        <v>60</v>
      </c>
      <c r="V63" s="43">
        <f t="shared" si="23"/>
        <v>-3.1107850330154356</v>
      </c>
      <c r="W63" s="43">
        <f t="shared" si="7"/>
        <v>11.693854663536314</v>
      </c>
      <c r="X63" s="43"/>
    </row>
    <row r="64" spans="1:27" s="3" customFormat="1">
      <c r="A64" s="8">
        <v>12579</v>
      </c>
      <c r="B64" s="18">
        <v>35055</v>
      </c>
      <c r="C64" s="8" t="s">
        <v>42</v>
      </c>
      <c r="D64" s="8">
        <v>1</v>
      </c>
      <c r="E64" s="8">
        <f t="shared" si="11"/>
        <v>2.93470286133529E-3</v>
      </c>
      <c r="F64" s="30">
        <v>35423</v>
      </c>
      <c r="G64" s="8"/>
      <c r="H64" s="8"/>
      <c r="I64" s="31">
        <v>61269</v>
      </c>
      <c r="J64" s="30">
        <v>36034</v>
      </c>
      <c r="K64" s="31">
        <v>9750</v>
      </c>
      <c r="L64" s="37">
        <f t="shared" si="1"/>
        <v>28.613352898019077</v>
      </c>
      <c r="M64" s="31">
        <v>61270</v>
      </c>
      <c r="N64" s="30">
        <v>36034</v>
      </c>
      <c r="O64" s="31">
        <v>912</v>
      </c>
      <c r="P64" s="37">
        <f t="shared" si="31"/>
        <v>2.6764490095377842</v>
      </c>
      <c r="Q64" s="3">
        <f t="shared" si="15"/>
        <v>1.9075568598679387E-5</v>
      </c>
      <c r="R64" s="3">
        <f t="shared" si="32"/>
        <v>3.6683785766691125E-6</v>
      </c>
      <c r="T64" s="3">
        <f t="shared" si="13"/>
        <v>0.7815703694790902</v>
      </c>
      <c r="V64" s="43">
        <f t="shared" si="23"/>
        <v>28.613330154071903</v>
      </c>
      <c r="W64" s="43">
        <f t="shared" si="7"/>
        <v>1.8948786400586939</v>
      </c>
      <c r="X64" s="43"/>
    </row>
    <row r="65" spans="1:26" s="3" customFormat="1">
      <c r="A65" s="8">
        <v>12580</v>
      </c>
      <c r="B65" s="18">
        <v>35055</v>
      </c>
      <c r="C65" s="8" t="s">
        <v>2</v>
      </c>
      <c r="D65" s="8">
        <v>4250000</v>
      </c>
      <c r="E65" s="8">
        <f t="shared" si="11"/>
        <v>12472.487160674982</v>
      </c>
      <c r="F65" s="30">
        <v>35419</v>
      </c>
      <c r="G65" s="8"/>
      <c r="H65" s="8"/>
      <c r="I65" s="31">
        <v>61268</v>
      </c>
      <c r="J65" s="30">
        <v>36034</v>
      </c>
      <c r="K65" s="31">
        <v>32481</v>
      </c>
      <c r="L65" s="37">
        <f t="shared" si="1"/>
        <v>95.322083639031547</v>
      </c>
      <c r="M65" s="31">
        <v>61277</v>
      </c>
      <c r="N65" s="30">
        <v>36034</v>
      </c>
      <c r="O65" s="31">
        <v>6906</v>
      </c>
      <c r="P65" s="37">
        <f t="shared" si="31"/>
        <v>20.267057960381511</v>
      </c>
      <c r="Q65" s="3">
        <f t="shared" si="15"/>
        <v>81.071166544387395</v>
      </c>
      <c r="R65" s="3">
        <f t="shared" si="32"/>
        <v>15.590608950843729</v>
      </c>
      <c r="T65" s="3">
        <f t="shared" si="13"/>
        <v>14.251853333528979</v>
      </c>
      <c r="V65" s="43">
        <f t="shared" si="23"/>
        <v>-1.3396918561995772</v>
      </c>
      <c r="W65" s="43">
        <f t="shared" si="7"/>
        <v>6.0152046268525314</v>
      </c>
      <c r="X65" s="43"/>
    </row>
    <row r="66" spans="1:26" s="3" customFormat="1">
      <c r="A66" s="8">
        <v>12583</v>
      </c>
      <c r="B66" s="18">
        <v>35060</v>
      </c>
      <c r="C66" s="8" t="s">
        <v>11</v>
      </c>
      <c r="D66" s="8">
        <v>14330000</v>
      </c>
      <c r="E66" s="8">
        <f t="shared" si="11"/>
        <v>42054.292002934701</v>
      </c>
      <c r="F66" s="30">
        <v>35843</v>
      </c>
      <c r="G66" s="8"/>
      <c r="H66" s="8"/>
      <c r="I66" s="8"/>
      <c r="J66" s="13"/>
      <c r="K66" s="8"/>
      <c r="L66" s="5"/>
      <c r="M66" s="31">
        <v>266677</v>
      </c>
      <c r="N66" s="30">
        <v>36034</v>
      </c>
      <c r="O66" s="31">
        <v>15742</v>
      </c>
      <c r="P66" s="37">
        <f t="shared" si="31"/>
        <v>46.198092443140133</v>
      </c>
      <c r="T66" s="3">
        <f t="shared" si="13"/>
        <v>46.200202563169469</v>
      </c>
      <c r="V66" s="43">
        <f t="shared" si="23"/>
        <v>0</v>
      </c>
      <c r="W66" s="43">
        <f t="shared" si="7"/>
        <v>-2.1101200293358602E-3</v>
      </c>
      <c r="X66" s="43"/>
    </row>
    <row r="67" spans="1:26" s="3" customFormat="1">
      <c r="A67" s="8">
        <v>12817</v>
      </c>
      <c r="B67" s="18">
        <v>35221</v>
      </c>
      <c r="C67" s="8" t="s">
        <v>0</v>
      </c>
      <c r="D67" s="8">
        <v>5700000</v>
      </c>
      <c r="E67" s="8">
        <f t="shared" si="11"/>
        <v>16727.806309611151</v>
      </c>
      <c r="F67" s="30">
        <v>35290</v>
      </c>
      <c r="G67" s="31">
        <v>297</v>
      </c>
      <c r="H67" s="31">
        <v>33</v>
      </c>
      <c r="I67" s="134">
        <v>159437</v>
      </c>
      <c r="J67" s="30">
        <v>36034</v>
      </c>
      <c r="K67" s="31">
        <v>43472</v>
      </c>
      <c r="L67" s="37">
        <f t="shared" ref="L67:L68" si="33">K67/340.75</f>
        <v>127.57740278796771</v>
      </c>
      <c r="M67" s="31">
        <v>159438</v>
      </c>
      <c r="N67" s="30">
        <v>36034</v>
      </c>
      <c r="O67" s="31">
        <v>9263</v>
      </c>
      <c r="P67" s="37">
        <f t="shared" si="31"/>
        <v>27.184152604548789</v>
      </c>
      <c r="Q67" s="3">
        <f t="shared" si="15"/>
        <v>108.73074101247249</v>
      </c>
      <c r="R67" s="3">
        <f t="shared" si="32"/>
        <v>20.909757887013939</v>
      </c>
      <c r="T67" s="3">
        <f t="shared" ref="T67:T72" si="34">(2.93+10.56+(E67*1.2%))*9%</f>
        <v>19.280130814380044</v>
      </c>
      <c r="V67" s="43">
        <f t="shared" si="23"/>
        <v>-2.0630961115187176</v>
      </c>
      <c r="W67" s="43">
        <f t="shared" si="7"/>
        <v>7.9040217901687448</v>
      </c>
      <c r="X67" s="43"/>
    </row>
    <row r="68" spans="1:26" s="3" customFormat="1">
      <c r="A68" s="8">
        <v>12818</v>
      </c>
      <c r="B68" s="18">
        <v>35221</v>
      </c>
      <c r="C68" s="8" t="s">
        <v>0</v>
      </c>
      <c r="D68" s="8">
        <v>3300000</v>
      </c>
      <c r="E68" s="8">
        <f t="shared" si="11"/>
        <v>9684.5194424064557</v>
      </c>
      <c r="F68" s="30">
        <v>35290</v>
      </c>
      <c r="G68" s="31">
        <v>297</v>
      </c>
      <c r="H68" s="31">
        <v>34</v>
      </c>
      <c r="I68" s="134">
        <v>159439</v>
      </c>
      <c r="J68" s="30">
        <v>36034</v>
      </c>
      <c r="K68" s="31">
        <v>25280</v>
      </c>
      <c r="L68" s="37">
        <f t="shared" si="33"/>
        <v>74.189288334556124</v>
      </c>
      <c r="M68" s="31">
        <v>159441</v>
      </c>
      <c r="N68" s="30">
        <v>36034</v>
      </c>
      <c r="O68" s="31">
        <v>5362</v>
      </c>
      <c r="P68" s="37">
        <f t="shared" si="31"/>
        <v>15.735876742479824</v>
      </c>
      <c r="Q68" s="3">
        <f t="shared" si="15"/>
        <v>62.949376375641968</v>
      </c>
      <c r="R68" s="3">
        <f t="shared" si="32"/>
        <v>12.10564930300807</v>
      </c>
      <c r="T68" s="3">
        <f t="shared" si="34"/>
        <v>11.67338099779897</v>
      </c>
      <c r="V68" s="43">
        <f t="shared" si="23"/>
        <v>-0.86573734409391356</v>
      </c>
      <c r="W68" s="43">
        <f t="shared" si="7"/>
        <v>4.0624957446808541</v>
      </c>
      <c r="X68" s="43"/>
    </row>
    <row r="69" spans="1:26" s="3" customFormat="1">
      <c r="A69" s="8">
        <v>13818</v>
      </c>
      <c r="B69" s="18">
        <v>35765</v>
      </c>
      <c r="C69" s="8" t="s">
        <v>10</v>
      </c>
      <c r="D69" s="8">
        <v>7849170</v>
      </c>
      <c r="E69" s="5">
        <f t="shared" ref="E69:E70" si="35">D69/340.75</f>
        <v>23034.981658107117</v>
      </c>
      <c r="F69" s="30">
        <v>36011</v>
      </c>
      <c r="G69" s="31">
        <v>325</v>
      </c>
      <c r="H69" s="31">
        <v>41</v>
      </c>
      <c r="I69" s="8"/>
      <c r="J69" s="13"/>
      <c r="K69" s="8"/>
      <c r="L69" s="5"/>
      <c r="M69" s="8">
        <v>277502</v>
      </c>
      <c r="N69" s="13">
        <v>36034</v>
      </c>
      <c r="O69" s="8">
        <v>8761</v>
      </c>
      <c r="P69" s="5">
        <f t="shared" ref="P69:P70" si="36">O69/340.75</f>
        <v>25.710931768158474</v>
      </c>
      <c r="T69" s="3">
        <f t="shared" si="34"/>
        <v>26.091880190755688</v>
      </c>
      <c r="V69" s="43">
        <f t="shared" si="23"/>
        <v>0</v>
      </c>
      <c r="W69" s="43"/>
      <c r="X69" s="43"/>
    </row>
    <row r="70" spans="1:26" s="3" customFormat="1">
      <c r="A70" s="8">
        <v>13857</v>
      </c>
      <c r="B70" s="18">
        <v>35777</v>
      </c>
      <c r="C70" s="52" t="s">
        <v>2</v>
      </c>
      <c r="D70" s="8">
        <v>1000000</v>
      </c>
      <c r="E70" s="5">
        <f t="shared" si="35"/>
        <v>2934.70286133529</v>
      </c>
      <c r="F70" s="61">
        <v>35793</v>
      </c>
      <c r="G70" s="8"/>
      <c r="H70" s="8"/>
      <c r="I70" s="8">
        <v>147033</v>
      </c>
      <c r="J70" s="30">
        <v>36034</v>
      </c>
      <c r="K70" s="8">
        <v>7868</v>
      </c>
      <c r="L70" s="5">
        <f t="shared" ref="L70" si="37">K70/340.75</f>
        <v>23.090242112986061</v>
      </c>
      <c r="M70" s="33">
        <v>147035</v>
      </c>
      <c r="N70" s="30">
        <v>36034</v>
      </c>
      <c r="O70" s="8">
        <v>1635</v>
      </c>
      <c r="P70" s="5">
        <f t="shared" si="36"/>
        <v>4.7982391782831986</v>
      </c>
      <c r="Q70" s="3">
        <f t="shared" ref="Q70" si="38">E70*0.65%</f>
        <v>19.075568598679386</v>
      </c>
      <c r="R70" s="3">
        <f t="shared" ref="R70" si="39">E70*0.125%</f>
        <v>3.6683785766691126</v>
      </c>
      <c r="T70" s="3">
        <f t="shared" ref="T70" si="40">(2.93+10.56+(E70*1.2%))*9%</f>
        <v>4.3835790902421135</v>
      </c>
      <c r="V70" s="43">
        <f t="shared" ref="V70" si="41">L70-Q70-R70</f>
        <v>0.34629493763756303</v>
      </c>
      <c r="W70" s="43">
        <f t="shared" ref="W70" si="42">P70-T70</f>
        <v>0.41466008804108512</v>
      </c>
      <c r="X70" s="43"/>
      <c r="Z70" s="43" t="s">
        <v>45</v>
      </c>
    </row>
    <row r="71" spans="1:26" s="3" customFormat="1">
      <c r="A71" s="8">
        <v>13887</v>
      </c>
      <c r="B71" s="18">
        <v>35788</v>
      </c>
      <c r="C71" s="52" t="s">
        <v>11</v>
      </c>
      <c r="D71" s="8">
        <v>6600000</v>
      </c>
      <c r="E71" s="5">
        <f t="shared" ref="E71" si="43">D71/340.75</f>
        <v>19369.038884812911</v>
      </c>
      <c r="F71" s="30">
        <v>36011</v>
      </c>
      <c r="G71" s="31">
        <v>325</v>
      </c>
      <c r="H71" s="31">
        <v>35</v>
      </c>
      <c r="I71" s="8"/>
      <c r="J71" s="13"/>
      <c r="K71" s="8"/>
      <c r="L71" s="5"/>
      <c r="M71" s="31">
        <v>147941</v>
      </c>
      <c r="N71" s="30">
        <v>36034</v>
      </c>
      <c r="O71" s="31">
        <v>7413</v>
      </c>
      <c r="P71" s="37">
        <f t="shared" ref="P71" si="44">O71/340.75</f>
        <v>21.754952311078505</v>
      </c>
      <c r="T71" s="3">
        <f t="shared" si="34"/>
        <v>22.132661995597942</v>
      </c>
      <c r="V71" s="43">
        <f t="shared" si="23"/>
        <v>0</v>
      </c>
      <c r="W71" s="43"/>
      <c r="X71" s="43"/>
    </row>
    <row r="72" spans="1:26" s="3" customFormat="1">
      <c r="A72" s="8">
        <v>13900</v>
      </c>
      <c r="B72" s="18">
        <v>35791</v>
      </c>
      <c r="C72" s="8" t="s">
        <v>0</v>
      </c>
      <c r="D72" s="8">
        <v>400000</v>
      </c>
      <c r="E72" s="5">
        <f t="shared" si="11"/>
        <v>1173.8811445341159</v>
      </c>
      <c r="F72" s="13"/>
      <c r="G72" s="8"/>
      <c r="H72" s="8"/>
      <c r="I72" s="8">
        <v>147393</v>
      </c>
      <c r="J72" s="13">
        <v>36034</v>
      </c>
      <c r="K72" s="8">
        <v>3251</v>
      </c>
      <c r="L72" s="5">
        <f t="shared" si="1"/>
        <v>9.540719002201028</v>
      </c>
      <c r="M72" s="10"/>
      <c r="N72" s="6">
        <v>2.48</v>
      </c>
      <c r="O72" s="10"/>
      <c r="P72" s="6"/>
      <c r="Q72" s="3">
        <f t="shared" si="15"/>
        <v>7.6302274394717546</v>
      </c>
      <c r="R72" s="3">
        <f t="shared" si="32"/>
        <v>1.467351430667645</v>
      </c>
      <c r="T72" s="3">
        <f t="shared" si="34"/>
        <v>2.4818916360968455</v>
      </c>
      <c r="V72" s="43">
        <f>L72-Q72-R72</f>
        <v>0.44314013206162839</v>
      </c>
      <c r="W72" s="60"/>
    </row>
    <row r="73" spans="1:26" s="3" customFormat="1">
      <c r="A73" s="8"/>
      <c r="B73" s="18"/>
      <c r="C73" s="8"/>
      <c r="D73" s="8"/>
      <c r="E73" s="5"/>
      <c r="F73" s="13"/>
      <c r="G73" s="8"/>
      <c r="H73" s="8"/>
      <c r="I73" s="8"/>
      <c r="J73" s="13"/>
      <c r="K73" s="8"/>
      <c r="L73" s="5"/>
      <c r="M73" s="8"/>
      <c r="N73" s="13"/>
      <c r="O73" s="8"/>
      <c r="P73" s="5"/>
      <c r="V73" s="43"/>
      <c r="W73" s="43"/>
    </row>
    <row r="74" spans="1:26" s="3" customFormat="1">
      <c r="A74" s="8"/>
      <c r="B74" s="18"/>
      <c r="C74" s="8"/>
      <c r="D74" s="8"/>
      <c r="E74" s="5"/>
      <c r="F74" s="13"/>
      <c r="G74" s="8"/>
      <c r="H74" s="8"/>
      <c r="I74" s="8"/>
      <c r="J74" s="13"/>
      <c r="K74" s="8"/>
      <c r="L74" s="5"/>
      <c r="M74" s="8"/>
      <c r="N74" s="13"/>
      <c r="O74" s="8"/>
      <c r="P74" s="5"/>
      <c r="V74" s="43"/>
      <c r="W74" s="43"/>
    </row>
    <row r="75" spans="1:26" s="55" customFormat="1">
      <c r="A75" s="8"/>
      <c r="B75" s="18"/>
      <c r="C75" s="8"/>
      <c r="D75" s="8"/>
      <c r="E75" s="5"/>
      <c r="F75" s="13"/>
      <c r="G75" s="8"/>
      <c r="H75" s="8"/>
      <c r="I75" s="5"/>
      <c r="J75" s="5"/>
      <c r="K75" s="5"/>
      <c r="L75" s="5"/>
      <c r="M75" s="5"/>
      <c r="N75" s="5"/>
      <c r="O75" s="5"/>
      <c r="P75" s="5"/>
      <c r="V75" s="114"/>
      <c r="W75" s="114"/>
    </row>
    <row r="76" spans="1:26">
      <c r="I76" s="12"/>
      <c r="V76" s="168" t="s">
        <v>202</v>
      </c>
      <c r="W76" s="168"/>
      <c r="X76" s="168"/>
      <c r="Y76" s="168"/>
    </row>
    <row r="77" spans="1:26">
      <c r="K77" s="42">
        <f>SUM(K2:K76)</f>
        <v>672301</v>
      </c>
      <c r="L77" s="12">
        <f>SUM(L2:L76)</f>
        <v>1973.0036683785765</v>
      </c>
      <c r="O77" s="42">
        <f>SUM(O2:O75)</f>
        <v>266940</v>
      </c>
      <c r="P77" s="12">
        <f>SUM(P2:P75)</f>
        <v>785.07958180484241</v>
      </c>
      <c r="V77" s="7" t="s">
        <v>65</v>
      </c>
      <c r="W77" s="7" t="s">
        <v>190</v>
      </c>
      <c r="X77" s="49"/>
    </row>
    <row r="78" spans="1:26" ht="15">
      <c r="A78" s="164" t="s">
        <v>12</v>
      </c>
      <c r="B78" s="165"/>
      <c r="C78" s="165"/>
      <c r="D78" s="165"/>
      <c r="E78" s="165"/>
      <c r="F78" s="165"/>
      <c r="G78" s="165"/>
      <c r="H78" s="165"/>
      <c r="V78" s="81">
        <f>SUM(V2:V74)</f>
        <v>5.1760594277327066</v>
      </c>
      <c r="W78" s="81">
        <f>SUM(W2:W74)</f>
        <v>139.32053955069699</v>
      </c>
      <c r="X78" s="81">
        <f t="shared" ref="X78:Y78" si="45">SUM(X2:X74)</f>
        <v>0</v>
      </c>
      <c r="Y78" s="81">
        <f t="shared" si="45"/>
        <v>5.98</v>
      </c>
    </row>
    <row r="79" spans="1:26">
      <c r="A79" s="24"/>
      <c r="B79" s="21"/>
      <c r="C79" s="24"/>
      <c r="D79" s="24"/>
      <c r="E79" s="24"/>
      <c r="V79" s="137">
        <v>121</v>
      </c>
      <c r="W79" s="137">
        <v>3261</v>
      </c>
      <c r="X79" s="137"/>
      <c r="Y79" s="137">
        <v>140</v>
      </c>
    </row>
    <row r="80" spans="1:26" ht="15">
      <c r="A80" s="135"/>
      <c r="B80" s="136"/>
      <c r="C80" s="136"/>
      <c r="D80" s="136"/>
      <c r="E80" s="136"/>
      <c r="F80" s="136"/>
      <c r="G80" s="136"/>
      <c r="H80" s="136"/>
      <c r="O80" s="42">
        <f>K77+O77</f>
        <v>939241</v>
      </c>
      <c r="P80" s="12">
        <f>L77+P77</f>
        <v>2758.0832501834188</v>
      </c>
      <c r="Q80" s="42"/>
      <c r="T80" s="106" t="s">
        <v>139</v>
      </c>
    </row>
    <row r="81" spans="16:20">
      <c r="P81" s="137">
        <v>32897</v>
      </c>
      <c r="Q81" s="42"/>
      <c r="T81" s="79" t="s">
        <v>140</v>
      </c>
    </row>
    <row r="83" spans="16:20">
      <c r="T83" s="106" t="s">
        <v>142</v>
      </c>
    </row>
    <row r="84" spans="16:20">
      <c r="T84" s="79" t="s">
        <v>141</v>
      </c>
    </row>
    <row r="86" spans="16:20">
      <c r="T86" s="106" t="s">
        <v>143</v>
      </c>
    </row>
    <row r="87" spans="16:20">
      <c r="T87" s="79" t="s">
        <v>144</v>
      </c>
    </row>
  </sheetData>
  <mergeCells count="2">
    <mergeCell ref="A78:H78"/>
    <mergeCell ref="V76:Y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38"/>
  <sheetViews>
    <sheetView workbookViewId="0">
      <pane ySplit="1" topLeftCell="A92" activePane="bottomLeft" state="frozen"/>
      <selection pane="bottomLeft" activeCell="Z120" sqref="Z120"/>
    </sheetView>
  </sheetViews>
  <sheetFormatPr defaultRowHeight="11.25"/>
  <cols>
    <col min="1" max="1" width="8.28515625" style="1" bestFit="1" customWidth="1"/>
    <col min="2" max="2" width="8.7109375" style="20" bestFit="1" customWidth="1"/>
    <col min="3" max="3" width="22" style="1" customWidth="1"/>
    <col min="4" max="4" width="11" style="1" customWidth="1"/>
    <col min="5" max="5" width="10.28515625" style="1" bestFit="1" customWidth="1"/>
    <col min="6" max="6" width="8.7109375" style="14" bestFit="1" customWidth="1"/>
    <col min="7" max="7" width="6" style="1" bestFit="1" customWidth="1"/>
    <col min="8" max="8" width="6.140625" style="1" bestFit="1" customWidth="1"/>
    <col min="9" max="9" width="9.7109375" style="2" customWidth="1"/>
    <col min="10" max="10" width="7.85546875" style="2" bestFit="1" customWidth="1"/>
    <col min="11" max="11" width="10.28515625" style="2" bestFit="1" customWidth="1"/>
    <col min="12" max="12" width="9.42578125" style="2" bestFit="1" customWidth="1"/>
    <col min="13" max="13" width="10.140625" style="2" customWidth="1"/>
    <col min="14" max="14" width="10.42578125" style="2" bestFit="1" customWidth="1"/>
    <col min="15" max="16" width="10.28515625" style="2" bestFit="1" customWidth="1"/>
    <col min="17" max="17" width="11.140625" style="7" bestFit="1" customWidth="1"/>
    <col min="18" max="18" width="7.28515625" style="7" bestFit="1" customWidth="1"/>
    <col min="19" max="19" width="8.140625" style="7" bestFit="1" customWidth="1"/>
    <col min="20" max="20" width="9.140625" style="7"/>
    <col min="21" max="21" width="14" style="7" bestFit="1" customWidth="1"/>
    <col min="22" max="22" width="9.42578125" style="7" bestFit="1" customWidth="1"/>
    <col min="23" max="23" width="9.140625" style="7"/>
    <col min="24" max="24" width="7.28515625" style="7" bestFit="1" customWidth="1"/>
    <col min="25" max="25" width="8.140625" style="7" bestFit="1" customWidth="1"/>
    <col min="26" max="133" width="9.140625" style="7"/>
    <col min="134" max="134" width="9" style="7" bestFit="1" customWidth="1"/>
    <col min="135" max="135" width="9.85546875" style="7" bestFit="1" customWidth="1"/>
    <col min="136" max="136" width="9.140625" style="7" bestFit="1" customWidth="1"/>
    <col min="137" max="137" width="16" style="7" bestFit="1" customWidth="1"/>
    <col min="138" max="138" width="9" style="7" bestFit="1" customWidth="1"/>
    <col min="139" max="139" width="7.85546875" style="7" bestFit="1" customWidth="1"/>
    <col min="140" max="140" width="11.7109375" style="7" bestFit="1" customWidth="1"/>
    <col min="141" max="141" width="14.28515625" style="7" customWidth="1"/>
    <col min="142" max="142" width="11.7109375" style="7" bestFit="1" customWidth="1"/>
    <col min="143" max="143" width="14.140625" style="7" bestFit="1" customWidth="1"/>
    <col min="144" max="144" width="16.7109375" style="7" customWidth="1"/>
    <col min="145" max="145" width="16.5703125" style="7" customWidth="1"/>
    <col min="146" max="147" width="7.85546875" style="7" bestFit="1" customWidth="1"/>
    <col min="148" max="148" width="8" style="7" bestFit="1" customWidth="1"/>
    <col min="149" max="150" width="7.85546875" style="7" bestFit="1" customWidth="1"/>
    <col min="151" max="151" width="9.7109375" style="7" customWidth="1"/>
    <col min="152" max="152" width="12.85546875" style="7" customWidth="1"/>
    <col min="153" max="389" width="9.140625" style="7"/>
    <col min="390" max="390" width="9" style="7" bestFit="1" customWidth="1"/>
    <col min="391" max="391" width="9.85546875" style="7" bestFit="1" customWidth="1"/>
    <col min="392" max="392" width="9.140625" style="7" bestFit="1" customWidth="1"/>
    <col min="393" max="393" width="16" style="7" bestFit="1" customWidth="1"/>
    <col min="394" max="394" width="9" style="7" bestFit="1" customWidth="1"/>
    <col min="395" max="395" width="7.85546875" style="7" bestFit="1" customWidth="1"/>
    <col min="396" max="396" width="11.7109375" style="7" bestFit="1" customWidth="1"/>
    <col min="397" max="397" width="14.28515625" style="7" customWidth="1"/>
    <col min="398" max="398" width="11.7109375" style="7" bestFit="1" customWidth="1"/>
    <col min="399" max="399" width="14.140625" style="7" bestFit="1" customWidth="1"/>
    <col min="400" max="400" width="16.7109375" style="7" customWidth="1"/>
    <col min="401" max="401" width="16.5703125" style="7" customWidth="1"/>
    <col min="402" max="403" width="7.85546875" style="7" bestFit="1" customWidth="1"/>
    <col min="404" max="404" width="8" style="7" bestFit="1" customWidth="1"/>
    <col min="405" max="406" width="7.85546875" style="7" bestFit="1" customWidth="1"/>
    <col min="407" max="407" width="9.7109375" style="7" customWidth="1"/>
    <col min="408" max="408" width="12.85546875" style="7" customWidth="1"/>
    <col min="409" max="645" width="9.140625" style="7"/>
    <col min="646" max="646" width="9" style="7" bestFit="1" customWidth="1"/>
    <col min="647" max="647" width="9.85546875" style="7" bestFit="1" customWidth="1"/>
    <col min="648" max="648" width="9.140625" style="7" bestFit="1" customWidth="1"/>
    <col min="649" max="649" width="16" style="7" bestFit="1" customWidth="1"/>
    <col min="650" max="650" width="9" style="7" bestFit="1" customWidth="1"/>
    <col min="651" max="651" width="7.85546875" style="7" bestFit="1" customWidth="1"/>
    <col min="652" max="652" width="11.7109375" style="7" bestFit="1" customWidth="1"/>
    <col min="653" max="653" width="14.28515625" style="7" customWidth="1"/>
    <col min="654" max="654" width="11.7109375" style="7" bestFit="1" customWidth="1"/>
    <col min="655" max="655" width="14.140625" style="7" bestFit="1" customWidth="1"/>
    <col min="656" max="656" width="16.7109375" style="7" customWidth="1"/>
    <col min="657" max="657" width="16.5703125" style="7" customWidth="1"/>
    <col min="658" max="659" width="7.85546875" style="7" bestFit="1" customWidth="1"/>
    <col min="660" max="660" width="8" style="7" bestFit="1" customWidth="1"/>
    <col min="661" max="662" width="7.85546875" style="7" bestFit="1" customWidth="1"/>
    <col min="663" max="663" width="9.7109375" style="7" customWidth="1"/>
    <col min="664" max="664" width="12.85546875" style="7" customWidth="1"/>
    <col min="665" max="901" width="9.140625" style="7"/>
    <col min="902" max="902" width="9" style="7" bestFit="1" customWidth="1"/>
    <col min="903" max="903" width="9.85546875" style="7" bestFit="1" customWidth="1"/>
    <col min="904" max="904" width="9.140625" style="7" bestFit="1" customWidth="1"/>
    <col min="905" max="905" width="16" style="7" bestFit="1" customWidth="1"/>
    <col min="906" max="906" width="9" style="7" bestFit="1" customWidth="1"/>
    <col min="907" max="907" width="7.85546875" style="7" bestFit="1" customWidth="1"/>
    <col min="908" max="908" width="11.7109375" style="7" bestFit="1" customWidth="1"/>
    <col min="909" max="909" width="14.28515625" style="7" customWidth="1"/>
    <col min="910" max="910" width="11.7109375" style="7" bestFit="1" customWidth="1"/>
    <col min="911" max="911" width="14.140625" style="7" bestFit="1" customWidth="1"/>
    <col min="912" max="912" width="16.7109375" style="7" customWidth="1"/>
    <col min="913" max="913" width="16.5703125" style="7" customWidth="1"/>
    <col min="914" max="915" width="7.85546875" style="7" bestFit="1" customWidth="1"/>
    <col min="916" max="916" width="8" style="7" bestFit="1" customWidth="1"/>
    <col min="917" max="918" width="7.85546875" style="7" bestFit="1" customWidth="1"/>
    <col min="919" max="919" width="9.7109375" style="7" customWidth="1"/>
    <col min="920" max="920" width="12.85546875" style="7" customWidth="1"/>
    <col min="921" max="1157" width="9.140625" style="7"/>
    <col min="1158" max="1158" width="9" style="7" bestFit="1" customWidth="1"/>
    <col min="1159" max="1159" width="9.85546875" style="7" bestFit="1" customWidth="1"/>
    <col min="1160" max="1160" width="9.140625" style="7" bestFit="1" customWidth="1"/>
    <col min="1161" max="1161" width="16" style="7" bestFit="1" customWidth="1"/>
    <col min="1162" max="1162" width="9" style="7" bestFit="1" customWidth="1"/>
    <col min="1163" max="1163" width="7.85546875" style="7" bestFit="1" customWidth="1"/>
    <col min="1164" max="1164" width="11.7109375" style="7" bestFit="1" customWidth="1"/>
    <col min="1165" max="1165" width="14.28515625" style="7" customWidth="1"/>
    <col min="1166" max="1166" width="11.7109375" style="7" bestFit="1" customWidth="1"/>
    <col min="1167" max="1167" width="14.140625" style="7" bestFit="1" customWidth="1"/>
    <col min="1168" max="1168" width="16.7109375" style="7" customWidth="1"/>
    <col min="1169" max="1169" width="16.5703125" style="7" customWidth="1"/>
    <col min="1170" max="1171" width="7.85546875" style="7" bestFit="1" customWidth="1"/>
    <col min="1172" max="1172" width="8" style="7" bestFit="1" customWidth="1"/>
    <col min="1173" max="1174" width="7.85546875" style="7" bestFit="1" customWidth="1"/>
    <col min="1175" max="1175" width="9.7109375" style="7" customWidth="1"/>
    <col min="1176" max="1176" width="12.85546875" style="7" customWidth="1"/>
    <col min="1177" max="1413" width="9.140625" style="7"/>
    <col min="1414" max="1414" width="9" style="7" bestFit="1" customWidth="1"/>
    <col min="1415" max="1415" width="9.85546875" style="7" bestFit="1" customWidth="1"/>
    <col min="1416" max="1416" width="9.140625" style="7" bestFit="1" customWidth="1"/>
    <col min="1417" max="1417" width="16" style="7" bestFit="1" customWidth="1"/>
    <col min="1418" max="1418" width="9" style="7" bestFit="1" customWidth="1"/>
    <col min="1419" max="1419" width="7.85546875" style="7" bestFit="1" customWidth="1"/>
    <col min="1420" max="1420" width="11.7109375" style="7" bestFit="1" customWidth="1"/>
    <col min="1421" max="1421" width="14.28515625" style="7" customWidth="1"/>
    <col min="1422" max="1422" width="11.7109375" style="7" bestFit="1" customWidth="1"/>
    <col min="1423" max="1423" width="14.140625" style="7" bestFit="1" customWidth="1"/>
    <col min="1424" max="1424" width="16.7109375" style="7" customWidth="1"/>
    <col min="1425" max="1425" width="16.5703125" style="7" customWidth="1"/>
    <col min="1426" max="1427" width="7.85546875" style="7" bestFit="1" customWidth="1"/>
    <col min="1428" max="1428" width="8" style="7" bestFit="1" customWidth="1"/>
    <col min="1429" max="1430" width="7.85546875" style="7" bestFit="1" customWidth="1"/>
    <col min="1431" max="1431" width="9.7109375" style="7" customWidth="1"/>
    <col min="1432" max="1432" width="12.85546875" style="7" customWidth="1"/>
    <col min="1433" max="1669" width="9.140625" style="7"/>
    <col min="1670" max="1670" width="9" style="7" bestFit="1" customWidth="1"/>
    <col min="1671" max="1671" width="9.85546875" style="7" bestFit="1" customWidth="1"/>
    <col min="1672" max="1672" width="9.140625" style="7" bestFit="1" customWidth="1"/>
    <col min="1673" max="1673" width="16" style="7" bestFit="1" customWidth="1"/>
    <col min="1674" max="1674" width="9" style="7" bestFit="1" customWidth="1"/>
    <col min="1675" max="1675" width="7.85546875" style="7" bestFit="1" customWidth="1"/>
    <col min="1676" max="1676" width="11.7109375" style="7" bestFit="1" customWidth="1"/>
    <col min="1677" max="1677" width="14.28515625" style="7" customWidth="1"/>
    <col min="1678" max="1678" width="11.7109375" style="7" bestFit="1" customWidth="1"/>
    <col min="1679" max="1679" width="14.140625" style="7" bestFit="1" customWidth="1"/>
    <col min="1680" max="1680" width="16.7109375" style="7" customWidth="1"/>
    <col min="1681" max="1681" width="16.5703125" style="7" customWidth="1"/>
    <col min="1682" max="1683" width="7.85546875" style="7" bestFit="1" customWidth="1"/>
    <col min="1684" max="1684" width="8" style="7" bestFit="1" customWidth="1"/>
    <col min="1685" max="1686" width="7.85546875" style="7" bestFit="1" customWidth="1"/>
    <col min="1687" max="1687" width="9.7109375" style="7" customWidth="1"/>
    <col min="1688" max="1688" width="12.85546875" style="7" customWidth="1"/>
    <col min="1689" max="1925" width="9.140625" style="7"/>
    <col min="1926" max="1926" width="9" style="7" bestFit="1" customWidth="1"/>
    <col min="1927" max="1927" width="9.85546875" style="7" bestFit="1" customWidth="1"/>
    <col min="1928" max="1928" width="9.140625" style="7" bestFit="1" customWidth="1"/>
    <col min="1929" max="1929" width="16" style="7" bestFit="1" customWidth="1"/>
    <col min="1930" max="1930" width="9" style="7" bestFit="1" customWidth="1"/>
    <col min="1931" max="1931" width="7.85546875" style="7" bestFit="1" customWidth="1"/>
    <col min="1932" max="1932" width="11.7109375" style="7" bestFit="1" customWidth="1"/>
    <col min="1933" max="1933" width="14.28515625" style="7" customWidth="1"/>
    <col min="1934" max="1934" width="11.7109375" style="7" bestFit="1" customWidth="1"/>
    <col min="1935" max="1935" width="14.140625" style="7" bestFit="1" customWidth="1"/>
    <col min="1936" max="1936" width="16.7109375" style="7" customWidth="1"/>
    <col min="1937" max="1937" width="16.5703125" style="7" customWidth="1"/>
    <col min="1938" max="1939" width="7.85546875" style="7" bestFit="1" customWidth="1"/>
    <col min="1940" max="1940" width="8" style="7" bestFit="1" customWidth="1"/>
    <col min="1941" max="1942" width="7.85546875" style="7" bestFit="1" customWidth="1"/>
    <col min="1943" max="1943" width="9.7109375" style="7" customWidth="1"/>
    <col min="1944" max="1944" width="12.85546875" style="7" customWidth="1"/>
    <col min="1945" max="2181" width="9.140625" style="7"/>
    <col min="2182" max="2182" width="9" style="7" bestFit="1" customWidth="1"/>
    <col min="2183" max="2183" width="9.85546875" style="7" bestFit="1" customWidth="1"/>
    <col min="2184" max="2184" width="9.140625" style="7" bestFit="1" customWidth="1"/>
    <col min="2185" max="2185" width="16" style="7" bestFit="1" customWidth="1"/>
    <col min="2186" max="2186" width="9" style="7" bestFit="1" customWidth="1"/>
    <col min="2187" max="2187" width="7.85546875" style="7" bestFit="1" customWidth="1"/>
    <col min="2188" max="2188" width="11.7109375" style="7" bestFit="1" customWidth="1"/>
    <col min="2189" max="2189" width="14.28515625" style="7" customWidth="1"/>
    <col min="2190" max="2190" width="11.7109375" style="7" bestFit="1" customWidth="1"/>
    <col min="2191" max="2191" width="14.140625" style="7" bestFit="1" customWidth="1"/>
    <col min="2192" max="2192" width="16.7109375" style="7" customWidth="1"/>
    <col min="2193" max="2193" width="16.5703125" style="7" customWidth="1"/>
    <col min="2194" max="2195" width="7.85546875" style="7" bestFit="1" customWidth="1"/>
    <col min="2196" max="2196" width="8" style="7" bestFit="1" customWidth="1"/>
    <col min="2197" max="2198" width="7.85546875" style="7" bestFit="1" customWidth="1"/>
    <col min="2199" max="2199" width="9.7109375" style="7" customWidth="1"/>
    <col min="2200" max="2200" width="12.85546875" style="7" customWidth="1"/>
    <col min="2201" max="2437" width="9.140625" style="7"/>
    <col min="2438" max="2438" width="9" style="7" bestFit="1" customWidth="1"/>
    <col min="2439" max="2439" width="9.85546875" style="7" bestFit="1" customWidth="1"/>
    <col min="2440" max="2440" width="9.140625" style="7" bestFit="1" customWidth="1"/>
    <col min="2441" max="2441" width="16" style="7" bestFit="1" customWidth="1"/>
    <col min="2442" max="2442" width="9" style="7" bestFit="1" customWidth="1"/>
    <col min="2443" max="2443" width="7.85546875" style="7" bestFit="1" customWidth="1"/>
    <col min="2444" max="2444" width="11.7109375" style="7" bestFit="1" customWidth="1"/>
    <col min="2445" max="2445" width="14.28515625" style="7" customWidth="1"/>
    <col min="2446" max="2446" width="11.7109375" style="7" bestFit="1" customWidth="1"/>
    <col min="2447" max="2447" width="14.140625" style="7" bestFit="1" customWidth="1"/>
    <col min="2448" max="2448" width="16.7109375" style="7" customWidth="1"/>
    <col min="2449" max="2449" width="16.5703125" style="7" customWidth="1"/>
    <col min="2450" max="2451" width="7.85546875" style="7" bestFit="1" customWidth="1"/>
    <col min="2452" max="2452" width="8" style="7" bestFit="1" customWidth="1"/>
    <col min="2453" max="2454" width="7.85546875" style="7" bestFit="1" customWidth="1"/>
    <col min="2455" max="2455" width="9.7109375" style="7" customWidth="1"/>
    <col min="2456" max="2456" width="12.85546875" style="7" customWidth="1"/>
    <col min="2457" max="2693" width="9.140625" style="7"/>
    <col min="2694" max="2694" width="9" style="7" bestFit="1" customWidth="1"/>
    <col min="2695" max="2695" width="9.85546875" style="7" bestFit="1" customWidth="1"/>
    <col min="2696" max="2696" width="9.140625" style="7" bestFit="1" customWidth="1"/>
    <col min="2697" max="2697" width="16" style="7" bestFit="1" customWidth="1"/>
    <col min="2698" max="2698" width="9" style="7" bestFit="1" customWidth="1"/>
    <col min="2699" max="2699" width="7.85546875" style="7" bestFit="1" customWidth="1"/>
    <col min="2700" max="2700" width="11.7109375" style="7" bestFit="1" customWidth="1"/>
    <col min="2701" max="2701" width="14.28515625" style="7" customWidth="1"/>
    <col min="2702" max="2702" width="11.7109375" style="7" bestFit="1" customWidth="1"/>
    <col min="2703" max="2703" width="14.140625" style="7" bestFit="1" customWidth="1"/>
    <col min="2704" max="2704" width="16.7109375" style="7" customWidth="1"/>
    <col min="2705" max="2705" width="16.5703125" style="7" customWidth="1"/>
    <col min="2706" max="2707" width="7.85546875" style="7" bestFit="1" customWidth="1"/>
    <col min="2708" max="2708" width="8" style="7" bestFit="1" customWidth="1"/>
    <col min="2709" max="2710" width="7.85546875" style="7" bestFit="1" customWidth="1"/>
    <col min="2711" max="2711" width="9.7109375" style="7" customWidth="1"/>
    <col min="2712" max="2712" width="12.85546875" style="7" customWidth="1"/>
    <col min="2713" max="2949" width="9.140625" style="7"/>
    <col min="2950" max="2950" width="9" style="7" bestFit="1" customWidth="1"/>
    <col min="2951" max="2951" width="9.85546875" style="7" bestFit="1" customWidth="1"/>
    <col min="2952" max="2952" width="9.140625" style="7" bestFit="1" customWidth="1"/>
    <col min="2953" max="2953" width="16" style="7" bestFit="1" customWidth="1"/>
    <col min="2954" max="2954" width="9" style="7" bestFit="1" customWidth="1"/>
    <col min="2955" max="2955" width="7.85546875" style="7" bestFit="1" customWidth="1"/>
    <col min="2956" max="2956" width="11.7109375" style="7" bestFit="1" customWidth="1"/>
    <col min="2957" max="2957" width="14.28515625" style="7" customWidth="1"/>
    <col min="2958" max="2958" width="11.7109375" style="7" bestFit="1" customWidth="1"/>
    <col min="2959" max="2959" width="14.140625" style="7" bestFit="1" customWidth="1"/>
    <col min="2960" max="2960" width="16.7109375" style="7" customWidth="1"/>
    <col min="2961" max="2961" width="16.5703125" style="7" customWidth="1"/>
    <col min="2962" max="2963" width="7.85546875" style="7" bestFit="1" customWidth="1"/>
    <col min="2964" max="2964" width="8" style="7" bestFit="1" customWidth="1"/>
    <col min="2965" max="2966" width="7.85546875" style="7" bestFit="1" customWidth="1"/>
    <col min="2967" max="2967" width="9.7109375" style="7" customWidth="1"/>
    <col min="2968" max="2968" width="12.85546875" style="7" customWidth="1"/>
    <col min="2969" max="3205" width="9.140625" style="7"/>
    <col min="3206" max="3206" width="9" style="7" bestFit="1" customWidth="1"/>
    <col min="3207" max="3207" width="9.85546875" style="7" bestFit="1" customWidth="1"/>
    <col min="3208" max="3208" width="9.140625" style="7" bestFit="1" customWidth="1"/>
    <col min="3209" max="3209" width="16" style="7" bestFit="1" customWidth="1"/>
    <col min="3210" max="3210" width="9" style="7" bestFit="1" customWidth="1"/>
    <col min="3211" max="3211" width="7.85546875" style="7" bestFit="1" customWidth="1"/>
    <col min="3212" max="3212" width="11.7109375" style="7" bestFit="1" customWidth="1"/>
    <col min="3213" max="3213" width="14.28515625" style="7" customWidth="1"/>
    <col min="3214" max="3214" width="11.7109375" style="7" bestFit="1" customWidth="1"/>
    <col min="3215" max="3215" width="14.140625" style="7" bestFit="1" customWidth="1"/>
    <col min="3216" max="3216" width="16.7109375" style="7" customWidth="1"/>
    <col min="3217" max="3217" width="16.5703125" style="7" customWidth="1"/>
    <col min="3218" max="3219" width="7.85546875" style="7" bestFit="1" customWidth="1"/>
    <col min="3220" max="3220" width="8" style="7" bestFit="1" customWidth="1"/>
    <col min="3221" max="3222" width="7.85546875" style="7" bestFit="1" customWidth="1"/>
    <col min="3223" max="3223" width="9.7109375" style="7" customWidth="1"/>
    <col min="3224" max="3224" width="12.85546875" style="7" customWidth="1"/>
    <col min="3225" max="3461" width="9.140625" style="7"/>
    <col min="3462" max="3462" width="9" style="7" bestFit="1" customWidth="1"/>
    <col min="3463" max="3463" width="9.85546875" style="7" bestFit="1" customWidth="1"/>
    <col min="3464" max="3464" width="9.140625" style="7" bestFit="1" customWidth="1"/>
    <col min="3465" max="3465" width="16" style="7" bestFit="1" customWidth="1"/>
    <col min="3466" max="3466" width="9" style="7" bestFit="1" customWidth="1"/>
    <col min="3467" max="3467" width="7.85546875" style="7" bestFit="1" customWidth="1"/>
    <col min="3468" max="3468" width="11.7109375" style="7" bestFit="1" customWidth="1"/>
    <col min="3469" max="3469" width="14.28515625" style="7" customWidth="1"/>
    <col min="3470" max="3470" width="11.7109375" style="7" bestFit="1" customWidth="1"/>
    <col min="3471" max="3471" width="14.140625" style="7" bestFit="1" customWidth="1"/>
    <col min="3472" max="3472" width="16.7109375" style="7" customWidth="1"/>
    <col min="3473" max="3473" width="16.5703125" style="7" customWidth="1"/>
    <col min="3474" max="3475" width="7.85546875" style="7" bestFit="1" customWidth="1"/>
    <col min="3476" max="3476" width="8" style="7" bestFit="1" customWidth="1"/>
    <col min="3477" max="3478" width="7.85546875" style="7" bestFit="1" customWidth="1"/>
    <col min="3479" max="3479" width="9.7109375" style="7" customWidth="1"/>
    <col min="3480" max="3480" width="12.85546875" style="7" customWidth="1"/>
    <col min="3481" max="3717" width="9.140625" style="7"/>
    <col min="3718" max="3718" width="9" style="7" bestFit="1" customWidth="1"/>
    <col min="3719" max="3719" width="9.85546875" style="7" bestFit="1" customWidth="1"/>
    <col min="3720" max="3720" width="9.140625" style="7" bestFit="1" customWidth="1"/>
    <col min="3721" max="3721" width="16" style="7" bestFit="1" customWidth="1"/>
    <col min="3722" max="3722" width="9" style="7" bestFit="1" customWidth="1"/>
    <col min="3723" max="3723" width="7.85546875" style="7" bestFit="1" customWidth="1"/>
    <col min="3724" max="3724" width="11.7109375" style="7" bestFit="1" customWidth="1"/>
    <col min="3725" max="3725" width="14.28515625" style="7" customWidth="1"/>
    <col min="3726" max="3726" width="11.7109375" style="7" bestFit="1" customWidth="1"/>
    <col min="3727" max="3727" width="14.140625" style="7" bestFit="1" customWidth="1"/>
    <col min="3728" max="3728" width="16.7109375" style="7" customWidth="1"/>
    <col min="3729" max="3729" width="16.5703125" style="7" customWidth="1"/>
    <col min="3730" max="3731" width="7.85546875" style="7" bestFit="1" customWidth="1"/>
    <col min="3732" max="3732" width="8" style="7" bestFit="1" customWidth="1"/>
    <col min="3733" max="3734" width="7.85546875" style="7" bestFit="1" customWidth="1"/>
    <col min="3735" max="3735" width="9.7109375" style="7" customWidth="1"/>
    <col min="3736" max="3736" width="12.85546875" style="7" customWidth="1"/>
    <col min="3737" max="3973" width="9.140625" style="7"/>
    <col min="3974" max="3974" width="9" style="7" bestFit="1" customWidth="1"/>
    <col min="3975" max="3975" width="9.85546875" style="7" bestFit="1" customWidth="1"/>
    <col min="3976" max="3976" width="9.140625" style="7" bestFit="1" customWidth="1"/>
    <col min="3977" max="3977" width="16" style="7" bestFit="1" customWidth="1"/>
    <col min="3978" max="3978" width="9" style="7" bestFit="1" customWidth="1"/>
    <col min="3979" max="3979" width="7.85546875" style="7" bestFit="1" customWidth="1"/>
    <col min="3980" max="3980" width="11.7109375" style="7" bestFit="1" customWidth="1"/>
    <col min="3981" max="3981" width="14.28515625" style="7" customWidth="1"/>
    <col min="3982" max="3982" width="11.7109375" style="7" bestFit="1" customWidth="1"/>
    <col min="3983" max="3983" width="14.140625" style="7" bestFit="1" customWidth="1"/>
    <col min="3984" max="3984" width="16.7109375" style="7" customWidth="1"/>
    <col min="3985" max="3985" width="16.5703125" style="7" customWidth="1"/>
    <col min="3986" max="3987" width="7.85546875" style="7" bestFit="1" customWidth="1"/>
    <col min="3988" max="3988" width="8" style="7" bestFit="1" customWidth="1"/>
    <col min="3989" max="3990" width="7.85546875" style="7" bestFit="1" customWidth="1"/>
    <col min="3991" max="3991" width="9.7109375" style="7" customWidth="1"/>
    <col min="3992" max="3992" width="12.85546875" style="7" customWidth="1"/>
    <col min="3993" max="4229" width="9.140625" style="7"/>
    <col min="4230" max="4230" width="9" style="7" bestFit="1" customWidth="1"/>
    <col min="4231" max="4231" width="9.85546875" style="7" bestFit="1" customWidth="1"/>
    <col min="4232" max="4232" width="9.140625" style="7" bestFit="1" customWidth="1"/>
    <col min="4233" max="4233" width="16" style="7" bestFit="1" customWidth="1"/>
    <col min="4234" max="4234" width="9" style="7" bestFit="1" customWidth="1"/>
    <col min="4235" max="4235" width="7.85546875" style="7" bestFit="1" customWidth="1"/>
    <col min="4236" max="4236" width="11.7109375" style="7" bestFit="1" customWidth="1"/>
    <col min="4237" max="4237" width="14.28515625" style="7" customWidth="1"/>
    <col min="4238" max="4238" width="11.7109375" style="7" bestFit="1" customWidth="1"/>
    <col min="4239" max="4239" width="14.140625" style="7" bestFit="1" customWidth="1"/>
    <col min="4240" max="4240" width="16.7109375" style="7" customWidth="1"/>
    <col min="4241" max="4241" width="16.5703125" style="7" customWidth="1"/>
    <col min="4242" max="4243" width="7.85546875" style="7" bestFit="1" customWidth="1"/>
    <col min="4244" max="4244" width="8" style="7" bestFit="1" customWidth="1"/>
    <col min="4245" max="4246" width="7.85546875" style="7" bestFit="1" customWidth="1"/>
    <col min="4247" max="4247" width="9.7109375" style="7" customWidth="1"/>
    <col min="4248" max="4248" width="12.85546875" style="7" customWidth="1"/>
    <col min="4249" max="4485" width="9.140625" style="7"/>
    <col min="4486" max="4486" width="9" style="7" bestFit="1" customWidth="1"/>
    <col min="4487" max="4487" width="9.85546875" style="7" bestFit="1" customWidth="1"/>
    <col min="4488" max="4488" width="9.140625" style="7" bestFit="1" customWidth="1"/>
    <col min="4489" max="4489" width="16" style="7" bestFit="1" customWidth="1"/>
    <col min="4490" max="4490" width="9" style="7" bestFit="1" customWidth="1"/>
    <col min="4491" max="4491" width="7.85546875" style="7" bestFit="1" customWidth="1"/>
    <col min="4492" max="4492" width="11.7109375" style="7" bestFit="1" customWidth="1"/>
    <col min="4493" max="4493" width="14.28515625" style="7" customWidth="1"/>
    <col min="4494" max="4494" width="11.7109375" style="7" bestFit="1" customWidth="1"/>
    <col min="4495" max="4495" width="14.140625" style="7" bestFit="1" customWidth="1"/>
    <col min="4496" max="4496" width="16.7109375" style="7" customWidth="1"/>
    <col min="4497" max="4497" width="16.5703125" style="7" customWidth="1"/>
    <col min="4498" max="4499" width="7.85546875" style="7" bestFit="1" customWidth="1"/>
    <col min="4500" max="4500" width="8" style="7" bestFit="1" customWidth="1"/>
    <col min="4501" max="4502" width="7.85546875" style="7" bestFit="1" customWidth="1"/>
    <col min="4503" max="4503" width="9.7109375" style="7" customWidth="1"/>
    <col min="4504" max="4504" width="12.85546875" style="7" customWidth="1"/>
    <col min="4505" max="4741" width="9.140625" style="7"/>
    <col min="4742" max="4742" width="9" style="7" bestFit="1" customWidth="1"/>
    <col min="4743" max="4743" width="9.85546875" style="7" bestFit="1" customWidth="1"/>
    <col min="4744" max="4744" width="9.140625" style="7" bestFit="1" customWidth="1"/>
    <col min="4745" max="4745" width="16" style="7" bestFit="1" customWidth="1"/>
    <col min="4746" max="4746" width="9" style="7" bestFit="1" customWidth="1"/>
    <col min="4747" max="4747" width="7.85546875" style="7" bestFit="1" customWidth="1"/>
    <col min="4748" max="4748" width="11.7109375" style="7" bestFit="1" customWidth="1"/>
    <col min="4749" max="4749" width="14.28515625" style="7" customWidth="1"/>
    <col min="4750" max="4750" width="11.7109375" style="7" bestFit="1" customWidth="1"/>
    <col min="4751" max="4751" width="14.140625" style="7" bestFit="1" customWidth="1"/>
    <col min="4752" max="4752" width="16.7109375" style="7" customWidth="1"/>
    <col min="4753" max="4753" width="16.5703125" style="7" customWidth="1"/>
    <col min="4754" max="4755" width="7.85546875" style="7" bestFit="1" customWidth="1"/>
    <col min="4756" max="4756" width="8" style="7" bestFit="1" customWidth="1"/>
    <col min="4757" max="4758" width="7.85546875" style="7" bestFit="1" customWidth="1"/>
    <col min="4759" max="4759" width="9.7109375" style="7" customWidth="1"/>
    <col min="4760" max="4760" width="12.85546875" style="7" customWidth="1"/>
    <col min="4761" max="4997" width="9.140625" style="7"/>
    <col min="4998" max="4998" width="9" style="7" bestFit="1" customWidth="1"/>
    <col min="4999" max="4999" width="9.85546875" style="7" bestFit="1" customWidth="1"/>
    <col min="5000" max="5000" width="9.140625" style="7" bestFit="1" customWidth="1"/>
    <col min="5001" max="5001" width="16" style="7" bestFit="1" customWidth="1"/>
    <col min="5002" max="5002" width="9" style="7" bestFit="1" customWidth="1"/>
    <col min="5003" max="5003" width="7.85546875" style="7" bestFit="1" customWidth="1"/>
    <col min="5004" max="5004" width="11.7109375" style="7" bestFit="1" customWidth="1"/>
    <col min="5005" max="5005" width="14.28515625" style="7" customWidth="1"/>
    <col min="5006" max="5006" width="11.7109375" style="7" bestFit="1" customWidth="1"/>
    <col min="5007" max="5007" width="14.140625" style="7" bestFit="1" customWidth="1"/>
    <col min="5008" max="5008" width="16.7109375" style="7" customWidth="1"/>
    <col min="5009" max="5009" width="16.5703125" style="7" customWidth="1"/>
    <col min="5010" max="5011" width="7.85546875" style="7" bestFit="1" customWidth="1"/>
    <col min="5012" max="5012" width="8" style="7" bestFit="1" customWidth="1"/>
    <col min="5013" max="5014" width="7.85546875" style="7" bestFit="1" customWidth="1"/>
    <col min="5015" max="5015" width="9.7109375" style="7" customWidth="1"/>
    <col min="5016" max="5016" width="12.85546875" style="7" customWidth="1"/>
    <col min="5017" max="5253" width="9.140625" style="7"/>
    <col min="5254" max="5254" width="9" style="7" bestFit="1" customWidth="1"/>
    <col min="5255" max="5255" width="9.85546875" style="7" bestFit="1" customWidth="1"/>
    <col min="5256" max="5256" width="9.140625" style="7" bestFit="1" customWidth="1"/>
    <col min="5257" max="5257" width="16" style="7" bestFit="1" customWidth="1"/>
    <col min="5258" max="5258" width="9" style="7" bestFit="1" customWidth="1"/>
    <col min="5259" max="5259" width="7.85546875" style="7" bestFit="1" customWidth="1"/>
    <col min="5260" max="5260" width="11.7109375" style="7" bestFit="1" customWidth="1"/>
    <col min="5261" max="5261" width="14.28515625" style="7" customWidth="1"/>
    <col min="5262" max="5262" width="11.7109375" style="7" bestFit="1" customWidth="1"/>
    <col min="5263" max="5263" width="14.140625" style="7" bestFit="1" customWidth="1"/>
    <col min="5264" max="5264" width="16.7109375" style="7" customWidth="1"/>
    <col min="5265" max="5265" width="16.5703125" style="7" customWidth="1"/>
    <col min="5266" max="5267" width="7.85546875" style="7" bestFit="1" customWidth="1"/>
    <col min="5268" max="5268" width="8" style="7" bestFit="1" customWidth="1"/>
    <col min="5269" max="5270" width="7.85546875" style="7" bestFit="1" customWidth="1"/>
    <col min="5271" max="5271" width="9.7109375" style="7" customWidth="1"/>
    <col min="5272" max="5272" width="12.85546875" style="7" customWidth="1"/>
    <col min="5273" max="5509" width="9.140625" style="7"/>
    <col min="5510" max="5510" width="9" style="7" bestFit="1" customWidth="1"/>
    <col min="5511" max="5511" width="9.85546875" style="7" bestFit="1" customWidth="1"/>
    <col min="5512" max="5512" width="9.140625" style="7" bestFit="1" customWidth="1"/>
    <col min="5513" max="5513" width="16" style="7" bestFit="1" customWidth="1"/>
    <col min="5514" max="5514" width="9" style="7" bestFit="1" customWidth="1"/>
    <col min="5515" max="5515" width="7.85546875" style="7" bestFit="1" customWidth="1"/>
    <col min="5516" max="5516" width="11.7109375" style="7" bestFit="1" customWidth="1"/>
    <col min="5517" max="5517" width="14.28515625" style="7" customWidth="1"/>
    <col min="5518" max="5518" width="11.7109375" style="7" bestFit="1" customWidth="1"/>
    <col min="5519" max="5519" width="14.140625" style="7" bestFit="1" customWidth="1"/>
    <col min="5520" max="5520" width="16.7109375" style="7" customWidth="1"/>
    <col min="5521" max="5521" width="16.5703125" style="7" customWidth="1"/>
    <col min="5522" max="5523" width="7.85546875" style="7" bestFit="1" customWidth="1"/>
    <col min="5524" max="5524" width="8" style="7" bestFit="1" customWidth="1"/>
    <col min="5525" max="5526" width="7.85546875" style="7" bestFit="1" customWidth="1"/>
    <col min="5527" max="5527" width="9.7109375" style="7" customWidth="1"/>
    <col min="5528" max="5528" width="12.85546875" style="7" customWidth="1"/>
    <col min="5529" max="5765" width="9.140625" style="7"/>
    <col min="5766" max="5766" width="9" style="7" bestFit="1" customWidth="1"/>
    <col min="5767" max="5767" width="9.85546875" style="7" bestFit="1" customWidth="1"/>
    <col min="5768" max="5768" width="9.140625" style="7" bestFit="1" customWidth="1"/>
    <col min="5769" max="5769" width="16" style="7" bestFit="1" customWidth="1"/>
    <col min="5770" max="5770" width="9" style="7" bestFit="1" customWidth="1"/>
    <col min="5771" max="5771" width="7.85546875" style="7" bestFit="1" customWidth="1"/>
    <col min="5772" max="5772" width="11.7109375" style="7" bestFit="1" customWidth="1"/>
    <col min="5773" max="5773" width="14.28515625" style="7" customWidth="1"/>
    <col min="5774" max="5774" width="11.7109375" style="7" bestFit="1" customWidth="1"/>
    <col min="5775" max="5775" width="14.140625" style="7" bestFit="1" customWidth="1"/>
    <col min="5776" max="5776" width="16.7109375" style="7" customWidth="1"/>
    <col min="5777" max="5777" width="16.5703125" style="7" customWidth="1"/>
    <col min="5778" max="5779" width="7.85546875" style="7" bestFit="1" customWidth="1"/>
    <col min="5780" max="5780" width="8" style="7" bestFit="1" customWidth="1"/>
    <col min="5781" max="5782" width="7.85546875" style="7" bestFit="1" customWidth="1"/>
    <col min="5783" max="5783" width="9.7109375" style="7" customWidth="1"/>
    <col min="5784" max="5784" width="12.85546875" style="7" customWidth="1"/>
    <col min="5785" max="6021" width="9.140625" style="7"/>
    <col min="6022" max="6022" width="9" style="7" bestFit="1" customWidth="1"/>
    <col min="6023" max="6023" width="9.85546875" style="7" bestFit="1" customWidth="1"/>
    <col min="6024" max="6024" width="9.140625" style="7" bestFit="1" customWidth="1"/>
    <col min="6025" max="6025" width="16" style="7" bestFit="1" customWidth="1"/>
    <col min="6026" max="6026" width="9" style="7" bestFit="1" customWidth="1"/>
    <col min="6027" max="6027" width="7.85546875" style="7" bestFit="1" customWidth="1"/>
    <col min="6028" max="6028" width="11.7109375" style="7" bestFit="1" customWidth="1"/>
    <col min="6029" max="6029" width="14.28515625" style="7" customWidth="1"/>
    <col min="6030" max="6030" width="11.7109375" style="7" bestFit="1" customWidth="1"/>
    <col min="6031" max="6031" width="14.140625" style="7" bestFit="1" customWidth="1"/>
    <col min="6032" max="6032" width="16.7109375" style="7" customWidth="1"/>
    <col min="6033" max="6033" width="16.5703125" style="7" customWidth="1"/>
    <col min="6034" max="6035" width="7.85546875" style="7" bestFit="1" customWidth="1"/>
    <col min="6036" max="6036" width="8" style="7" bestFit="1" customWidth="1"/>
    <col min="6037" max="6038" width="7.85546875" style="7" bestFit="1" customWidth="1"/>
    <col min="6039" max="6039" width="9.7109375" style="7" customWidth="1"/>
    <col min="6040" max="6040" width="12.85546875" style="7" customWidth="1"/>
    <col min="6041" max="6277" width="9.140625" style="7"/>
    <col min="6278" max="6278" width="9" style="7" bestFit="1" customWidth="1"/>
    <col min="6279" max="6279" width="9.85546875" style="7" bestFit="1" customWidth="1"/>
    <col min="6280" max="6280" width="9.140625" style="7" bestFit="1" customWidth="1"/>
    <col min="6281" max="6281" width="16" style="7" bestFit="1" customWidth="1"/>
    <col min="6282" max="6282" width="9" style="7" bestFit="1" customWidth="1"/>
    <col min="6283" max="6283" width="7.85546875" style="7" bestFit="1" customWidth="1"/>
    <col min="6284" max="6284" width="11.7109375" style="7" bestFit="1" customWidth="1"/>
    <col min="6285" max="6285" width="14.28515625" style="7" customWidth="1"/>
    <col min="6286" max="6286" width="11.7109375" style="7" bestFit="1" customWidth="1"/>
    <col min="6287" max="6287" width="14.140625" style="7" bestFit="1" customWidth="1"/>
    <col min="6288" max="6288" width="16.7109375" style="7" customWidth="1"/>
    <col min="6289" max="6289" width="16.5703125" style="7" customWidth="1"/>
    <col min="6290" max="6291" width="7.85546875" style="7" bestFit="1" customWidth="1"/>
    <col min="6292" max="6292" width="8" style="7" bestFit="1" customWidth="1"/>
    <col min="6293" max="6294" width="7.85546875" style="7" bestFit="1" customWidth="1"/>
    <col min="6295" max="6295" width="9.7109375" style="7" customWidth="1"/>
    <col min="6296" max="6296" width="12.85546875" style="7" customWidth="1"/>
    <col min="6297" max="6533" width="9.140625" style="7"/>
    <col min="6534" max="6534" width="9" style="7" bestFit="1" customWidth="1"/>
    <col min="6535" max="6535" width="9.85546875" style="7" bestFit="1" customWidth="1"/>
    <col min="6536" max="6536" width="9.140625" style="7" bestFit="1" customWidth="1"/>
    <col min="6537" max="6537" width="16" style="7" bestFit="1" customWidth="1"/>
    <col min="6538" max="6538" width="9" style="7" bestFit="1" customWidth="1"/>
    <col min="6539" max="6539" width="7.85546875" style="7" bestFit="1" customWidth="1"/>
    <col min="6540" max="6540" width="11.7109375" style="7" bestFit="1" customWidth="1"/>
    <col min="6541" max="6541" width="14.28515625" style="7" customWidth="1"/>
    <col min="6542" max="6542" width="11.7109375" style="7" bestFit="1" customWidth="1"/>
    <col min="6543" max="6543" width="14.140625" style="7" bestFit="1" customWidth="1"/>
    <col min="6544" max="6544" width="16.7109375" style="7" customWidth="1"/>
    <col min="6545" max="6545" width="16.5703125" style="7" customWidth="1"/>
    <col min="6546" max="6547" width="7.85546875" style="7" bestFit="1" customWidth="1"/>
    <col min="6548" max="6548" width="8" style="7" bestFit="1" customWidth="1"/>
    <col min="6549" max="6550" width="7.85546875" style="7" bestFit="1" customWidth="1"/>
    <col min="6551" max="6551" width="9.7109375" style="7" customWidth="1"/>
    <col min="6552" max="6552" width="12.85546875" style="7" customWidth="1"/>
    <col min="6553" max="6789" width="9.140625" style="7"/>
    <col min="6790" max="6790" width="9" style="7" bestFit="1" customWidth="1"/>
    <col min="6791" max="6791" width="9.85546875" style="7" bestFit="1" customWidth="1"/>
    <col min="6792" max="6792" width="9.140625" style="7" bestFit="1" customWidth="1"/>
    <col min="6793" max="6793" width="16" style="7" bestFit="1" customWidth="1"/>
    <col min="6794" max="6794" width="9" style="7" bestFit="1" customWidth="1"/>
    <col min="6795" max="6795" width="7.85546875" style="7" bestFit="1" customWidth="1"/>
    <col min="6796" max="6796" width="11.7109375" style="7" bestFit="1" customWidth="1"/>
    <col min="6797" max="6797" width="14.28515625" style="7" customWidth="1"/>
    <col min="6798" max="6798" width="11.7109375" style="7" bestFit="1" customWidth="1"/>
    <col min="6799" max="6799" width="14.140625" style="7" bestFit="1" customWidth="1"/>
    <col min="6800" max="6800" width="16.7109375" style="7" customWidth="1"/>
    <col min="6801" max="6801" width="16.5703125" style="7" customWidth="1"/>
    <col min="6802" max="6803" width="7.85546875" style="7" bestFit="1" customWidth="1"/>
    <col min="6804" max="6804" width="8" style="7" bestFit="1" customWidth="1"/>
    <col min="6805" max="6806" width="7.85546875" style="7" bestFit="1" customWidth="1"/>
    <col min="6807" max="6807" width="9.7109375" style="7" customWidth="1"/>
    <col min="6808" max="6808" width="12.85546875" style="7" customWidth="1"/>
    <col min="6809" max="7045" width="9.140625" style="7"/>
    <col min="7046" max="7046" width="9" style="7" bestFit="1" customWidth="1"/>
    <col min="7047" max="7047" width="9.85546875" style="7" bestFit="1" customWidth="1"/>
    <col min="7048" max="7048" width="9.140625" style="7" bestFit="1" customWidth="1"/>
    <col min="7049" max="7049" width="16" style="7" bestFit="1" customWidth="1"/>
    <col min="7050" max="7050" width="9" style="7" bestFit="1" customWidth="1"/>
    <col min="7051" max="7051" width="7.85546875" style="7" bestFit="1" customWidth="1"/>
    <col min="7052" max="7052" width="11.7109375" style="7" bestFit="1" customWidth="1"/>
    <col min="7053" max="7053" width="14.28515625" style="7" customWidth="1"/>
    <col min="7054" max="7054" width="11.7109375" style="7" bestFit="1" customWidth="1"/>
    <col min="7055" max="7055" width="14.140625" style="7" bestFit="1" customWidth="1"/>
    <col min="7056" max="7056" width="16.7109375" style="7" customWidth="1"/>
    <col min="7057" max="7057" width="16.5703125" style="7" customWidth="1"/>
    <col min="7058" max="7059" width="7.85546875" style="7" bestFit="1" customWidth="1"/>
    <col min="7060" max="7060" width="8" style="7" bestFit="1" customWidth="1"/>
    <col min="7061" max="7062" width="7.85546875" style="7" bestFit="1" customWidth="1"/>
    <col min="7063" max="7063" width="9.7109375" style="7" customWidth="1"/>
    <col min="7064" max="7064" width="12.85546875" style="7" customWidth="1"/>
    <col min="7065" max="7301" width="9.140625" style="7"/>
    <col min="7302" max="7302" width="9" style="7" bestFit="1" customWidth="1"/>
    <col min="7303" max="7303" width="9.85546875" style="7" bestFit="1" customWidth="1"/>
    <col min="7304" max="7304" width="9.140625" style="7" bestFit="1" customWidth="1"/>
    <col min="7305" max="7305" width="16" style="7" bestFit="1" customWidth="1"/>
    <col min="7306" max="7306" width="9" style="7" bestFit="1" customWidth="1"/>
    <col min="7307" max="7307" width="7.85546875" style="7" bestFit="1" customWidth="1"/>
    <col min="7308" max="7308" width="11.7109375" style="7" bestFit="1" customWidth="1"/>
    <col min="7309" max="7309" width="14.28515625" style="7" customWidth="1"/>
    <col min="7310" max="7310" width="11.7109375" style="7" bestFit="1" customWidth="1"/>
    <col min="7311" max="7311" width="14.140625" style="7" bestFit="1" customWidth="1"/>
    <col min="7312" max="7312" width="16.7109375" style="7" customWidth="1"/>
    <col min="7313" max="7313" width="16.5703125" style="7" customWidth="1"/>
    <col min="7314" max="7315" width="7.85546875" style="7" bestFit="1" customWidth="1"/>
    <col min="7316" max="7316" width="8" style="7" bestFit="1" customWidth="1"/>
    <col min="7317" max="7318" width="7.85546875" style="7" bestFit="1" customWidth="1"/>
    <col min="7319" max="7319" width="9.7109375" style="7" customWidth="1"/>
    <col min="7320" max="7320" width="12.85546875" style="7" customWidth="1"/>
    <col min="7321" max="7557" width="9.140625" style="7"/>
    <col min="7558" max="7558" width="9" style="7" bestFit="1" customWidth="1"/>
    <col min="7559" max="7559" width="9.85546875" style="7" bestFit="1" customWidth="1"/>
    <col min="7560" max="7560" width="9.140625" style="7" bestFit="1" customWidth="1"/>
    <col min="7561" max="7561" width="16" style="7" bestFit="1" customWidth="1"/>
    <col min="7562" max="7562" width="9" style="7" bestFit="1" customWidth="1"/>
    <col min="7563" max="7563" width="7.85546875" style="7" bestFit="1" customWidth="1"/>
    <col min="7564" max="7564" width="11.7109375" style="7" bestFit="1" customWidth="1"/>
    <col min="7565" max="7565" width="14.28515625" style="7" customWidth="1"/>
    <col min="7566" max="7566" width="11.7109375" style="7" bestFit="1" customWidth="1"/>
    <col min="7567" max="7567" width="14.140625" style="7" bestFit="1" customWidth="1"/>
    <col min="7568" max="7568" width="16.7109375" style="7" customWidth="1"/>
    <col min="7569" max="7569" width="16.5703125" style="7" customWidth="1"/>
    <col min="7570" max="7571" width="7.85546875" style="7" bestFit="1" customWidth="1"/>
    <col min="7572" max="7572" width="8" style="7" bestFit="1" customWidth="1"/>
    <col min="7573" max="7574" width="7.85546875" style="7" bestFit="1" customWidth="1"/>
    <col min="7575" max="7575" width="9.7109375" style="7" customWidth="1"/>
    <col min="7576" max="7576" width="12.85546875" style="7" customWidth="1"/>
    <col min="7577" max="7813" width="9.140625" style="7"/>
    <col min="7814" max="7814" width="9" style="7" bestFit="1" customWidth="1"/>
    <col min="7815" max="7815" width="9.85546875" style="7" bestFit="1" customWidth="1"/>
    <col min="7816" max="7816" width="9.140625" style="7" bestFit="1" customWidth="1"/>
    <col min="7817" max="7817" width="16" style="7" bestFit="1" customWidth="1"/>
    <col min="7818" max="7818" width="9" style="7" bestFit="1" customWidth="1"/>
    <col min="7819" max="7819" width="7.85546875" style="7" bestFit="1" customWidth="1"/>
    <col min="7820" max="7820" width="11.7109375" style="7" bestFit="1" customWidth="1"/>
    <col min="7821" max="7821" width="14.28515625" style="7" customWidth="1"/>
    <col min="7822" max="7822" width="11.7109375" style="7" bestFit="1" customWidth="1"/>
    <col min="7823" max="7823" width="14.140625" style="7" bestFit="1" customWidth="1"/>
    <col min="7824" max="7824" width="16.7109375" style="7" customWidth="1"/>
    <col min="7825" max="7825" width="16.5703125" style="7" customWidth="1"/>
    <col min="7826" max="7827" width="7.85546875" style="7" bestFit="1" customWidth="1"/>
    <col min="7828" max="7828" width="8" style="7" bestFit="1" customWidth="1"/>
    <col min="7829" max="7830" width="7.85546875" style="7" bestFit="1" customWidth="1"/>
    <col min="7831" max="7831" width="9.7109375" style="7" customWidth="1"/>
    <col min="7832" max="7832" width="12.85546875" style="7" customWidth="1"/>
    <col min="7833" max="8069" width="9.140625" style="7"/>
    <col min="8070" max="8070" width="9" style="7" bestFit="1" customWidth="1"/>
    <col min="8071" max="8071" width="9.85546875" style="7" bestFit="1" customWidth="1"/>
    <col min="8072" max="8072" width="9.140625" style="7" bestFit="1" customWidth="1"/>
    <col min="8073" max="8073" width="16" style="7" bestFit="1" customWidth="1"/>
    <col min="8074" max="8074" width="9" style="7" bestFit="1" customWidth="1"/>
    <col min="8075" max="8075" width="7.85546875" style="7" bestFit="1" customWidth="1"/>
    <col min="8076" max="8076" width="11.7109375" style="7" bestFit="1" customWidth="1"/>
    <col min="8077" max="8077" width="14.28515625" style="7" customWidth="1"/>
    <col min="8078" max="8078" width="11.7109375" style="7" bestFit="1" customWidth="1"/>
    <col min="8079" max="8079" width="14.140625" style="7" bestFit="1" customWidth="1"/>
    <col min="8080" max="8080" width="16.7109375" style="7" customWidth="1"/>
    <col min="8081" max="8081" width="16.5703125" style="7" customWidth="1"/>
    <col min="8082" max="8083" width="7.85546875" style="7" bestFit="1" customWidth="1"/>
    <col min="8084" max="8084" width="8" style="7" bestFit="1" customWidth="1"/>
    <col min="8085" max="8086" width="7.85546875" style="7" bestFit="1" customWidth="1"/>
    <col min="8087" max="8087" width="9.7109375" style="7" customWidth="1"/>
    <col min="8088" max="8088" width="12.85546875" style="7" customWidth="1"/>
    <col min="8089" max="8325" width="9.140625" style="7"/>
    <col min="8326" max="8326" width="9" style="7" bestFit="1" customWidth="1"/>
    <col min="8327" max="8327" width="9.85546875" style="7" bestFit="1" customWidth="1"/>
    <col min="8328" max="8328" width="9.140625" style="7" bestFit="1" customWidth="1"/>
    <col min="8329" max="8329" width="16" style="7" bestFit="1" customWidth="1"/>
    <col min="8330" max="8330" width="9" style="7" bestFit="1" customWidth="1"/>
    <col min="8331" max="8331" width="7.85546875" style="7" bestFit="1" customWidth="1"/>
    <col min="8332" max="8332" width="11.7109375" style="7" bestFit="1" customWidth="1"/>
    <col min="8333" max="8333" width="14.28515625" style="7" customWidth="1"/>
    <col min="8334" max="8334" width="11.7109375" style="7" bestFit="1" customWidth="1"/>
    <col min="8335" max="8335" width="14.140625" style="7" bestFit="1" customWidth="1"/>
    <col min="8336" max="8336" width="16.7109375" style="7" customWidth="1"/>
    <col min="8337" max="8337" width="16.5703125" style="7" customWidth="1"/>
    <col min="8338" max="8339" width="7.85546875" style="7" bestFit="1" customWidth="1"/>
    <col min="8340" max="8340" width="8" style="7" bestFit="1" customWidth="1"/>
    <col min="8341" max="8342" width="7.85546875" style="7" bestFit="1" customWidth="1"/>
    <col min="8343" max="8343" width="9.7109375" style="7" customWidth="1"/>
    <col min="8344" max="8344" width="12.85546875" style="7" customWidth="1"/>
    <col min="8345" max="8581" width="9.140625" style="7"/>
    <col min="8582" max="8582" width="9" style="7" bestFit="1" customWidth="1"/>
    <col min="8583" max="8583" width="9.85546875" style="7" bestFit="1" customWidth="1"/>
    <col min="8584" max="8584" width="9.140625" style="7" bestFit="1" customWidth="1"/>
    <col min="8585" max="8585" width="16" style="7" bestFit="1" customWidth="1"/>
    <col min="8586" max="8586" width="9" style="7" bestFit="1" customWidth="1"/>
    <col min="8587" max="8587" width="7.85546875" style="7" bestFit="1" customWidth="1"/>
    <col min="8588" max="8588" width="11.7109375" style="7" bestFit="1" customWidth="1"/>
    <col min="8589" max="8589" width="14.28515625" style="7" customWidth="1"/>
    <col min="8590" max="8590" width="11.7109375" style="7" bestFit="1" customWidth="1"/>
    <col min="8591" max="8591" width="14.140625" style="7" bestFit="1" customWidth="1"/>
    <col min="8592" max="8592" width="16.7109375" style="7" customWidth="1"/>
    <col min="8593" max="8593" width="16.5703125" style="7" customWidth="1"/>
    <col min="8594" max="8595" width="7.85546875" style="7" bestFit="1" customWidth="1"/>
    <col min="8596" max="8596" width="8" style="7" bestFit="1" customWidth="1"/>
    <col min="8597" max="8598" width="7.85546875" style="7" bestFit="1" customWidth="1"/>
    <col min="8599" max="8599" width="9.7109375" style="7" customWidth="1"/>
    <col min="8600" max="8600" width="12.85546875" style="7" customWidth="1"/>
    <col min="8601" max="8837" width="9.140625" style="7"/>
    <col min="8838" max="8838" width="9" style="7" bestFit="1" customWidth="1"/>
    <col min="8839" max="8839" width="9.85546875" style="7" bestFit="1" customWidth="1"/>
    <col min="8840" max="8840" width="9.140625" style="7" bestFit="1" customWidth="1"/>
    <col min="8841" max="8841" width="16" style="7" bestFit="1" customWidth="1"/>
    <col min="8842" max="8842" width="9" style="7" bestFit="1" customWidth="1"/>
    <col min="8843" max="8843" width="7.85546875" style="7" bestFit="1" customWidth="1"/>
    <col min="8844" max="8844" width="11.7109375" style="7" bestFit="1" customWidth="1"/>
    <col min="8845" max="8845" width="14.28515625" style="7" customWidth="1"/>
    <col min="8846" max="8846" width="11.7109375" style="7" bestFit="1" customWidth="1"/>
    <col min="8847" max="8847" width="14.140625" style="7" bestFit="1" customWidth="1"/>
    <col min="8848" max="8848" width="16.7109375" style="7" customWidth="1"/>
    <col min="8849" max="8849" width="16.5703125" style="7" customWidth="1"/>
    <col min="8850" max="8851" width="7.85546875" style="7" bestFit="1" customWidth="1"/>
    <col min="8852" max="8852" width="8" style="7" bestFit="1" customWidth="1"/>
    <col min="8853" max="8854" width="7.85546875" style="7" bestFit="1" customWidth="1"/>
    <col min="8855" max="8855" width="9.7109375" style="7" customWidth="1"/>
    <col min="8856" max="8856" width="12.85546875" style="7" customWidth="1"/>
    <col min="8857" max="9093" width="9.140625" style="7"/>
    <col min="9094" max="9094" width="9" style="7" bestFit="1" customWidth="1"/>
    <col min="9095" max="9095" width="9.85546875" style="7" bestFit="1" customWidth="1"/>
    <col min="9096" max="9096" width="9.140625" style="7" bestFit="1" customWidth="1"/>
    <col min="9097" max="9097" width="16" style="7" bestFit="1" customWidth="1"/>
    <col min="9098" max="9098" width="9" style="7" bestFit="1" customWidth="1"/>
    <col min="9099" max="9099" width="7.85546875" style="7" bestFit="1" customWidth="1"/>
    <col min="9100" max="9100" width="11.7109375" style="7" bestFit="1" customWidth="1"/>
    <col min="9101" max="9101" width="14.28515625" style="7" customWidth="1"/>
    <col min="9102" max="9102" width="11.7109375" style="7" bestFit="1" customWidth="1"/>
    <col min="9103" max="9103" width="14.140625" style="7" bestFit="1" customWidth="1"/>
    <col min="9104" max="9104" width="16.7109375" style="7" customWidth="1"/>
    <col min="9105" max="9105" width="16.5703125" style="7" customWidth="1"/>
    <col min="9106" max="9107" width="7.85546875" style="7" bestFit="1" customWidth="1"/>
    <col min="9108" max="9108" width="8" style="7" bestFit="1" customWidth="1"/>
    <col min="9109" max="9110" width="7.85546875" style="7" bestFit="1" customWidth="1"/>
    <col min="9111" max="9111" width="9.7109375" style="7" customWidth="1"/>
    <col min="9112" max="9112" width="12.85546875" style="7" customWidth="1"/>
    <col min="9113" max="9349" width="9.140625" style="7"/>
    <col min="9350" max="9350" width="9" style="7" bestFit="1" customWidth="1"/>
    <col min="9351" max="9351" width="9.85546875" style="7" bestFit="1" customWidth="1"/>
    <col min="9352" max="9352" width="9.140625" style="7" bestFit="1" customWidth="1"/>
    <col min="9353" max="9353" width="16" style="7" bestFit="1" customWidth="1"/>
    <col min="9354" max="9354" width="9" style="7" bestFit="1" customWidth="1"/>
    <col min="9355" max="9355" width="7.85546875" style="7" bestFit="1" customWidth="1"/>
    <col min="9356" max="9356" width="11.7109375" style="7" bestFit="1" customWidth="1"/>
    <col min="9357" max="9357" width="14.28515625" style="7" customWidth="1"/>
    <col min="9358" max="9358" width="11.7109375" style="7" bestFit="1" customWidth="1"/>
    <col min="9359" max="9359" width="14.140625" style="7" bestFit="1" customWidth="1"/>
    <col min="9360" max="9360" width="16.7109375" style="7" customWidth="1"/>
    <col min="9361" max="9361" width="16.5703125" style="7" customWidth="1"/>
    <col min="9362" max="9363" width="7.85546875" style="7" bestFit="1" customWidth="1"/>
    <col min="9364" max="9364" width="8" style="7" bestFit="1" customWidth="1"/>
    <col min="9365" max="9366" width="7.85546875" style="7" bestFit="1" customWidth="1"/>
    <col min="9367" max="9367" width="9.7109375" style="7" customWidth="1"/>
    <col min="9368" max="9368" width="12.85546875" style="7" customWidth="1"/>
    <col min="9369" max="9605" width="9.140625" style="7"/>
    <col min="9606" max="9606" width="9" style="7" bestFit="1" customWidth="1"/>
    <col min="9607" max="9607" width="9.85546875" style="7" bestFit="1" customWidth="1"/>
    <col min="9608" max="9608" width="9.140625" style="7" bestFit="1" customWidth="1"/>
    <col min="9609" max="9609" width="16" style="7" bestFit="1" customWidth="1"/>
    <col min="9610" max="9610" width="9" style="7" bestFit="1" customWidth="1"/>
    <col min="9611" max="9611" width="7.85546875" style="7" bestFit="1" customWidth="1"/>
    <col min="9612" max="9612" width="11.7109375" style="7" bestFit="1" customWidth="1"/>
    <col min="9613" max="9613" width="14.28515625" style="7" customWidth="1"/>
    <col min="9614" max="9614" width="11.7109375" style="7" bestFit="1" customWidth="1"/>
    <col min="9615" max="9615" width="14.140625" style="7" bestFit="1" customWidth="1"/>
    <col min="9616" max="9616" width="16.7109375" style="7" customWidth="1"/>
    <col min="9617" max="9617" width="16.5703125" style="7" customWidth="1"/>
    <col min="9618" max="9619" width="7.85546875" style="7" bestFit="1" customWidth="1"/>
    <col min="9620" max="9620" width="8" style="7" bestFit="1" customWidth="1"/>
    <col min="9621" max="9622" width="7.85546875" style="7" bestFit="1" customWidth="1"/>
    <col min="9623" max="9623" width="9.7109375" style="7" customWidth="1"/>
    <col min="9624" max="9624" width="12.85546875" style="7" customWidth="1"/>
    <col min="9625" max="9861" width="9.140625" style="7"/>
    <col min="9862" max="9862" width="9" style="7" bestFit="1" customWidth="1"/>
    <col min="9863" max="9863" width="9.85546875" style="7" bestFit="1" customWidth="1"/>
    <col min="9864" max="9864" width="9.140625" style="7" bestFit="1" customWidth="1"/>
    <col min="9865" max="9865" width="16" style="7" bestFit="1" customWidth="1"/>
    <col min="9866" max="9866" width="9" style="7" bestFit="1" customWidth="1"/>
    <col min="9867" max="9867" width="7.85546875" style="7" bestFit="1" customWidth="1"/>
    <col min="9868" max="9868" width="11.7109375" style="7" bestFit="1" customWidth="1"/>
    <col min="9869" max="9869" width="14.28515625" style="7" customWidth="1"/>
    <col min="9870" max="9870" width="11.7109375" style="7" bestFit="1" customWidth="1"/>
    <col min="9871" max="9871" width="14.140625" style="7" bestFit="1" customWidth="1"/>
    <col min="9872" max="9872" width="16.7109375" style="7" customWidth="1"/>
    <col min="9873" max="9873" width="16.5703125" style="7" customWidth="1"/>
    <col min="9874" max="9875" width="7.85546875" style="7" bestFit="1" customWidth="1"/>
    <col min="9876" max="9876" width="8" style="7" bestFit="1" customWidth="1"/>
    <col min="9877" max="9878" width="7.85546875" style="7" bestFit="1" customWidth="1"/>
    <col min="9879" max="9879" width="9.7109375" style="7" customWidth="1"/>
    <col min="9880" max="9880" width="12.85546875" style="7" customWidth="1"/>
    <col min="9881" max="10117" width="9.140625" style="7"/>
    <col min="10118" max="10118" width="9" style="7" bestFit="1" customWidth="1"/>
    <col min="10119" max="10119" width="9.85546875" style="7" bestFit="1" customWidth="1"/>
    <col min="10120" max="10120" width="9.140625" style="7" bestFit="1" customWidth="1"/>
    <col min="10121" max="10121" width="16" style="7" bestFit="1" customWidth="1"/>
    <col min="10122" max="10122" width="9" style="7" bestFit="1" customWidth="1"/>
    <col min="10123" max="10123" width="7.85546875" style="7" bestFit="1" customWidth="1"/>
    <col min="10124" max="10124" width="11.7109375" style="7" bestFit="1" customWidth="1"/>
    <col min="10125" max="10125" width="14.28515625" style="7" customWidth="1"/>
    <col min="10126" max="10126" width="11.7109375" style="7" bestFit="1" customWidth="1"/>
    <col min="10127" max="10127" width="14.140625" style="7" bestFit="1" customWidth="1"/>
    <col min="10128" max="10128" width="16.7109375" style="7" customWidth="1"/>
    <col min="10129" max="10129" width="16.5703125" style="7" customWidth="1"/>
    <col min="10130" max="10131" width="7.85546875" style="7" bestFit="1" customWidth="1"/>
    <col min="10132" max="10132" width="8" style="7" bestFit="1" customWidth="1"/>
    <col min="10133" max="10134" width="7.85546875" style="7" bestFit="1" customWidth="1"/>
    <col min="10135" max="10135" width="9.7109375" style="7" customWidth="1"/>
    <col min="10136" max="10136" width="12.85546875" style="7" customWidth="1"/>
    <col min="10137" max="10373" width="9.140625" style="7"/>
    <col min="10374" max="10374" width="9" style="7" bestFit="1" customWidth="1"/>
    <col min="10375" max="10375" width="9.85546875" style="7" bestFit="1" customWidth="1"/>
    <col min="10376" max="10376" width="9.140625" style="7" bestFit="1" customWidth="1"/>
    <col min="10377" max="10377" width="16" style="7" bestFit="1" customWidth="1"/>
    <col min="10378" max="10378" width="9" style="7" bestFit="1" customWidth="1"/>
    <col min="10379" max="10379" width="7.85546875" style="7" bestFit="1" customWidth="1"/>
    <col min="10380" max="10380" width="11.7109375" style="7" bestFit="1" customWidth="1"/>
    <col min="10381" max="10381" width="14.28515625" style="7" customWidth="1"/>
    <col min="10382" max="10382" width="11.7109375" style="7" bestFit="1" customWidth="1"/>
    <col min="10383" max="10383" width="14.140625" style="7" bestFit="1" customWidth="1"/>
    <col min="10384" max="10384" width="16.7109375" style="7" customWidth="1"/>
    <col min="10385" max="10385" width="16.5703125" style="7" customWidth="1"/>
    <col min="10386" max="10387" width="7.85546875" style="7" bestFit="1" customWidth="1"/>
    <col min="10388" max="10388" width="8" style="7" bestFit="1" customWidth="1"/>
    <col min="10389" max="10390" width="7.85546875" style="7" bestFit="1" customWidth="1"/>
    <col min="10391" max="10391" width="9.7109375" style="7" customWidth="1"/>
    <col min="10392" max="10392" width="12.85546875" style="7" customWidth="1"/>
    <col min="10393" max="10629" width="9.140625" style="7"/>
    <col min="10630" max="10630" width="9" style="7" bestFit="1" customWidth="1"/>
    <col min="10631" max="10631" width="9.85546875" style="7" bestFit="1" customWidth="1"/>
    <col min="10632" max="10632" width="9.140625" style="7" bestFit="1" customWidth="1"/>
    <col min="10633" max="10633" width="16" style="7" bestFit="1" customWidth="1"/>
    <col min="10634" max="10634" width="9" style="7" bestFit="1" customWidth="1"/>
    <col min="10635" max="10635" width="7.85546875" style="7" bestFit="1" customWidth="1"/>
    <col min="10636" max="10636" width="11.7109375" style="7" bestFit="1" customWidth="1"/>
    <col min="10637" max="10637" width="14.28515625" style="7" customWidth="1"/>
    <col min="10638" max="10638" width="11.7109375" style="7" bestFit="1" customWidth="1"/>
    <col min="10639" max="10639" width="14.140625" style="7" bestFit="1" customWidth="1"/>
    <col min="10640" max="10640" width="16.7109375" style="7" customWidth="1"/>
    <col min="10641" max="10641" width="16.5703125" style="7" customWidth="1"/>
    <col min="10642" max="10643" width="7.85546875" style="7" bestFit="1" customWidth="1"/>
    <col min="10644" max="10644" width="8" style="7" bestFit="1" customWidth="1"/>
    <col min="10645" max="10646" width="7.85546875" style="7" bestFit="1" customWidth="1"/>
    <col min="10647" max="10647" width="9.7109375" style="7" customWidth="1"/>
    <col min="10648" max="10648" width="12.85546875" style="7" customWidth="1"/>
    <col min="10649" max="10885" width="9.140625" style="7"/>
    <col min="10886" max="10886" width="9" style="7" bestFit="1" customWidth="1"/>
    <col min="10887" max="10887" width="9.85546875" style="7" bestFit="1" customWidth="1"/>
    <col min="10888" max="10888" width="9.140625" style="7" bestFit="1" customWidth="1"/>
    <col min="10889" max="10889" width="16" style="7" bestFit="1" customWidth="1"/>
    <col min="10890" max="10890" width="9" style="7" bestFit="1" customWidth="1"/>
    <col min="10891" max="10891" width="7.85546875" style="7" bestFit="1" customWidth="1"/>
    <col min="10892" max="10892" width="11.7109375" style="7" bestFit="1" customWidth="1"/>
    <col min="10893" max="10893" width="14.28515625" style="7" customWidth="1"/>
    <col min="10894" max="10894" width="11.7109375" style="7" bestFit="1" customWidth="1"/>
    <col min="10895" max="10895" width="14.140625" style="7" bestFit="1" customWidth="1"/>
    <col min="10896" max="10896" width="16.7109375" style="7" customWidth="1"/>
    <col min="10897" max="10897" width="16.5703125" style="7" customWidth="1"/>
    <col min="10898" max="10899" width="7.85546875" style="7" bestFit="1" customWidth="1"/>
    <col min="10900" max="10900" width="8" style="7" bestFit="1" customWidth="1"/>
    <col min="10901" max="10902" width="7.85546875" style="7" bestFit="1" customWidth="1"/>
    <col min="10903" max="10903" width="9.7109375" style="7" customWidth="1"/>
    <col min="10904" max="10904" width="12.85546875" style="7" customWidth="1"/>
    <col min="10905" max="11141" width="9.140625" style="7"/>
    <col min="11142" max="11142" width="9" style="7" bestFit="1" customWidth="1"/>
    <col min="11143" max="11143" width="9.85546875" style="7" bestFit="1" customWidth="1"/>
    <col min="11144" max="11144" width="9.140625" style="7" bestFit="1" customWidth="1"/>
    <col min="11145" max="11145" width="16" style="7" bestFit="1" customWidth="1"/>
    <col min="11146" max="11146" width="9" style="7" bestFit="1" customWidth="1"/>
    <col min="11147" max="11147" width="7.85546875" style="7" bestFit="1" customWidth="1"/>
    <col min="11148" max="11148" width="11.7109375" style="7" bestFit="1" customWidth="1"/>
    <col min="11149" max="11149" width="14.28515625" style="7" customWidth="1"/>
    <col min="11150" max="11150" width="11.7109375" style="7" bestFit="1" customWidth="1"/>
    <col min="11151" max="11151" width="14.140625" style="7" bestFit="1" customWidth="1"/>
    <col min="11152" max="11152" width="16.7109375" style="7" customWidth="1"/>
    <col min="11153" max="11153" width="16.5703125" style="7" customWidth="1"/>
    <col min="11154" max="11155" width="7.85546875" style="7" bestFit="1" customWidth="1"/>
    <col min="11156" max="11156" width="8" style="7" bestFit="1" customWidth="1"/>
    <col min="11157" max="11158" width="7.85546875" style="7" bestFit="1" customWidth="1"/>
    <col min="11159" max="11159" width="9.7109375" style="7" customWidth="1"/>
    <col min="11160" max="11160" width="12.85546875" style="7" customWidth="1"/>
    <col min="11161" max="11397" width="9.140625" style="7"/>
    <col min="11398" max="11398" width="9" style="7" bestFit="1" customWidth="1"/>
    <col min="11399" max="11399" width="9.85546875" style="7" bestFit="1" customWidth="1"/>
    <col min="11400" max="11400" width="9.140625" style="7" bestFit="1" customWidth="1"/>
    <col min="11401" max="11401" width="16" style="7" bestFit="1" customWidth="1"/>
    <col min="11402" max="11402" width="9" style="7" bestFit="1" customWidth="1"/>
    <col min="11403" max="11403" width="7.85546875" style="7" bestFit="1" customWidth="1"/>
    <col min="11404" max="11404" width="11.7109375" style="7" bestFit="1" customWidth="1"/>
    <col min="11405" max="11405" width="14.28515625" style="7" customWidth="1"/>
    <col min="11406" max="11406" width="11.7109375" style="7" bestFit="1" customWidth="1"/>
    <col min="11407" max="11407" width="14.140625" style="7" bestFit="1" customWidth="1"/>
    <col min="11408" max="11408" width="16.7109375" style="7" customWidth="1"/>
    <col min="11409" max="11409" width="16.5703125" style="7" customWidth="1"/>
    <col min="11410" max="11411" width="7.85546875" style="7" bestFit="1" customWidth="1"/>
    <col min="11412" max="11412" width="8" style="7" bestFit="1" customWidth="1"/>
    <col min="11413" max="11414" width="7.85546875" style="7" bestFit="1" customWidth="1"/>
    <col min="11415" max="11415" width="9.7109375" style="7" customWidth="1"/>
    <col min="11416" max="11416" width="12.85546875" style="7" customWidth="1"/>
    <col min="11417" max="11653" width="9.140625" style="7"/>
    <col min="11654" max="11654" width="9" style="7" bestFit="1" customWidth="1"/>
    <col min="11655" max="11655" width="9.85546875" style="7" bestFit="1" customWidth="1"/>
    <col min="11656" max="11656" width="9.140625" style="7" bestFit="1" customWidth="1"/>
    <col min="11657" max="11657" width="16" style="7" bestFit="1" customWidth="1"/>
    <col min="11658" max="11658" width="9" style="7" bestFit="1" customWidth="1"/>
    <col min="11659" max="11659" width="7.85546875" style="7" bestFit="1" customWidth="1"/>
    <col min="11660" max="11660" width="11.7109375" style="7" bestFit="1" customWidth="1"/>
    <col min="11661" max="11661" width="14.28515625" style="7" customWidth="1"/>
    <col min="11662" max="11662" width="11.7109375" style="7" bestFit="1" customWidth="1"/>
    <col min="11663" max="11663" width="14.140625" style="7" bestFit="1" customWidth="1"/>
    <col min="11664" max="11664" width="16.7109375" style="7" customWidth="1"/>
    <col min="11665" max="11665" width="16.5703125" style="7" customWidth="1"/>
    <col min="11666" max="11667" width="7.85546875" style="7" bestFit="1" customWidth="1"/>
    <col min="11668" max="11668" width="8" style="7" bestFit="1" customWidth="1"/>
    <col min="11669" max="11670" width="7.85546875" style="7" bestFit="1" customWidth="1"/>
    <col min="11671" max="11671" width="9.7109375" style="7" customWidth="1"/>
    <col min="11672" max="11672" width="12.85546875" style="7" customWidth="1"/>
    <col min="11673" max="11909" width="9.140625" style="7"/>
    <col min="11910" max="11910" width="9" style="7" bestFit="1" customWidth="1"/>
    <col min="11911" max="11911" width="9.85546875" style="7" bestFit="1" customWidth="1"/>
    <col min="11912" max="11912" width="9.140625" style="7" bestFit="1" customWidth="1"/>
    <col min="11913" max="11913" width="16" style="7" bestFit="1" customWidth="1"/>
    <col min="11914" max="11914" width="9" style="7" bestFit="1" customWidth="1"/>
    <col min="11915" max="11915" width="7.85546875" style="7" bestFit="1" customWidth="1"/>
    <col min="11916" max="11916" width="11.7109375" style="7" bestFit="1" customWidth="1"/>
    <col min="11917" max="11917" width="14.28515625" style="7" customWidth="1"/>
    <col min="11918" max="11918" width="11.7109375" style="7" bestFit="1" customWidth="1"/>
    <col min="11919" max="11919" width="14.140625" style="7" bestFit="1" customWidth="1"/>
    <col min="11920" max="11920" width="16.7109375" style="7" customWidth="1"/>
    <col min="11921" max="11921" width="16.5703125" style="7" customWidth="1"/>
    <col min="11922" max="11923" width="7.85546875" style="7" bestFit="1" customWidth="1"/>
    <col min="11924" max="11924" width="8" style="7" bestFit="1" customWidth="1"/>
    <col min="11925" max="11926" width="7.85546875" style="7" bestFit="1" customWidth="1"/>
    <col min="11927" max="11927" width="9.7109375" style="7" customWidth="1"/>
    <col min="11928" max="11928" width="12.85546875" style="7" customWidth="1"/>
    <col min="11929" max="12165" width="9.140625" style="7"/>
    <col min="12166" max="12166" width="9" style="7" bestFit="1" customWidth="1"/>
    <col min="12167" max="12167" width="9.85546875" style="7" bestFit="1" customWidth="1"/>
    <col min="12168" max="12168" width="9.140625" style="7" bestFit="1" customWidth="1"/>
    <col min="12169" max="12169" width="16" style="7" bestFit="1" customWidth="1"/>
    <col min="12170" max="12170" width="9" style="7" bestFit="1" customWidth="1"/>
    <col min="12171" max="12171" width="7.85546875" style="7" bestFit="1" customWidth="1"/>
    <col min="12172" max="12172" width="11.7109375" style="7" bestFit="1" customWidth="1"/>
    <col min="12173" max="12173" width="14.28515625" style="7" customWidth="1"/>
    <col min="12174" max="12174" width="11.7109375" style="7" bestFit="1" customWidth="1"/>
    <col min="12175" max="12175" width="14.140625" style="7" bestFit="1" customWidth="1"/>
    <col min="12176" max="12176" width="16.7109375" style="7" customWidth="1"/>
    <col min="12177" max="12177" width="16.5703125" style="7" customWidth="1"/>
    <col min="12178" max="12179" width="7.85546875" style="7" bestFit="1" customWidth="1"/>
    <col min="12180" max="12180" width="8" style="7" bestFit="1" customWidth="1"/>
    <col min="12181" max="12182" width="7.85546875" style="7" bestFit="1" customWidth="1"/>
    <col min="12183" max="12183" width="9.7109375" style="7" customWidth="1"/>
    <col min="12184" max="12184" width="12.85546875" style="7" customWidth="1"/>
    <col min="12185" max="12421" width="9.140625" style="7"/>
    <col min="12422" max="12422" width="9" style="7" bestFit="1" customWidth="1"/>
    <col min="12423" max="12423" width="9.85546875" style="7" bestFit="1" customWidth="1"/>
    <col min="12424" max="12424" width="9.140625" style="7" bestFit="1" customWidth="1"/>
    <col min="12425" max="12425" width="16" style="7" bestFit="1" customWidth="1"/>
    <col min="12426" max="12426" width="9" style="7" bestFit="1" customWidth="1"/>
    <col min="12427" max="12427" width="7.85546875" style="7" bestFit="1" customWidth="1"/>
    <col min="12428" max="12428" width="11.7109375" style="7" bestFit="1" customWidth="1"/>
    <col min="12429" max="12429" width="14.28515625" style="7" customWidth="1"/>
    <col min="12430" max="12430" width="11.7109375" style="7" bestFit="1" customWidth="1"/>
    <col min="12431" max="12431" width="14.140625" style="7" bestFit="1" customWidth="1"/>
    <col min="12432" max="12432" width="16.7109375" style="7" customWidth="1"/>
    <col min="12433" max="12433" width="16.5703125" style="7" customWidth="1"/>
    <col min="12434" max="12435" width="7.85546875" style="7" bestFit="1" customWidth="1"/>
    <col min="12436" max="12436" width="8" style="7" bestFit="1" customWidth="1"/>
    <col min="12437" max="12438" width="7.85546875" style="7" bestFit="1" customWidth="1"/>
    <col min="12439" max="12439" width="9.7109375" style="7" customWidth="1"/>
    <col min="12440" max="12440" width="12.85546875" style="7" customWidth="1"/>
    <col min="12441" max="12677" width="9.140625" style="7"/>
    <col min="12678" max="12678" width="9" style="7" bestFit="1" customWidth="1"/>
    <col min="12679" max="12679" width="9.85546875" style="7" bestFit="1" customWidth="1"/>
    <col min="12680" max="12680" width="9.140625" style="7" bestFit="1" customWidth="1"/>
    <col min="12681" max="12681" width="16" style="7" bestFit="1" customWidth="1"/>
    <col min="12682" max="12682" width="9" style="7" bestFit="1" customWidth="1"/>
    <col min="12683" max="12683" width="7.85546875" style="7" bestFit="1" customWidth="1"/>
    <col min="12684" max="12684" width="11.7109375" style="7" bestFit="1" customWidth="1"/>
    <col min="12685" max="12685" width="14.28515625" style="7" customWidth="1"/>
    <col min="12686" max="12686" width="11.7109375" style="7" bestFit="1" customWidth="1"/>
    <col min="12687" max="12687" width="14.140625" style="7" bestFit="1" customWidth="1"/>
    <col min="12688" max="12688" width="16.7109375" style="7" customWidth="1"/>
    <col min="12689" max="12689" width="16.5703125" style="7" customWidth="1"/>
    <col min="12690" max="12691" width="7.85546875" style="7" bestFit="1" customWidth="1"/>
    <col min="12692" max="12692" width="8" style="7" bestFit="1" customWidth="1"/>
    <col min="12693" max="12694" width="7.85546875" style="7" bestFit="1" customWidth="1"/>
    <col min="12695" max="12695" width="9.7109375" style="7" customWidth="1"/>
    <col min="12696" max="12696" width="12.85546875" style="7" customWidth="1"/>
    <col min="12697" max="12933" width="9.140625" style="7"/>
    <col min="12934" max="12934" width="9" style="7" bestFit="1" customWidth="1"/>
    <col min="12935" max="12935" width="9.85546875" style="7" bestFit="1" customWidth="1"/>
    <col min="12936" max="12936" width="9.140625" style="7" bestFit="1" customWidth="1"/>
    <col min="12937" max="12937" width="16" style="7" bestFit="1" customWidth="1"/>
    <col min="12938" max="12938" width="9" style="7" bestFit="1" customWidth="1"/>
    <col min="12939" max="12939" width="7.85546875" style="7" bestFit="1" customWidth="1"/>
    <col min="12940" max="12940" width="11.7109375" style="7" bestFit="1" customWidth="1"/>
    <col min="12941" max="12941" width="14.28515625" style="7" customWidth="1"/>
    <col min="12942" max="12942" width="11.7109375" style="7" bestFit="1" customWidth="1"/>
    <col min="12943" max="12943" width="14.140625" style="7" bestFit="1" customWidth="1"/>
    <col min="12944" max="12944" width="16.7109375" style="7" customWidth="1"/>
    <col min="12945" max="12945" width="16.5703125" style="7" customWidth="1"/>
    <col min="12946" max="12947" width="7.85546875" style="7" bestFit="1" customWidth="1"/>
    <col min="12948" max="12948" width="8" style="7" bestFit="1" customWidth="1"/>
    <col min="12949" max="12950" width="7.85546875" style="7" bestFit="1" customWidth="1"/>
    <col min="12951" max="12951" width="9.7109375" style="7" customWidth="1"/>
    <col min="12952" max="12952" width="12.85546875" style="7" customWidth="1"/>
    <col min="12953" max="13189" width="9.140625" style="7"/>
    <col min="13190" max="13190" width="9" style="7" bestFit="1" customWidth="1"/>
    <col min="13191" max="13191" width="9.85546875" style="7" bestFit="1" customWidth="1"/>
    <col min="13192" max="13192" width="9.140625" style="7" bestFit="1" customWidth="1"/>
    <col min="13193" max="13193" width="16" style="7" bestFit="1" customWidth="1"/>
    <col min="13194" max="13194" width="9" style="7" bestFit="1" customWidth="1"/>
    <col min="13195" max="13195" width="7.85546875" style="7" bestFit="1" customWidth="1"/>
    <col min="13196" max="13196" width="11.7109375" style="7" bestFit="1" customWidth="1"/>
    <col min="13197" max="13197" width="14.28515625" style="7" customWidth="1"/>
    <col min="13198" max="13198" width="11.7109375" style="7" bestFit="1" customWidth="1"/>
    <col min="13199" max="13199" width="14.140625" style="7" bestFit="1" customWidth="1"/>
    <col min="13200" max="13200" width="16.7109375" style="7" customWidth="1"/>
    <col min="13201" max="13201" width="16.5703125" style="7" customWidth="1"/>
    <col min="13202" max="13203" width="7.85546875" style="7" bestFit="1" customWidth="1"/>
    <col min="13204" max="13204" width="8" style="7" bestFit="1" customWidth="1"/>
    <col min="13205" max="13206" width="7.85546875" style="7" bestFit="1" customWidth="1"/>
    <col min="13207" max="13207" width="9.7109375" style="7" customWidth="1"/>
    <col min="13208" max="13208" width="12.85546875" style="7" customWidth="1"/>
    <col min="13209" max="13445" width="9.140625" style="7"/>
    <col min="13446" max="13446" width="9" style="7" bestFit="1" customWidth="1"/>
    <col min="13447" max="13447" width="9.85546875" style="7" bestFit="1" customWidth="1"/>
    <col min="13448" max="13448" width="9.140625" style="7" bestFit="1" customWidth="1"/>
    <col min="13449" max="13449" width="16" style="7" bestFit="1" customWidth="1"/>
    <col min="13450" max="13450" width="9" style="7" bestFit="1" customWidth="1"/>
    <col min="13451" max="13451" width="7.85546875" style="7" bestFit="1" customWidth="1"/>
    <col min="13452" max="13452" width="11.7109375" style="7" bestFit="1" customWidth="1"/>
    <col min="13453" max="13453" width="14.28515625" style="7" customWidth="1"/>
    <col min="13454" max="13454" width="11.7109375" style="7" bestFit="1" customWidth="1"/>
    <col min="13455" max="13455" width="14.140625" style="7" bestFit="1" customWidth="1"/>
    <col min="13456" max="13456" width="16.7109375" style="7" customWidth="1"/>
    <col min="13457" max="13457" width="16.5703125" style="7" customWidth="1"/>
    <col min="13458" max="13459" width="7.85546875" style="7" bestFit="1" customWidth="1"/>
    <col min="13460" max="13460" width="8" style="7" bestFit="1" customWidth="1"/>
    <col min="13461" max="13462" width="7.85546875" style="7" bestFit="1" customWidth="1"/>
    <col min="13463" max="13463" width="9.7109375" style="7" customWidth="1"/>
    <col min="13464" max="13464" width="12.85546875" style="7" customWidth="1"/>
    <col min="13465" max="13701" width="9.140625" style="7"/>
    <col min="13702" max="13702" width="9" style="7" bestFit="1" customWidth="1"/>
    <col min="13703" max="13703" width="9.85546875" style="7" bestFit="1" customWidth="1"/>
    <col min="13704" max="13704" width="9.140625" style="7" bestFit="1" customWidth="1"/>
    <col min="13705" max="13705" width="16" style="7" bestFit="1" customWidth="1"/>
    <col min="13706" max="13706" width="9" style="7" bestFit="1" customWidth="1"/>
    <col min="13707" max="13707" width="7.85546875" style="7" bestFit="1" customWidth="1"/>
    <col min="13708" max="13708" width="11.7109375" style="7" bestFit="1" customWidth="1"/>
    <col min="13709" max="13709" width="14.28515625" style="7" customWidth="1"/>
    <col min="13710" max="13710" width="11.7109375" style="7" bestFit="1" customWidth="1"/>
    <col min="13711" max="13711" width="14.140625" style="7" bestFit="1" customWidth="1"/>
    <col min="13712" max="13712" width="16.7109375" style="7" customWidth="1"/>
    <col min="13713" max="13713" width="16.5703125" style="7" customWidth="1"/>
    <col min="13714" max="13715" width="7.85546875" style="7" bestFit="1" customWidth="1"/>
    <col min="13716" max="13716" width="8" style="7" bestFit="1" customWidth="1"/>
    <col min="13717" max="13718" width="7.85546875" style="7" bestFit="1" customWidth="1"/>
    <col min="13719" max="13719" width="9.7109375" style="7" customWidth="1"/>
    <col min="13720" max="13720" width="12.85546875" style="7" customWidth="1"/>
    <col min="13721" max="13957" width="9.140625" style="7"/>
    <col min="13958" max="13958" width="9" style="7" bestFit="1" customWidth="1"/>
    <col min="13959" max="13959" width="9.85546875" style="7" bestFit="1" customWidth="1"/>
    <col min="13960" max="13960" width="9.140625" style="7" bestFit="1" customWidth="1"/>
    <col min="13961" max="13961" width="16" style="7" bestFit="1" customWidth="1"/>
    <col min="13962" max="13962" width="9" style="7" bestFit="1" customWidth="1"/>
    <col min="13963" max="13963" width="7.85546875" style="7" bestFit="1" customWidth="1"/>
    <col min="13964" max="13964" width="11.7109375" style="7" bestFit="1" customWidth="1"/>
    <col min="13965" max="13965" width="14.28515625" style="7" customWidth="1"/>
    <col min="13966" max="13966" width="11.7109375" style="7" bestFit="1" customWidth="1"/>
    <col min="13967" max="13967" width="14.140625" style="7" bestFit="1" customWidth="1"/>
    <col min="13968" max="13968" width="16.7109375" style="7" customWidth="1"/>
    <col min="13969" max="13969" width="16.5703125" style="7" customWidth="1"/>
    <col min="13970" max="13971" width="7.85546875" style="7" bestFit="1" customWidth="1"/>
    <col min="13972" max="13972" width="8" style="7" bestFit="1" customWidth="1"/>
    <col min="13973" max="13974" width="7.85546875" style="7" bestFit="1" customWidth="1"/>
    <col min="13975" max="13975" width="9.7109375" style="7" customWidth="1"/>
    <col min="13976" max="13976" width="12.85546875" style="7" customWidth="1"/>
    <col min="13977" max="14213" width="9.140625" style="7"/>
    <col min="14214" max="14214" width="9" style="7" bestFit="1" customWidth="1"/>
    <col min="14215" max="14215" width="9.85546875" style="7" bestFit="1" customWidth="1"/>
    <col min="14216" max="14216" width="9.140625" style="7" bestFit="1" customWidth="1"/>
    <col min="14217" max="14217" width="16" style="7" bestFit="1" customWidth="1"/>
    <col min="14218" max="14218" width="9" style="7" bestFit="1" customWidth="1"/>
    <col min="14219" max="14219" width="7.85546875" style="7" bestFit="1" customWidth="1"/>
    <col min="14220" max="14220" width="11.7109375" style="7" bestFit="1" customWidth="1"/>
    <col min="14221" max="14221" width="14.28515625" style="7" customWidth="1"/>
    <col min="14222" max="14222" width="11.7109375" style="7" bestFit="1" customWidth="1"/>
    <col min="14223" max="14223" width="14.140625" style="7" bestFit="1" customWidth="1"/>
    <col min="14224" max="14224" width="16.7109375" style="7" customWidth="1"/>
    <col min="14225" max="14225" width="16.5703125" style="7" customWidth="1"/>
    <col min="14226" max="14227" width="7.85546875" style="7" bestFit="1" customWidth="1"/>
    <col min="14228" max="14228" width="8" style="7" bestFit="1" customWidth="1"/>
    <col min="14229" max="14230" width="7.85546875" style="7" bestFit="1" customWidth="1"/>
    <col min="14231" max="14231" width="9.7109375" style="7" customWidth="1"/>
    <col min="14232" max="14232" width="12.85546875" style="7" customWidth="1"/>
    <col min="14233" max="14469" width="9.140625" style="7"/>
    <col min="14470" max="14470" width="9" style="7" bestFit="1" customWidth="1"/>
    <col min="14471" max="14471" width="9.85546875" style="7" bestFit="1" customWidth="1"/>
    <col min="14472" max="14472" width="9.140625" style="7" bestFit="1" customWidth="1"/>
    <col min="14473" max="14473" width="16" style="7" bestFit="1" customWidth="1"/>
    <col min="14474" max="14474" width="9" style="7" bestFit="1" customWidth="1"/>
    <col min="14475" max="14475" width="7.85546875" style="7" bestFit="1" customWidth="1"/>
    <col min="14476" max="14476" width="11.7109375" style="7" bestFit="1" customWidth="1"/>
    <col min="14477" max="14477" width="14.28515625" style="7" customWidth="1"/>
    <col min="14478" max="14478" width="11.7109375" style="7" bestFit="1" customWidth="1"/>
    <col min="14479" max="14479" width="14.140625" style="7" bestFit="1" customWidth="1"/>
    <col min="14480" max="14480" width="16.7109375" style="7" customWidth="1"/>
    <col min="14481" max="14481" width="16.5703125" style="7" customWidth="1"/>
    <col min="14482" max="14483" width="7.85546875" style="7" bestFit="1" customWidth="1"/>
    <col min="14484" max="14484" width="8" style="7" bestFit="1" customWidth="1"/>
    <col min="14485" max="14486" width="7.85546875" style="7" bestFit="1" customWidth="1"/>
    <col min="14487" max="14487" width="9.7109375" style="7" customWidth="1"/>
    <col min="14488" max="14488" width="12.85546875" style="7" customWidth="1"/>
    <col min="14489" max="14725" width="9.140625" style="7"/>
    <col min="14726" max="14726" width="9" style="7" bestFit="1" customWidth="1"/>
    <col min="14727" max="14727" width="9.85546875" style="7" bestFit="1" customWidth="1"/>
    <col min="14728" max="14728" width="9.140625" style="7" bestFit="1" customWidth="1"/>
    <col min="14729" max="14729" width="16" style="7" bestFit="1" customWidth="1"/>
    <col min="14730" max="14730" width="9" style="7" bestFit="1" customWidth="1"/>
    <col min="14731" max="14731" width="7.85546875" style="7" bestFit="1" customWidth="1"/>
    <col min="14732" max="14732" width="11.7109375" style="7" bestFit="1" customWidth="1"/>
    <col min="14733" max="14733" width="14.28515625" style="7" customWidth="1"/>
    <col min="14734" max="14734" width="11.7109375" style="7" bestFit="1" customWidth="1"/>
    <col min="14735" max="14735" width="14.140625" style="7" bestFit="1" customWidth="1"/>
    <col min="14736" max="14736" width="16.7109375" style="7" customWidth="1"/>
    <col min="14737" max="14737" width="16.5703125" style="7" customWidth="1"/>
    <col min="14738" max="14739" width="7.85546875" style="7" bestFit="1" customWidth="1"/>
    <col min="14740" max="14740" width="8" style="7" bestFit="1" customWidth="1"/>
    <col min="14741" max="14742" width="7.85546875" style="7" bestFit="1" customWidth="1"/>
    <col min="14743" max="14743" width="9.7109375" style="7" customWidth="1"/>
    <col min="14744" max="14744" width="12.85546875" style="7" customWidth="1"/>
    <col min="14745" max="14981" width="9.140625" style="7"/>
    <col min="14982" max="14982" width="9" style="7" bestFit="1" customWidth="1"/>
    <col min="14983" max="14983" width="9.85546875" style="7" bestFit="1" customWidth="1"/>
    <col min="14984" max="14984" width="9.140625" style="7" bestFit="1" customWidth="1"/>
    <col min="14985" max="14985" width="16" style="7" bestFit="1" customWidth="1"/>
    <col min="14986" max="14986" width="9" style="7" bestFit="1" customWidth="1"/>
    <col min="14987" max="14987" width="7.85546875" style="7" bestFit="1" customWidth="1"/>
    <col min="14988" max="14988" width="11.7109375" style="7" bestFit="1" customWidth="1"/>
    <col min="14989" max="14989" width="14.28515625" style="7" customWidth="1"/>
    <col min="14990" max="14990" width="11.7109375" style="7" bestFit="1" customWidth="1"/>
    <col min="14991" max="14991" width="14.140625" style="7" bestFit="1" customWidth="1"/>
    <col min="14992" max="14992" width="16.7109375" style="7" customWidth="1"/>
    <col min="14993" max="14993" width="16.5703125" style="7" customWidth="1"/>
    <col min="14994" max="14995" width="7.85546875" style="7" bestFit="1" customWidth="1"/>
    <col min="14996" max="14996" width="8" style="7" bestFit="1" customWidth="1"/>
    <col min="14997" max="14998" width="7.85546875" style="7" bestFit="1" customWidth="1"/>
    <col min="14999" max="14999" width="9.7109375" style="7" customWidth="1"/>
    <col min="15000" max="15000" width="12.85546875" style="7" customWidth="1"/>
    <col min="15001" max="15237" width="9.140625" style="7"/>
    <col min="15238" max="15238" width="9" style="7" bestFit="1" customWidth="1"/>
    <col min="15239" max="15239" width="9.85546875" style="7" bestFit="1" customWidth="1"/>
    <col min="15240" max="15240" width="9.140625" style="7" bestFit="1" customWidth="1"/>
    <col min="15241" max="15241" width="16" style="7" bestFit="1" customWidth="1"/>
    <col min="15242" max="15242" width="9" style="7" bestFit="1" customWidth="1"/>
    <col min="15243" max="15243" width="7.85546875" style="7" bestFit="1" customWidth="1"/>
    <col min="15244" max="15244" width="11.7109375" style="7" bestFit="1" customWidth="1"/>
    <col min="15245" max="15245" width="14.28515625" style="7" customWidth="1"/>
    <col min="15246" max="15246" width="11.7109375" style="7" bestFit="1" customWidth="1"/>
    <col min="15247" max="15247" width="14.140625" style="7" bestFit="1" customWidth="1"/>
    <col min="15248" max="15248" width="16.7109375" style="7" customWidth="1"/>
    <col min="15249" max="15249" width="16.5703125" style="7" customWidth="1"/>
    <col min="15250" max="15251" width="7.85546875" style="7" bestFit="1" customWidth="1"/>
    <col min="15252" max="15252" width="8" style="7" bestFit="1" customWidth="1"/>
    <col min="15253" max="15254" width="7.85546875" style="7" bestFit="1" customWidth="1"/>
    <col min="15255" max="15255" width="9.7109375" style="7" customWidth="1"/>
    <col min="15256" max="15256" width="12.85546875" style="7" customWidth="1"/>
    <col min="15257" max="15493" width="9.140625" style="7"/>
    <col min="15494" max="15494" width="9" style="7" bestFit="1" customWidth="1"/>
    <col min="15495" max="15495" width="9.85546875" style="7" bestFit="1" customWidth="1"/>
    <col min="15496" max="15496" width="9.140625" style="7" bestFit="1" customWidth="1"/>
    <col min="15497" max="15497" width="16" style="7" bestFit="1" customWidth="1"/>
    <col min="15498" max="15498" width="9" style="7" bestFit="1" customWidth="1"/>
    <col min="15499" max="15499" width="7.85546875" style="7" bestFit="1" customWidth="1"/>
    <col min="15500" max="15500" width="11.7109375" style="7" bestFit="1" customWidth="1"/>
    <col min="15501" max="15501" width="14.28515625" style="7" customWidth="1"/>
    <col min="15502" max="15502" width="11.7109375" style="7" bestFit="1" customWidth="1"/>
    <col min="15503" max="15503" width="14.140625" style="7" bestFit="1" customWidth="1"/>
    <col min="15504" max="15504" width="16.7109375" style="7" customWidth="1"/>
    <col min="15505" max="15505" width="16.5703125" style="7" customWidth="1"/>
    <col min="15506" max="15507" width="7.85546875" style="7" bestFit="1" customWidth="1"/>
    <col min="15508" max="15508" width="8" style="7" bestFit="1" customWidth="1"/>
    <col min="15509" max="15510" width="7.85546875" style="7" bestFit="1" customWidth="1"/>
    <col min="15511" max="15511" width="9.7109375" style="7" customWidth="1"/>
    <col min="15512" max="15512" width="12.85546875" style="7" customWidth="1"/>
    <col min="15513" max="15749" width="9.140625" style="7"/>
    <col min="15750" max="15750" width="9" style="7" bestFit="1" customWidth="1"/>
    <col min="15751" max="15751" width="9.85546875" style="7" bestFit="1" customWidth="1"/>
    <col min="15752" max="15752" width="9.140625" style="7" bestFit="1" customWidth="1"/>
    <col min="15753" max="15753" width="16" style="7" bestFit="1" customWidth="1"/>
    <col min="15754" max="15754" width="9" style="7" bestFit="1" customWidth="1"/>
    <col min="15755" max="15755" width="7.85546875" style="7" bestFit="1" customWidth="1"/>
    <col min="15756" max="15756" width="11.7109375" style="7" bestFit="1" customWidth="1"/>
    <col min="15757" max="15757" width="14.28515625" style="7" customWidth="1"/>
    <col min="15758" max="15758" width="11.7109375" style="7" bestFit="1" customWidth="1"/>
    <col min="15759" max="15759" width="14.140625" style="7" bestFit="1" customWidth="1"/>
    <col min="15760" max="15760" width="16.7109375" style="7" customWidth="1"/>
    <col min="15761" max="15761" width="16.5703125" style="7" customWidth="1"/>
    <col min="15762" max="15763" width="7.85546875" style="7" bestFit="1" customWidth="1"/>
    <col min="15764" max="15764" width="8" style="7" bestFit="1" customWidth="1"/>
    <col min="15765" max="15766" width="7.85546875" style="7" bestFit="1" customWidth="1"/>
    <col min="15767" max="15767" width="9.7109375" style="7" customWidth="1"/>
    <col min="15768" max="15768" width="12.85546875" style="7" customWidth="1"/>
    <col min="15769" max="16005" width="9.140625" style="7"/>
    <col min="16006" max="16006" width="9" style="7" bestFit="1" customWidth="1"/>
    <col min="16007" max="16007" width="9.85546875" style="7" bestFit="1" customWidth="1"/>
    <col min="16008" max="16008" width="9.140625" style="7" bestFit="1" customWidth="1"/>
    <col min="16009" max="16009" width="16" style="7" bestFit="1" customWidth="1"/>
    <col min="16010" max="16010" width="9" style="7" bestFit="1" customWidth="1"/>
    <col min="16011" max="16011" width="7.85546875" style="7" bestFit="1" customWidth="1"/>
    <col min="16012" max="16012" width="11.7109375" style="7" bestFit="1" customWidth="1"/>
    <col min="16013" max="16013" width="14.28515625" style="7" customWidth="1"/>
    <col min="16014" max="16014" width="11.7109375" style="7" bestFit="1" customWidth="1"/>
    <col min="16015" max="16015" width="14.140625" style="7" bestFit="1" customWidth="1"/>
    <col min="16016" max="16016" width="16.7109375" style="7" customWidth="1"/>
    <col min="16017" max="16017" width="16.5703125" style="7" customWidth="1"/>
    <col min="16018" max="16019" width="7.85546875" style="7" bestFit="1" customWidth="1"/>
    <col min="16020" max="16020" width="8" style="7" bestFit="1" customWidth="1"/>
    <col min="16021" max="16022" width="7.85546875" style="7" bestFit="1" customWidth="1"/>
    <col min="16023" max="16023" width="9.7109375" style="7" customWidth="1"/>
    <col min="16024" max="16024" width="12.85546875" style="7" customWidth="1"/>
    <col min="16025" max="16384" width="9.140625" style="7"/>
  </cols>
  <sheetData>
    <row r="1" spans="1:26" s="3" customFormat="1" ht="22.5">
      <c r="A1" s="25" t="s">
        <v>1</v>
      </c>
      <c r="B1" s="78" t="s">
        <v>71</v>
      </c>
      <c r="C1" s="25" t="s">
        <v>4</v>
      </c>
      <c r="D1" s="25" t="s">
        <v>6</v>
      </c>
      <c r="E1" s="25" t="s">
        <v>9</v>
      </c>
      <c r="F1" s="26" t="s">
        <v>71</v>
      </c>
      <c r="G1" s="28" t="s">
        <v>7</v>
      </c>
      <c r="H1" s="28" t="s">
        <v>8</v>
      </c>
      <c r="I1" s="17" t="s">
        <v>13</v>
      </c>
      <c r="J1" s="78" t="s">
        <v>71</v>
      </c>
      <c r="K1" s="32" t="s">
        <v>3</v>
      </c>
      <c r="L1" s="32" t="s">
        <v>16</v>
      </c>
      <c r="M1" s="27" t="s">
        <v>15</v>
      </c>
      <c r="N1" s="26" t="s">
        <v>71</v>
      </c>
      <c r="O1" s="29" t="s">
        <v>3</v>
      </c>
      <c r="P1" s="29" t="s">
        <v>16</v>
      </c>
      <c r="Q1" s="76">
        <v>6.4999999999999997E-3</v>
      </c>
      <c r="R1" s="89">
        <v>1.25E-3</v>
      </c>
      <c r="S1" s="77">
        <v>1.2999999999999999E-2</v>
      </c>
      <c r="T1" s="3" t="s">
        <v>58</v>
      </c>
      <c r="V1" s="3" t="s">
        <v>65</v>
      </c>
      <c r="W1" s="3" t="s">
        <v>34</v>
      </c>
      <c r="X1" s="53" t="s">
        <v>75</v>
      </c>
      <c r="Y1" s="53" t="s">
        <v>76</v>
      </c>
    </row>
    <row r="2" spans="1:26" s="3" customFormat="1">
      <c r="A2" s="8"/>
      <c r="B2" s="18"/>
      <c r="C2" s="8"/>
      <c r="D2" s="8"/>
      <c r="E2" s="5"/>
      <c r="F2" s="13"/>
      <c r="G2" s="8"/>
      <c r="H2" s="8"/>
      <c r="I2" s="33"/>
      <c r="J2" s="13"/>
      <c r="K2" s="8"/>
      <c r="L2" s="5"/>
      <c r="M2" s="8"/>
      <c r="N2" s="13"/>
      <c r="O2" s="8"/>
      <c r="P2" s="5"/>
    </row>
    <row r="3" spans="1:26" s="2" customFormat="1">
      <c r="A3" s="44">
        <v>8663</v>
      </c>
      <c r="B3" s="95">
        <v>32414</v>
      </c>
      <c r="C3" s="8" t="s">
        <v>72</v>
      </c>
      <c r="D3" s="8"/>
      <c r="E3" s="4">
        <f>D3/340.75</f>
        <v>0</v>
      </c>
      <c r="F3" s="34">
        <v>32388</v>
      </c>
      <c r="G3" s="35">
        <v>202</v>
      </c>
      <c r="H3" s="35">
        <v>1</v>
      </c>
      <c r="I3" s="8"/>
      <c r="J3" s="13"/>
      <c r="K3" s="8"/>
      <c r="L3" s="5">
        <f t="shared" ref="L3:L53" si="0">K3/340.75</f>
        <v>0</v>
      </c>
      <c r="M3" s="9">
        <v>266679</v>
      </c>
      <c r="N3" s="11">
        <v>36035</v>
      </c>
      <c r="O3" s="9">
        <v>365</v>
      </c>
      <c r="P3" s="5">
        <f t="shared" ref="P3:P8" si="1">O3/340.75</f>
        <v>1.0711665443873808</v>
      </c>
      <c r="Q3" s="3"/>
      <c r="R3" s="3"/>
      <c r="T3" s="3">
        <f t="shared" ref="T3:T9" si="2">(6.46+(E3-176.08)*1.15%)*9%</f>
        <v>0.39915719999999993</v>
      </c>
      <c r="V3" s="48"/>
      <c r="W3" s="43">
        <f t="shared" ref="W3:W55" si="3">P3-T3</f>
        <v>0.67200934438738091</v>
      </c>
    </row>
    <row r="4" spans="1:26" s="2" customFormat="1">
      <c r="A4" s="44"/>
      <c r="B4" s="95"/>
      <c r="C4" s="8" t="s">
        <v>11</v>
      </c>
      <c r="D4" s="8"/>
      <c r="E4" s="4"/>
      <c r="F4" s="34"/>
      <c r="G4" s="35"/>
      <c r="H4" s="35"/>
      <c r="I4" s="8"/>
      <c r="J4" s="13"/>
      <c r="K4" s="8"/>
      <c r="L4" s="5"/>
      <c r="M4" s="9">
        <v>266681</v>
      </c>
      <c r="N4" s="11">
        <v>36035</v>
      </c>
      <c r="O4" s="9">
        <v>300</v>
      </c>
      <c r="P4" s="5">
        <f t="shared" si="1"/>
        <v>0.88041085840058697</v>
      </c>
      <c r="Q4" s="3"/>
      <c r="R4" s="3"/>
      <c r="T4" s="3">
        <f t="shared" si="2"/>
        <v>0.39915719999999993</v>
      </c>
      <c r="V4" s="48"/>
      <c r="W4" s="43">
        <f t="shared" si="3"/>
        <v>0.48125365840058704</v>
      </c>
    </row>
    <row r="5" spans="1:26" s="3" customFormat="1">
      <c r="A5" s="8">
        <v>8687</v>
      </c>
      <c r="B5" s="18">
        <v>32425</v>
      </c>
      <c r="C5" s="8" t="s">
        <v>24</v>
      </c>
      <c r="D5" s="8">
        <v>30610</v>
      </c>
      <c r="E5" s="4">
        <f t="shared" ref="E5:E63" si="4">D5/340.75</f>
        <v>89.831254585473218</v>
      </c>
      <c r="F5" s="13"/>
      <c r="G5" s="8"/>
      <c r="H5" s="8"/>
      <c r="I5" s="33" t="s">
        <v>22</v>
      </c>
      <c r="J5" s="13">
        <v>36035</v>
      </c>
      <c r="K5" s="8">
        <v>9626</v>
      </c>
      <c r="L5" s="5">
        <f t="shared" si="0"/>
        <v>28.2494497432135</v>
      </c>
      <c r="M5" s="10" t="s">
        <v>25</v>
      </c>
      <c r="N5" s="23"/>
      <c r="O5" s="10"/>
      <c r="P5" s="6">
        <f t="shared" si="1"/>
        <v>0</v>
      </c>
      <c r="S5" s="3">
        <f>E5*1.3%</f>
        <v>1.1678063096111519</v>
      </c>
      <c r="T5" s="3">
        <f t="shared" si="2"/>
        <v>0.49213254849596472</v>
      </c>
      <c r="U5" s="48" t="s">
        <v>60</v>
      </c>
      <c r="V5" s="48">
        <f>L5-S5</f>
        <v>27.081643433602348</v>
      </c>
      <c r="W5" s="60"/>
    </row>
    <row r="6" spans="1:26" s="3" customFormat="1">
      <c r="A6" s="8">
        <v>9125</v>
      </c>
      <c r="B6" s="18">
        <v>32757</v>
      </c>
      <c r="C6" s="8" t="s">
        <v>36</v>
      </c>
      <c r="D6" s="8">
        <v>1000000</v>
      </c>
      <c r="E6" s="4">
        <f t="shared" si="4"/>
        <v>2934.70286133529</v>
      </c>
      <c r="F6" s="13"/>
      <c r="G6" s="8"/>
      <c r="H6" s="8"/>
      <c r="I6" s="33"/>
      <c r="J6" s="13"/>
      <c r="K6" s="8"/>
      <c r="L6" s="5"/>
      <c r="M6" s="33">
        <v>106242</v>
      </c>
      <c r="N6" s="13">
        <v>36035</v>
      </c>
      <c r="O6" s="8">
        <v>1170</v>
      </c>
      <c r="P6" s="5">
        <f t="shared" si="1"/>
        <v>3.4336023477622892</v>
      </c>
      <c r="Q6" s="3">
        <f t="shared" ref="Q6" si="5">E6*0.65%</f>
        <v>19.075568598679386</v>
      </c>
      <c r="R6" s="3">
        <f t="shared" ref="R6" si="6">E6*0.125%</f>
        <v>3.6683785766691126</v>
      </c>
      <c r="T6" s="3">
        <f t="shared" si="2"/>
        <v>3.436574661482025</v>
      </c>
      <c r="V6" s="48"/>
      <c r="W6" s="43">
        <f t="shared" si="3"/>
        <v>-2.9723137197357197E-3</v>
      </c>
    </row>
    <row r="7" spans="1:26" s="3" customFormat="1">
      <c r="A7" s="8">
        <v>9194</v>
      </c>
      <c r="B7" s="18">
        <v>32782</v>
      </c>
      <c r="C7" s="8" t="s">
        <v>2</v>
      </c>
      <c r="D7" s="8">
        <v>850000</v>
      </c>
      <c r="E7" s="4">
        <f t="shared" si="4"/>
        <v>2494.4974321349964</v>
      </c>
      <c r="F7" s="13"/>
      <c r="G7" s="8"/>
      <c r="H7" s="8"/>
      <c r="I7" s="8">
        <v>106301</v>
      </c>
      <c r="J7" s="13">
        <v>36035</v>
      </c>
      <c r="K7" s="8">
        <v>7922</v>
      </c>
      <c r="L7" s="5">
        <f t="shared" si="0"/>
        <v>23.248716067498165</v>
      </c>
      <c r="M7" s="10"/>
      <c r="N7" s="6">
        <v>3.91</v>
      </c>
      <c r="O7" s="10"/>
      <c r="P7" s="5">
        <f t="shared" si="1"/>
        <v>0</v>
      </c>
      <c r="Q7" s="3">
        <f>E7*0.65%</f>
        <v>16.214233308877478</v>
      </c>
      <c r="R7" s="3">
        <f>E7*0.125%</f>
        <v>3.1181217901687455</v>
      </c>
      <c r="T7" s="3">
        <f t="shared" si="2"/>
        <v>2.9809620422597214</v>
      </c>
      <c r="U7" s="43" t="s">
        <v>59</v>
      </c>
      <c r="V7" s="48">
        <f t="shared" ref="V7:V67" si="7">L7-Q7-R7</f>
        <v>3.9163609684519414</v>
      </c>
      <c r="W7" s="60"/>
    </row>
    <row r="8" spans="1:26" s="3" customFormat="1">
      <c r="A8" s="8">
        <v>9253</v>
      </c>
      <c r="B8" s="18">
        <v>32815</v>
      </c>
      <c r="C8" s="8" t="s">
        <v>2</v>
      </c>
      <c r="D8" s="8">
        <v>5800000</v>
      </c>
      <c r="E8" s="4">
        <f t="shared" si="4"/>
        <v>17021.276595744679</v>
      </c>
      <c r="F8" s="30">
        <v>32815</v>
      </c>
      <c r="G8" s="31">
        <v>216</v>
      </c>
      <c r="H8" s="31">
        <v>6</v>
      </c>
      <c r="I8" s="8">
        <v>283861</v>
      </c>
      <c r="J8" s="13">
        <v>36036</v>
      </c>
      <c r="K8" s="8">
        <v>53089</v>
      </c>
      <c r="L8" s="5">
        <f t="shared" si="0"/>
        <v>155.8004402054292</v>
      </c>
      <c r="M8" s="10"/>
      <c r="N8" s="6">
        <v>19.600000000000001</v>
      </c>
      <c r="O8" s="10"/>
      <c r="P8" s="5">
        <f t="shared" si="1"/>
        <v>0</v>
      </c>
      <c r="Q8" s="3">
        <f t="shared" ref="Q8:Q90" si="8">E8*0.65%</f>
        <v>110.63829787234043</v>
      </c>
      <c r="R8" s="3">
        <f t="shared" ref="R8:R90" si="9">E8*0.125%</f>
        <v>21.276595744680851</v>
      </c>
      <c r="T8" s="3">
        <f t="shared" si="2"/>
        <v>18.016178476595741</v>
      </c>
      <c r="U8" s="43" t="s">
        <v>59</v>
      </c>
      <c r="V8" s="48">
        <f t="shared" si="7"/>
        <v>23.885546588407916</v>
      </c>
      <c r="W8" s="60"/>
    </row>
    <row r="9" spans="1:26" s="3" customFormat="1">
      <c r="A9" s="8">
        <v>10865</v>
      </c>
      <c r="B9" s="18">
        <v>34030</v>
      </c>
      <c r="C9" s="8" t="s">
        <v>10</v>
      </c>
      <c r="D9" s="8">
        <v>17000000</v>
      </c>
      <c r="E9" s="5">
        <f t="shared" si="4"/>
        <v>49889.948642699928</v>
      </c>
      <c r="F9" s="13"/>
      <c r="G9" s="8"/>
      <c r="H9" s="8"/>
      <c r="I9" s="8"/>
      <c r="J9" s="13"/>
      <c r="K9" s="8"/>
      <c r="L9" s="5"/>
      <c r="M9" s="8">
        <v>471551</v>
      </c>
      <c r="N9" s="13">
        <v>36035</v>
      </c>
      <c r="O9" s="8">
        <v>17731</v>
      </c>
      <c r="P9" s="5">
        <f t="shared" ref="P9" si="10">O9/340.75</f>
        <v>52.035216434336022</v>
      </c>
      <c r="T9" s="3">
        <f t="shared" si="2"/>
        <v>52.035254045194428</v>
      </c>
      <c r="V9" s="48"/>
      <c r="W9" s="43"/>
      <c r="Y9" s="43">
        <v>52.04</v>
      </c>
      <c r="Z9" s="60" t="s">
        <v>155</v>
      </c>
    </row>
    <row r="10" spans="1:26" s="3" customFormat="1">
      <c r="A10" s="8">
        <v>12091</v>
      </c>
      <c r="B10" s="18">
        <v>34767</v>
      </c>
      <c r="C10" s="8" t="s">
        <v>2</v>
      </c>
      <c r="D10" s="8">
        <v>3882000</v>
      </c>
      <c r="E10" s="5">
        <f t="shared" si="4"/>
        <v>11392.516507703594</v>
      </c>
      <c r="F10" s="13"/>
      <c r="G10" s="8"/>
      <c r="H10" s="8"/>
      <c r="I10" s="8">
        <v>159245</v>
      </c>
      <c r="J10" s="13">
        <v>36035</v>
      </c>
      <c r="K10" s="8">
        <v>29692</v>
      </c>
      <c r="L10" s="5">
        <f t="shared" ref="L10:L12" si="11">K10/340.75</f>
        <v>87.137197358767423</v>
      </c>
      <c r="M10" s="8">
        <v>159246</v>
      </c>
      <c r="N10" s="13">
        <v>36035</v>
      </c>
      <c r="O10" s="8">
        <v>6308</v>
      </c>
      <c r="P10" s="5">
        <f t="shared" ref="P10:P53" si="12">O10/340.75</f>
        <v>18.51210564930301</v>
      </c>
      <c r="Q10" s="3">
        <f t="shared" si="8"/>
        <v>74.051357300073377</v>
      </c>
      <c r="R10" s="3">
        <f t="shared" si="9"/>
        <v>14.240645634629493</v>
      </c>
      <c r="T10" s="3">
        <f t="shared" ref="T10:T13" si="13">(12.91+(E10-352.16)*1.2%)*9%</f>
        <v>13.085485028319882</v>
      </c>
      <c r="U10" s="47"/>
      <c r="V10" s="48">
        <f t="shared" si="7"/>
        <v>-1.1548055759354465</v>
      </c>
      <c r="W10" s="43">
        <f t="shared" si="3"/>
        <v>5.4266206209831278</v>
      </c>
      <c r="Z10" s="47" t="s">
        <v>26</v>
      </c>
    </row>
    <row r="11" spans="1:26" s="3" customFormat="1">
      <c r="A11" s="8">
        <v>12579</v>
      </c>
      <c r="B11" s="18">
        <v>35055</v>
      </c>
      <c r="C11" s="8" t="s">
        <v>42</v>
      </c>
      <c r="D11" s="8">
        <v>1</v>
      </c>
      <c r="E11" s="8">
        <f t="shared" si="4"/>
        <v>2.93470286133529E-3</v>
      </c>
      <c r="F11" s="30">
        <v>35423</v>
      </c>
      <c r="G11" s="8"/>
      <c r="H11" s="8"/>
      <c r="I11" s="8">
        <v>61269</v>
      </c>
      <c r="J11" s="13">
        <v>36034</v>
      </c>
      <c r="K11" s="8">
        <v>9750</v>
      </c>
      <c r="L11" s="5">
        <f t="shared" si="11"/>
        <v>28.613352898019077</v>
      </c>
      <c r="M11" s="8">
        <v>61270</v>
      </c>
      <c r="N11" s="13">
        <v>36034</v>
      </c>
      <c r="O11" s="8">
        <v>912</v>
      </c>
      <c r="P11" s="5">
        <f t="shared" si="12"/>
        <v>2.6764490095377842</v>
      </c>
      <c r="Q11" s="3">
        <f t="shared" si="8"/>
        <v>1.9075568598679387E-5</v>
      </c>
      <c r="R11" s="3">
        <f t="shared" si="9"/>
        <v>3.6683785766691125E-6</v>
      </c>
      <c r="T11" s="3">
        <f t="shared" si="13"/>
        <v>0.7815703694790902</v>
      </c>
      <c r="V11" s="48">
        <f t="shared" si="7"/>
        <v>28.613330154071903</v>
      </c>
      <c r="W11" s="43">
        <f t="shared" si="3"/>
        <v>1.8948786400586939</v>
      </c>
    </row>
    <row r="12" spans="1:26" s="3" customFormat="1">
      <c r="A12" s="8">
        <v>12580</v>
      </c>
      <c r="B12" s="18">
        <v>35055</v>
      </c>
      <c r="C12" s="8" t="s">
        <v>2</v>
      </c>
      <c r="D12" s="8">
        <v>4250000</v>
      </c>
      <c r="E12" s="8">
        <f t="shared" si="4"/>
        <v>12472.487160674982</v>
      </c>
      <c r="F12" s="30">
        <v>35419</v>
      </c>
      <c r="G12" s="8"/>
      <c r="H12" s="8"/>
      <c r="I12" s="8">
        <v>61268</v>
      </c>
      <c r="J12" s="13">
        <v>36034</v>
      </c>
      <c r="K12" s="8">
        <v>32481</v>
      </c>
      <c r="L12" s="5">
        <f t="shared" si="11"/>
        <v>95.322083639031547</v>
      </c>
      <c r="M12" s="8">
        <v>61277</v>
      </c>
      <c r="N12" s="13">
        <v>36034</v>
      </c>
      <c r="O12" s="8">
        <v>6906</v>
      </c>
      <c r="P12" s="5">
        <f t="shared" si="12"/>
        <v>20.267057960381511</v>
      </c>
      <c r="Q12" s="3">
        <f t="shared" si="8"/>
        <v>81.071166544387395</v>
      </c>
      <c r="R12" s="3">
        <f t="shared" si="9"/>
        <v>15.590608950843729</v>
      </c>
      <c r="T12" s="3">
        <f t="shared" si="13"/>
        <v>14.251853333528979</v>
      </c>
      <c r="V12" s="48">
        <f t="shared" si="7"/>
        <v>-1.3396918561995772</v>
      </c>
      <c r="W12" s="43">
        <f t="shared" si="3"/>
        <v>6.0152046268525314</v>
      </c>
    </row>
    <row r="13" spans="1:26" s="3" customFormat="1">
      <c r="A13" s="8">
        <v>12583</v>
      </c>
      <c r="B13" s="18">
        <v>35060</v>
      </c>
      <c r="C13" s="8" t="s">
        <v>11</v>
      </c>
      <c r="D13" s="8">
        <v>14330000</v>
      </c>
      <c r="E13" s="8">
        <f t="shared" si="4"/>
        <v>42054.292002934701</v>
      </c>
      <c r="F13" s="30">
        <v>35843</v>
      </c>
      <c r="G13" s="8"/>
      <c r="H13" s="8"/>
      <c r="I13" s="8"/>
      <c r="J13" s="13"/>
      <c r="K13" s="8"/>
      <c r="L13" s="5"/>
      <c r="M13" s="8">
        <v>266677</v>
      </c>
      <c r="N13" s="13">
        <v>36034</v>
      </c>
      <c r="O13" s="8">
        <v>15742</v>
      </c>
      <c r="P13" s="5">
        <f t="shared" si="12"/>
        <v>46.198092443140133</v>
      </c>
      <c r="T13" s="3">
        <f t="shared" si="13"/>
        <v>46.200202563169469</v>
      </c>
      <c r="V13" s="48"/>
      <c r="W13" s="43"/>
    </row>
    <row r="14" spans="1:26" s="3" customFormat="1">
      <c r="A14" s="8">
        <v>13222</v>
      </c>
      <c r="B14" s="18">
        <v>35440</v>
      </c>
      <c r="C14" s="8" t="s">
        <v>148</v>
      </c>
      <c r="D14" s="8">
        <v>1</v>
      </c>
      <c r="E14" s="8">
        <f t="shared" si="4"/>
        <v>2.93470286133529E-3</v>
      </c>
      <c r="F14" s="13"/>
      <c r="G14" s="8"/>
      <c r="H14" s="8"/>
      <c r="I14" s="8"/>
      <c r="J14" s="13"/>
      <c r="K14" s="8"/>
      <c r="L14" s="5"/>
      <c r="M14" s="8">
        <v>277540</v>
      </c>
      <c r="N14" s="13">
        <v>36035</v>
      </c>
      <c r="O14" s="8">
        <v>500</v>
      </c>
      <c r="P14" s="5">
        <f t="shared" si="12"/>
        <v>1.467351430667645</v>
      </c>
      <c r="T14" s="3">
        <f t="shared" ref="T14:T53" si="14">(2.93+10.56+(E14*1.2%))*9%</f>
        <v>1.2141031694790902</v>
      </c>
      <c r="V14" s="48"/>
      <c r="W14" s="43">
        <f t="shared" si="3"/>
        <v>0.2532482611885547</v>
      </c>
    </row>
    <row r="15" spans="1:26" s="3" customFormat="1">
      <c r="A15" s="8">
        <v>13231</v>
      </c>
      <c r="B15" s="18">
        <v>35457</v>
      </c>
      <c r="C15" s="8" t="s">
        <v>35</v>
      </c>
      <c r="D15" s="8">
        <v>1</v>
      </c>
      <c r="E15" s="5">
        <f t="shared" si="4"/>
        <v>2.93470286133529E-3</v>
      </c>
      <c r="F15" s="30">
        <v>35619</v>
      </c>
      <c r="G15" s="35">
        <v>307</v>
      </c>
      <c r="H15" s="35">
        <v>65</v>
      </c>
      <c r="I15" s="8"/>
      <c r="J15" s="13"/>
      <c r="K15" s="8"/>
      <c r="L15" s="5"/>
      <c r="M15" s="8">
        <v>277541</v>
      </c>
      <c r="N15" s="13">
        <v>36035</v>
      </c>
      <c r="O15" s="8">
        <v>500</v>
      </c>
      <c r="P15" s="5">
        <f t="shared" si="12"/>
        <v>1.467351430667645</v>
      </c>
      <c r="T15" s="3">
        <f t="shared" si="14"/>
        <v>1.2141031694790902</v>
      </c>
      <c r="V15" s="48"/>
      <c r="W15" s="43">
        <f t="shared" si="3"/>
        <v>0.2532482611885547</v>
      </c>
    </row>
    <row r="16" spans="1:26" s="3" customFormat="1">
      <c r="A16" s="8">
        <v>13238</v>
      </c>
      <c r="B16" s="18">
        <v>35451</v>
      </c>
      <c r="C16" s="8" t="s">
        <v>148</v>
      </c>
      <c r="D16" s="8">
        <v>1</v>
      </c>
      <c r="E16" s="5">
        <f t="shared" si="4"/>
        <v>2.93470286133529E-3</v>
      </c>
      <c r="F16" s="30">
        <v>35601</v>
      </c>
      <c r="G16" s="35">
        <v>306</v>
      </c>
      <c r="H16" s="35">
        <v>94</v>
      </c>
      <c r="I16" s="8"/>
      <c r="J16" s="13"/>
      <c r="K16" s="8"/>
      <c r="L16" s="5"/>
      <c r="M16" s="8">
        <v>277542</v>
      </c>
      <c r="N16" s="13">
        <v>36035</v>
      </c>
      <c r="O16" s="8">
        <v>500</v>
      </c>
      <c r="P16" s="5">
        <f t="shared" si="12"/>
        <v>1.467351430667645</v>
      </c>
      <c r="T16" s="3">
        <f t="shared" si="14"/>
        <v>1.2141031694790902</v>
      </c>
      <c r="V16" s="48"/>
      <c r="W16" s="43">
        <f t="shared" si="3"/>
        <v>0.2532482611885547</v>
      </c>
    </row>
    <row r="17" spans="1:23" s="3" customFormat="1">
      <c r="A17" s="8">
        <v>13265</v>
      </c>
      <c r="B17" s="18">
        <v>35482</v>
      </c>
      <c r="C17" s="52" t="s">
        <v>43</v>
      </c>
      <c r="D17" s="8"/>
      <c r="E17" s="8"/>
      <c r="F17" s="30">
        <v>35486</v>
      </c>
      <c r="G17" s="8"/>
      <c r="H17" s="8"/>
      <c r="I17" s="8"/>
      <c r="J17" s="13"/>
      <c r="K17" s="8"/>
      <c r="L17" s="5"/>
      <c r="M17" s="8">
        <v>277543</v>
      </c>
      <c r="N17" s="13">
        <v>36035</v>
      </c>
      <c r="O17" s="8">
        <v>500</v>
      </c>
      <c r="P17" s="5">
        <f t="shared" si="12"/>
        <v>1.467351430667645</v>
      </c>
      <c r="T17" s="3">
        <f t="shared" si="14"/>
        <v>1.2141</v>
      </c>
      <c r="V17" s="48"/>
      <c r="W17" s="43">
        <f t="shared" si="3"/>
        <v>0.25325143066764499</v>
      </c>
    </row>
    <row r="18" spans="1:23" s="3" customFormat="1">
      <c r="A18" s="8">
        <v>13281</v>
      </c>
      <c r="B18" s="18">
        <v>35500</v>
      </c>
      <c r="C18" s="52" t="s">
        <v>43</v>
      </c>
      <c r="D18" s="8"/>
      <c r="E18" s="8"/>
      <c r="F18" s="30">
        <v>35880</v>
      </c>
      <c r="G18" s="8"/>
      <c r="H18" s="8"/>
      <c r="I18" s="8"/>
      <c r="J18" s="13"/>
      <c r="K18" s="8"/>
      <c r="L18" s="5"/>
      <c r="M18" s="8">
        <v>277544</v>
      </c>
      <c r="N18" s="13">
        <v>36035</v>
      </c>
      <c r="O18" s="8">
        <v>500</v>
      </c>
      <c r="P18" s="5">
        <f t="shared" si="12"/>
        <v>1.467351430667645</v>
      </c>
      <c r="T18" s="3">
        <f t="shared" si="14"/>
        <v>1.2141</v>
      </c>
      <c r="V18" s="48"/>
      <c r="W18" s="43">
        <f t="shared" si="3"/>
        <v>0.25325143066764499</v>
      </c>
    </row>
    <row r="19" spans="1:23" s="3" customFormat="1">
      <c r="A19" s="8">
        <v>13284</v>
      </c>
      <c r="B19" s="18">
        <v>35500</v>
      </c>
      <c r="C19" s="52" t="s">
        <v>43</v>
      </c>
      <c r="D19" s="8"/>
      <c r="E19" s="8"/>
      <c r="F19" s="13"/>
      <c r="G19" s="8"/>
      <c r="H19" s="8"/>
      <c r="I19" s="8"/>
      <c r="J19" s="13"/>
      <c r="K19" s="8"/>
      <c r="L19" s="5"/>
      <c r="M19" s="8">
        <v>277545</v>
      </c>
      <c r="N19" s="13">
        <v>36035</v>
      </c>
      <c r="O19" s="8">
        <v>500</v>
      </c>
      <c r="P19" s="5">
        <f t="shared" si="12"/>
        <v>1.467351430667645</v>
      </c>
      <c r="T19" s="3">
        <f t="shared" si="14"/>
        <v>1.2141</v>
      </c>
      <c r="U19" s="48" t="s">
        <v>60</v>
      </c>
      <c r="V19" s="48"/>
      <c r="W19" s="43">
        <f t="shared" si="3"/>
        <v>0.25325143066764499</v>
      </c>
    </row>
    <row r="20" spans="1:23" s="3" customFormat="1">
      <c r="A20" s="8">
        <v>13285</v>
      </c>
      <c r="B20" s="18">
        <v>35500</v>
      </c>
      <c r="C20" s="52" t="s">
        <v>43</v>
      </c>
      <c r="D20" s="8"/>
      <c r="E20" s="8"/>
      <c r="F20" s="8"/>
      <c r="G20" s="8"/>
      <c r="H20" s="8"/>
      <c r="I20" s="8"/>
      <c r="J20" s="13"/>
      <c r="K20" s="8"/>
      <c r="L20" s="5"/>
      <c r="M20" s="8">
        <v>277546</v>
      </c>
      <c r="N20" s="13">
        <v>36035</v>
      </c>
      <c r="O20" s="8">
        <v>500</v>
      </c>
      <c r="P20" s="5">
        <f t="shared" si="12"/>
        <v>1.467351430667645</v>
      </c>
      <c r="T20" s="3">
        <f t="shared" si="14"/>
        <v>1.2141</v>
      </c>
      <c r="U20" s="48" t="s">
        <v>60</v>
      </c>
      <c r="V20" s="48"/>
      <c r="W20" s="43">
        <f t="shared" si="3"/>
        <v>0.25325143066764499</v>
      </c>
    </row>
    <row r="21" spans="1:23" s="3" customFormat="1">
      <c r="A21" s="8">
        <v>13300</v>
      </c>
      <c r="B21" s="18">
        <v>35513</v>
      </c>
      <c r="C21" s="8" t="s">
        <v>148</v>
      </c>
      <c r="D21" s="8">
        <v>1</v>
      </c>
      <c r="E21" s="5">
        <f t="shared" ref="E21" si="15">D21/340.75</f>
        <v>2.93470286133529E-3</v>
      </c>
      <c r="F21" s="13"/>
      <c r="G21" s="8"/>
      <c r="H21" s="8"/>
      <c r="I21" s="8"/>
      <c r="J21" s="8"/>
      <c r="K21" s="8"/>
      <c r="L21" s="8"/>
      <c r="M21" s="8">
        <v>277547</v>
      </c>
      <c r="N21" s="13">
        <v>36035</v>
      </c>
      <c r="O21" s="8">
        <v>500</v>
      </c>
      <c r="P21" s="5">
        <f t="shared" si="12"/>
        <v>1.467351430667645</v>
      </c>
      <c r="T21" s="3">
        <f t="shared" si="14"/>
        <v>1.2141031694790902</v>
      </c>
      <c r="V21" s="48"/>
      <c r="W21" s="43">
        <f t="shared" si="3"/>
        <v>0.2532482611885547</v>
      </c>
    </row>
    <row r="22" spans="1:23" s="3" customFormat="1">
      <c r="A22" s="8">
        <v>13326</v>
      </c>
      <c r="B22" s="18">
        <v>35529</v>
      </c>
      <c r="C22" s="8" t="s">
        <v>148</v>
      </c>
      <c r="D22" s="8">
        <v>1</v>
      </c>
      <c r="E22" s="5">
        <f t="shared" ref="E22:E24" si="16">D22/340.75</f>
        <v>2.93470286133529E-3</v>
      </c>
      <c r="F22" s="61">
        <v>35636</v>
      </c>
      <c r="G22" s="8"/>
      <c r="H22" s="8"/>
      <c r="I22" s="8"/>
      <c r="J22" s="13"/>
      <c r="K22" s="8"/>
      <c r="L22" s="5"/>
      <c r="M22" s="8">
        <v>277548</v>
      </c>
      <c r="N22" s="13">
        <v>36035</v>
      </c>
      <c r="O22" s="8">
        <v>500</v>
      </c>
      <c r="P22" s="5">
        <f t="shared" si="12"/>
        <v>1.467351430667645</v>
      </c>
      <c r="T22" s="3">
        <f t="shared" si="14"/>
        <v>1.2141031694790902</v>
      </c>
      <c r="V22" s="48"/>
      <c r="W22" s="43">
        <f t="shared" si="3"/>
        <v>0.2532482611885547</v>
      </c>
    </row>
    <row r="23" spans="1:23" s="3" customFormat="1">
      <c r="A23" s="8">
        <v>13334</v>
      </c>
      <c r="B23" s="18">
        <v>35531</v>
      </c>
      <c r="C23" s="8" t="s">
        <v>148</v>
      </c>
      <c r="D23" s="8">
        <v>1</v>
      </c>
      <c r="E23" s="5">
        <f t="shared" si="16"/>
        <v>2.93470286133529E-3</v>
      </c>
      <c r="F23" s="8"/>
      <c r="G23" s="8"/>
      <c r="H23" s="8"/>
      <c r="I23" s="8"/>
      <c r="J23" s="13"/>
      <c r="K23" s="8"/>
      <c r="L23" s="5"/>
      <c r="M23" s="8">
        <v>277549</v>
      </c>
      <c r="N23" s="13">
        <v>36035</v>
      </c>
      <c r="O23" s="8">
        <v>500</v>
      </c>
      <c r="P23" s="5">
        <f t="shared" si="12"/>
        <v>1.467351430667645</v>
      </c>
      <c r="T23" s="3">
        <f t="shared" si="14"/>
        <v>1.2141031694790902</v>
      </c>
      <c r="V23" s="48"/>
      <c r="W23" s="43">
        <f t="shared" si="3"/>
        <v>0.2532482611885547</v>
      </c>
    </row>
    <row r="24" spans="1:23" s="3" customFormat="1">
      <c r="A24" s="8">
        <v>13338</v>
      </c>
      <c r="B24" s="18">
        <v>35532</v>
      </c>
      <c r="C24" s="8" t="s">
        <v>10</v>
      </c>
      <c r="D24" s="8">
        <v>3500000</v>
      </c>
      <c r="E24" s="5">
        <f t="shared" si="16"/>
        <v>10271.460014673514</v>
      </c>
      <c r="F24" s="8"/>
      <c r="G24" s="8"/>
      <c r="H24" s="8"/>
      <c r="I24" s="8"/>
      <c r="J24" s="13"/>
      <c r="K24" s="8"/>
      <c r="L24" s="5"/>
      <c r="M24" s="8">
        <v>277550</v>
      </c>
      <c r="N24" s="13">
        <v>36035</v>
      </c>
      <c r="O24" s="8">
        <v>4154</v>
      </c>
      <c r="P24" s="5">
        <f t="shared" si="12"/>
        <v>12.190755685986794</v>
      </c>
      <c r="T24" s="3">
        <f t="shared" si="14"/>
        <v>12.307276815847395</v>
      </c>
      <c r="V24" s="48"/>
      <c r="W24" s="43"/>
    </row>
    <row r="25" spans="1:23" s="3" customFormat="1">
      <c r="A25" s="8">
        <v>13347</v>
      </c>
      <c r="B25" s="18">
        <v>35538</v>
      </c>
      <c r="C25" s="8" t="s">
        <v>35</v>
      </c>
      <c r="D25" s="8">
        <v>1</v>
      </c>
      <c r="E25" s="5">
        <f t="shared" si="4"/>
        <v>2.93470286133529E-3</v>
      </c>
      <c r="F25" s="13"/>
      <c r="G25" s="8"/>
      <c r="H25" s="8"/>
      <c r="I25" s="8"/>
      <c r="J25" s="13"/>
      <c r="K25" s="8"/>
      <c r="L25" s="5"/>
      <c r="M25" s="8">
        <v>277503</v>
      </c>
      <c r="N25" s="13">
        <v>36035</v>
      </c>
      <c r="O25" s="8">
        <v>500</v>
      </c>
      <c r="P25" s="5">
        <f t="shared" si="12"/>
        <v>1.467351430667645</v>
      </c>
      <c r="T25" s="3">
        <f t="shared" si="14"/>
        <v>1.2141031694790902</v>
      </c>
      <c r="V25" s="48"/>
      <c r="W25" s="43">
        <f t="shared" si="3"/>
        <v>0.2532482611885547</v>
      </c>
    </row>
    <row r="26" spans="1:23" s="3" customFormat="1">
      <c r="A26" s="8">
        <v>13357</v>
      </c>
      <c r="B26" s="18">
        <v>35541</v>
      </c>
      <c r="C26" s="8" t="s">
        <v>10</v>
      </c>
      <c r="D26" s="8">
        <v>4750000</v>
      </c>
      <c r="E26" s="5">
        <f t="shared" si="4"/>
        <v>13939.838591342626</v>
      </c>
      <c r="F26" s="13"/>
      <c r="G26" s="8"/>
      <c r="H26" s="8"/>
      <c r="I26" s="8"/>
      <c r="J26" s="13"/>
      <c r="K26" s="8"/>
      <c r="L26" s="5"/>
      <c r="M26" s="8">
        <v>277504</v>
      </c>
      <c r="N26" s="13">
        <v>36035</v>
      </c>
      <c r="O26" s="8">
        <v>5544</v>
      </c>
      <c r="P26" s="5">
        <f t="shared" si="12"/>
        <v>16.269992663242846</v>
      </c>
      <c r="T26" s="3">
        <f t="shared" si="14"/>
        <v>16.269125678650035</v>
      </c>
      <c r="V26" s="48"/>
      <c r="W26" s="43">
        <f t="shared" si="3"/>
        <v>8.6698459281109308E-4</v>
      </c>
    </row>
    <row r="27" spans="1:23" s="3" customFormat="1">
      <c r="A27" s="8">
        <v>13359</v>
      </c>
      <c r="B27" s="18">
        <v>35543</v>
      </c>
      <c r="C27" s="8" t="s">
        <v>35</v>
      </c>
      <c r="D27" s="8">
        <v>1</v>
      </c>
      <c r="E27" s="5">
        <f t="shared" si="4"/>
        <v>2.93470286133529E-3</v>
      </c>
      <c r="F27" s="13"/>
      <c r="G27" s="8"/>
      <c r="H27" s="8"/>
      <c r="I27" s="8"/>
      <c r="J27" s="13"/>
      <c r="K27" s="8"/>
      <c r="L27" s="5"/>
      <c r="M27" s="8">
        <v>277505</v>
      </c>
      <c r="N27" s="13">
        <v>36035</v>
      </c>
      <c r="O27" s="8">
        <v>900</v>
      </c>
      <c r="P27" s="5">
        <f t="shared" si="12"/>
        <v>2.6412325752017609</v>
      </c>
      <c r="T27" s="3">
        <f t="shared" si="14"/>
        <v>1.2141031694790902</v>
      </c>
      <c r="V27" s="48"/>
      <c r="W27" s="43">
        <f t="shared" si="3"/>
        <v>1.4271294057226707</v>
      </c>
    </row>
    <row r="28" spans="1:23" s="3" customFormat="1">
      <c r="A28" s="8">
        <v>13377</v>
      </c>
      <c r="B28" s="18">
        <v>35562</v>
      </c>
      <c r="C28" s="8" t="s">
        <v>35</v>
      </c>
      <c r="D28" s="8">
        <v>1</v>
      </c>
      <c r="E28" s="5">
        <f t="shared" si="4"/>
        <v>2.93470286133529E-3</v>
      </c>
      <c r="F28" s="13">
        <v>44323</v>
      </c>
      <c r="G28" s="8">
        <v>638</v>
      </c>
      <c r="H28" s="8">
        <v>52</v>
      </c>
      <c r="I28" s="8"/>
      <c r="J28" s="13"/>
      <c r="K28" s="8"/>
      <c r="L28" s="5"/>
      <c r="M28" s="8">
        <v>277562</v>
      </c>
      <c r="N28" s="13">
        <v>36035</v>
      </c>
      <c r="O28" s="8">
        <v>500</v>
      </c>
      <c r="P28" s="5">
        <f t="shared" si="12"/>
        <v>1.467351430667645</v>
      </c>
      <c r="T28" s="3">
        <f t="shared" si="14"/>
        <v>1.2141031694790902</v>
      </c>
      <c r="V28" s="48"/>
      <c r="W28" s="43">
        <f t="shared" si="3"/>
        <v>0.2532482611885547</v>
      </c>
    </row>
    <row r="29" spans="1:23" s="3" customFormat="1">
      <c r="A29" s="8">
        <v>13378</v>
      </c>
      <c r="B29" s="18">
        <v>35562</v>
      </c>
      <c r="C29" s="8" t="s">
        <v>35</v>
      </c>
      <c r="D29" s="8">
        <v>1</v>
      </c>
      <c r="E29" s="5">
        <f t="shared" si="4"/>
        <v>2.93470286133529E-3</v>
      </c>
      <c r="F29" s="13">
        <v>44323</v>
      </c>
      <c r="G29" s="8">
        <v>638</v>
      </c>
      <c r="H29" s="8" t="s">
        <v>28</v>
      </c>
      <c r="I29" s="8"/>
      <c r="J29" s="13"/>
      <c r="K29" s="8"/>
      <c r="L29" s="5"/>
      <c r="M29" s="8">
        <v>277563</v>
      </c>
      <c r="N29" s="13">
        <v>36035</v>
      </c>
      <c r="O29" s="8">
        <v>1000</v>
      </c>
      <c r="P29" s="5">
        <f t="shared" si="12"/>
        <v>2.9347028613352899</v>
      </c>
      <c r="T29" s="3">
        <f t="shared" si="14"/>
        <v>1.2141031694790902</v>
      </c>
      <c r="V29" s="48"/>
      <c r="W29" s="43">
        <f t="shared" si="3"/>
        <v>1.7205996918561997</v>
      </c>
    </row>
    <row r="30" spans="1:23" s="3" customFormat="1">
      <c r="A30" s="8">
        <v>13383</v>
      </c>
      <c r="B30" s="18">
        <v>35562</v>
      </c>
      <c r="C30" s="8" t="s">
        <v>35</v>
      </c>
      <c r="D30" s="8">
        <v>1</v>
      </c>
      <c r="E30" s="5">
        <f t="shared" si="4"/>
        <v>2.93470286133529E-3</v>
      </c>
      <c r="F30" s="34"/>
      <c r="G30" s="35"/>
      <c r="H30" s="35"/>
      <c r="I30" s="8"/>
      <c r="J30" s="13"/>
      <c r="K30" s="8"/>
      <c r="L30" s="5"/>
      <c r="M30" s="8">
        <v>277507</v>
      </c>
      <c r="N30" s="13">
        <v>36035</v>
      </c>
      <c r="O30" s="8">
        <v>500</v>
      </c>
      <c r="P30" s="5">
        <f t="shared" si="12"/>
        <v>1.467351430667645</v>
      </c>
      <c r="T30" s="3">
        <f t="shared" si="14"/>
        <v>1.2141031694790902</v>
      </c>
      <c r="V30" s="48"/>
      <c r="W30" s="43">
        <f t="shared" si="3"/>
        <v>0.2532482611885547</v>
      </c>
    </row>
    <row r="31" spans="1:23" s="3" customFormat="1">
      <c r="A31" s="8">
        <v>13390</v>
      </c>
      <c r="B31" s="18">
        <v>35567</v>
      </c>
      <c r="C31" s="8" t="s">
        <v>35</v>
      </c>
      <c r="D31" s="8">
        <v>1</v>
      </c>
      <c r="E31" s="5">
        <f t="shared" si="4"/>
        <v>2.93470286133529E-3</v>
      </c>
      <c r="F31" s="13"/>
      <c r="G31" s="8"/>
      <c r="H31" s="8"/>
      <c r="I31" s="8"/>
      <c r="J31" s="13"/>
      <c r="K31" s="8"/>
      <c r="L31" s="5"/>
      <c r="M31" s="8">
        <v>277564</v>
      </c>
      <c r="N31" s="13">
        <v>36035</v>
      </c>
      <c r="O31" s="8">
        <v>600</v>
      </c>
      <c r="P31" s="5">
        <f t="shared" si="12"/>
        <v>1.7608217168011739</v>
      </c>
      <c r="T31" s="3">
        <f t="shared" si="14"/>
        <v>1.2141031694790902</v>
      </c>
      <c r="V31" s="48"/>
      <c r="W31" s="43">
        <f t="shared" si="3"/>
        <v>0.54671854732208369</v>
      </c>
    </row>
    <row r="32" spans="1:23" s="3" customFormat="1">
      <c r="A32" s="8">
        <v>13391</v>
      </c>
      <c r="B32" s="18">
        <v>35567</v>
      </c>
      <c r="C32" s="8" t="s">
        <v>35</v>
      </c>
      <c r="D32" s="8">
        <v>1</v>
      </c>
      <c r="E32" s="5">
        <f t="shared" si="4"/>
        <v>2.93470286133529E-3</v>
      </c>
      <c r="F32" s="13"/>
      <c r="G32" s="8"/>
      <c r="H32" s="8"/>
      <c r="I32" s="8"/>
      <c r="J32" s="13"/>
      <c r="K32" s="8"/>
      <c r="L32" s="5"/>
      <c r="M32" s="8">
        <v>277565</v>
      </c>
      <c r="N32" s="13">
        <v>36035</v>
      </c>
      <c r="O32" s="8">
        <v>1000</v>
      </c>
      <c r="P32" s="5">
        <f t="shared" si="12"/>
        <v>2.9347028613352899</v>
      </c>
      <c r="T32" s="3">
        <f t="shared" si="14"/>
        <v>1.2141031694790902</v>
      </c>
      <c r="V32" s="48"/>
      <c r="W32" s="43">
        <f t="shared" si="3"/>
        <v>1.7205996918561997</v>
      </c>
    </row>
    <row r="33" spans="1:23" s="3" customFormat="1">
      <c r="A33" s="8">
        <v>13392</v>
      </c>
      <c r="B33" s="18">
        <v>35567</v>
      </c>
      <c r="C33" s="8" t="s">
        <v>35</v>
      </c>
      <c r="D33" s="8">
        <v>1</v>
      </c>
      <c r="E33" s="5">
        <f t="shared" si="4"/>
        <v>2.93470286133529E-3</v>
      </c>
      <c r="F33" s="13"/>
      <c r="G33" s="8"/>
      <c r="H33" s="8"/>
      <c r="I33" s="8"/>
      <c r="J33" s="13"/>
      <c r="K33" s="8"/>
      <c r="L33" s="5"/>
      <c r="M33" s="8">
        <v>277566</v>
      </c>
      <c r="N33" s="13">
        <v>36035</v>
      </c>
      <c r="O33" s="8">
        <v>500</v>
      </c>
      <c r="P33" s="5">
        <f t="shared" si="12"/>
        <v>1.467351430667645</v>
      </c>
      <c r="T33" s="3">
        <f t="shared" si="14"/>
        <v>1.2141031694790902</v>
      </c>
      <c r="V33" s="48"/>
      <c r="W33" s="43">
        <f t="shared" si="3"/>
        <v>0.2532482611885547</v>
      </c>
    </row>
    <row r="34" spans="1:23" s="3" customFormat="1">
      <c r="A34" s="8">
        <v>13395</v>
      </c>
      <c r="B34" s="18">
        <v>35567</v>
      </c>
      <c r="C34" s="8" t="s">
        <v>11</v>
      </c>
      <c r="D34" s="8">
        <v>11280000</v>
      </c>
      <c r="E34" s="5">
        <f t="shared" si="4"/>
        <v>33103.448275862072</v>
      </c>
      <c r="F34" s="13">
        <v>39105</v>
      </c>
      <c r="G34" s="8">
        <v>438</v>
      </c>
      <c r="H34" s="8">
        <v>71</v>
      </c>
      <c r="I34" s="8"/>
      <c r="J34" s="13"/>
      <c r="K34" s="8"/>
      <c r="L34" s="5"/>
      <c r="M34" s="8">
        <v>277509</v>
      </c>
      <c r="N34" s="13">
        <v>36035</v>
      </c>
      <c r="O34" s="8">
        <v>12556</v>
      </c>
      <c r="P34" s="5">
        <f t="shared" si="12"/>
        <v>36.848129126925897</v>
      </c>
      <c r="T34" s="3">
        <f t="shared" si="14"/>
        <v>36.965824137931037</v>
      </c>
      <c r="V34" s="48"/>
      <c r="W34" s="43"/>
    </row>
    <row r="35" spans="1:23" s="3" customFormat="1">
      <c r="A35" s="8">
        <v>13400</v>
      </c>
      <c r="B35" s="18">
        <v>35571</v>
      </c>
      <c r="C35" s="8" t="s">
        <v>148</v>
      </c>
      <c r="D35" s="8">
        <v>1</v>
      </c>
      <c r="E35" s="5">
        <f t="shared" si="4"/>
        <v>2.93470286133529E-3</v>
      </c>
      <c r="F35" s="30"/>
      <c r="G35" s="31">
        <v>314</v>
      </c>
      <c r="H35" s="31">
        <v>25</v>
      </c>
      <c r="I35" s="8"/>
      <c r="J35" s="13"/>
      <c r="K35" s="8"/>
      <c r="L35" s="5"/>
      <c r="M35" s="8">
        <v>277567</v>
      </c>
      <c r="N35" s="13">
        <v>36035</v>
      </c>
      <c r="O35" s="8">
        <v>500</v>
      </c>
      <c r="P35" s="5">
        <f t="shared" si="12"/>
        <v>1.467351430667645</v>
      </c>
      <c r="T35" s="3">
        <f t="shared" si="14"/>
        <v>1.2141031694790902</v>
      </c>
      <c r="V35" s="48"/>
      <c r="W35" s="43">
        <f t="shared" si="3"/>
        <v>0.2532482611885547</v>
      </c>
    </row>
    <row r="36" spans="1:23" s="3" customFormat="1">
      <c r="A36" s="8">
        <v>13409</v>
      </c>
      <c r="B36" s="18">
        <v>35576</v>
      </c>
      <c r="C36" s="8" t="s">
        <v>148</v>
      </c>
      <c r="D36" s="8">
        <v>1</v>
      </c>
      <c r="E36" s="5">
        <f t="shared" si="4"/>
        <v>2.93470286133529E-3</v>
      </c>
      <c r="F36" s="13"/>
      <c r="G36" s="8"/>
      <c r="H36" s="8"/>
      <c r="I36" s="8"/>
      <c r="J36" s="13"/>
      <c r="K36" s="8"/>
      <c r="L36" s="5"/>
      <c r="M36" s="8">
        <v>277568</v>
      </c>
      <c r="N36" s="13">
        <v>36035</v>
      </c>
      <c r="O36" s="8">
        <v>500</v>
      </c>
      <c r="P36" s="5">
        <f t="shared" si="12"/>
        <v>1.467351430667645</v>
      </c>
      <c r="T36" s="3">
        <f t="shared" si="14"/>
        <v>1.2141031694790902</v>
      </c>
      <c r="V36" s="48"/>
      <c r="W36" s="43">
        <f t="shared" si="3"/>
        <v>0.2532482611885547</v>
      </c>
    </row>
    <row r="37" spans="1:23" s="3" customFormat="1">
      <c r="A37" s="8">
        <v>13410</v>
      </c>
      <c r="B37" s="18">
        <v>35576</v>
      </c>
      <c r="C37" s="8" t="s">
        <v>148</v>
      </c>
      <c r="D37" s="8">
        <v>1</v>
      </c>
      <c r="E37" s="5">
        <f t="shared" si="4"/>
        <v>2.93470286133529E-3</v>
      </c>
      <c r="F37" s="13"/>
      <c r="G37" s="8"/>
      <c r="H37" s="8"/>
      <c r="I37" s="8"/>
      <c r="J37" s="13"/>
      <c r="K37" s="8"/>
      <c r="L37" s="5"/>
      <c r="M37" s="8">
        <v>277569</v>
      </c>
      <c r="N37" s="13">
        <v>36035</v>
      </c>
      <c r="O37" s="8">
        <v>500</v>
      </c>
      <c r="P37" s="5">
        <f t="shared" si="12"/>
        <v>1.467351430667645</v>
      </c>
      <c r="T37" s="3">
        <f t="shared" si="14"/>
        <v>1.2141031694790902</v>
      </c>
      <c r="V37" s="48"/>
      <c r="W37" s="43">
        <f t="shared" si="3"/>
        <v>0.2532482611885547</v>
      </c>
    </row>
    <row r="38" spans="1:23" s="3" customFormat="1">
      <c r="A38" s="8">
        <v>13413</v>
      </c>
      <c r="B38" s="18">
        <v>35578</v>
      </c>
      <c r="C38" s="8" t="s">
        <v>35</v>
      </c>
      <c r="D38" s="8">
        <v>1</v>
      </c>
      <c r="E38" s="5">
        <f t="shared" si="4"/>
        <v>2.93470286133529E-3</v>
      </c>
      <c r="F38" s="30">
        <v>35600</v>
      </c>
      <c r="G38" s="31">
        <v>306</v>
      </c>
      <c r="H38" s="31">
        <v>91</v>
      </c>
      <c r="I38" s="8"/>
      <c r="J38" s="13"/>
      <c r="K38" s="8"/>
      <c r="L38" s="5"/>
      <c r="M38" s="8">
        <v>277570</v>
      </c>
      <c r="N38" s="13">
        <v>36035</v>
      </c>
      <c r="O38" s="8">
        <v>900</v>
      </c>
      <c r="P38" s="5">
        <f t="shared" si="12"/>
        <v>2.6412325752017609</v>
      </c>
      <c r="T38" s="3">
        <f t="shared" si="14"/>
        <v>1.2141031694790902</v>
      </c>
      <c r="U38" s="48" t="s">
        <v>60</v>
      </c>
      <c r="V38" s="48"/>
      <c r="W38" s="43">
        <f t="shared" si="3"/>
        <v>1.4271294057226707</v>
      </c>
    </row>
    <row r="39" spans="1:23" s="3" customFormat="1">
      <c r="A39" s="8">
        <v>13419</v>
      </c>
      <c r="B39" s="18">
        <v>35580</v>
      </c>
      <c r="C39" s="8" t="s">
        <v>35</v>
      </c>
      <c r="D39" s="8">
        <v>1</v>
      </c>
      <c r="E39" s="5">
        <f t="shared" si="4"/>
        <v>2.93470286133529E-3</v>
      </c>
      <c r="F39" s="30">
        <v>35880</v>
      </c>
      <c r="G39" s="31">
        <v>319</v>
      </c>
      <c r="H39" s="31">
        <v>29</v>
      </c>
      <c r="I39" s="8"/>
      <c r="J39" s="13"/>
      <c r="K39" s="8"/>
      <c r="L39" s="5"/>
      <c r="M39" s="8">
        <v>277571</v>
      </c>
      <c r="N39" s="13">
        <v>36035</v>
      </c>
      <c r="O39" s="8">
        <v>500</v>
      </c>
      <c r="P39" s="5">
        <f t="shared" si="12"/>
        <v>1.467351430667645</v>
      </c>
      <c r="T39" s="3">
        <f t="shared" si="14"/>
        <v>1.2141031694790902</v>
      </c>
      <c r="V39" s="48"/>
      <c r="W39" s="43">
        <f t="shared" si="3"/>
        <v>0.2532482611885547</v>
      </c>
    </row>
    <row r="40" spans="1:23" s="3" customFormat="1">
      <c r="A40" s="8">
        <v>13433</v>
      </c>
      <c r="B40" s="18">
        <v>35591</v>
      </c>
      <c r="C40" s="8" t="s">
        <v>148</v>
      </c>
      <c r="D40" s="8">
        <v>1</v>
      </c>
      <c r="E40" s="5">
        <f t="shared" si="4"/>
        <v>2.93470286133529E-3</v>
      </c>
      <c r="F40" s="61">
        <v>35641</v>
      </c>
      <c r="G40" s="8">
        <v>307</v>
      </c>
      <c r="H40" s="8">
        <v>42</v>
      </c>
      <c r="I40" s="8"/>
      <c r="J40" s="13"/>
      <c r="K40" s="8"/>
      <c r="L40" s="5"/>
      <c r="M40" s="8">
        <v>277576</v>
      </c>
      <c r="N40" s="13">
        <v>36035</v>
      </c>
      <c r="O40" s="8">
        <v>500</v>
      </c>
      <c r="P40" s="5">
        <f t="shared" si="12"/>
        <v>1.467351430667645</v>
      </c>
      <c r="T40" s="3">
        <f t="shared" si="14"/>
        <v>1.2141031694790902</v>
      </c>
      <c r="V40" s="48"/>
      <c r="W40" s="43">
        <f t="shared" si="3"/>
        <v>0.2532482611885547</v>
      </c>
    </row>
    <row r="41" spans="1:23" s="3" customFormat="1">
      <c r="A41" s="8">
        <v>13437</v>
      </c>
      <c r="B41" s="18">
        <v>35594</v>
      </c>
      <c r="C41" s="8" t="s">
        <v>148</v>
      </c>
      <c r="D41" s="8">
        <v>1</v>
      </c>
      <c r="E41" s="5">
        <f t="shared" si="4"/>
        <v>2.93470286133529E-3</v>
      </c>
      <c r="F41" s="61">
        <v>35601</v>
      </c>
      <c r="G41" s="8">
        <v>307</v>
      </c>
      <c r="H41" s="8">
        <v>1</v>
      </c>
      <c r="I41" s="8"/>
      <c r="J41" s="13"/>
      <c r="K41" s="8"/>
      <c r="L41" s="5"/>
      <c r="M41" s="8">
        <v>277577</v>
      </c>
      <c r="N41" s="13">
        <v>36035</v>
      </c>
      <c r="O41" s="8">
        <v>500</v>
      </c>
      <c r="P41" s="5">
        <f t="shared" si="12"/>
        <v>1.467351430667645</v>
      </c>
      <c r="T41" s="3">
        <f t="shared" si="14"/>
        <v>1.2141031694790902</v>
      </c>
      <c r="V41" s="48"/>
      <c r="W41" s="43">
        <f t="shared" si="3"/>
        <v>0.2532482611885547</v>
      </c>
    </row>
    <row r="42" spans="1:23" s="3" customFormat="1">
      <c r="A42" s="8">
        <v>13442</v>
      </c>
      <c r="B42" s="18">
        <v>35599</v>
      </c>
      <c r="C42" s="8" t="s">
        <v>148</v>
      </c>
      <c r="D42" s="8">
        <v>1</v>
      </c>
      <c r="E42" s="5">
        <f t="shared" si="4"/>
        <v>2.93470286133529E-3</v>
      </c>
      <c r="F42" s="61">
        <v>35601</v>
      </c>
      <c r="G42" s="8">
        <v>307</v>
      </c>
      <c r="H42" s="8">
        <v>2</v>
      </c>
      <c r="I42" s="8"/>
      <c r="J42" s="13"/>
      <c r="K42" s="8"/>
      <c r="L42" s="5"/>
      <c r="M42" s="8">
        <v>277574</v>
      </c>
      <c r="N42" s="13">
        <v>36035</v>
      </c>
      <c r="O42" s="8">
        <v>500</v>
      </c>
      <c r="P42" s="5">
        <f t="shared" si="12"/>
        <v>1.467351430667645</v>
      </c>
      <c r="T42" s="3">
        <f t="shared" si="14"/>
        <v>1.2141031694790902</v>
      </c>
      <c r="V42" s="48"/>
      <c r="W42" s="43">
        <f t="shared" si="3"/>
        <v>0.2532482611885547</v>
      </c>
    </row>
    <row r="43" spans="1:23" s="3" customFormat="1">
      <c r="A43" s="8">
        <v>13444</v>
      </c>
      <c r="B43" s="18">
        <v>35600</v>
      </c>
      <c r="C43" s="8" t="s">
        <v>148</v>
      </c>
      <c r="D43" s="8">
        <v>1</v>
      </c>
      <c r="E43" s="5">
        <f t="shared" si="4"/>
        <v>2.93470286133529E-3</v>
      </c>
      <c r="F43" s="61">
        <v>35600</v>
      </c>
      <c r="G43" s="8">
        <v>306</v>
      </c>
      <c r="H43" s="8">
        <v>92</v>
      </c>
      <c r="I43" s="8"/>
      <c r="J43" s="13"/>
      <c r="K43" s="8"/>
      <c r="L43" s="5"/>
      <c r="M43" s="8">
        <v>277579</v>
      </c>
      <c r="N43" s="13">
        <v>36035</v>
      </c>
      <c r="O43" s="8">
        <v>500</v>
      </c>
      <c r="P43" s="5">
        <f t="shared" si="12"/>
        <v>1.467351430667645</v>
      </c>
      <c r="T43" s="3">
        <f t="shared" si="14"/>
        <v>1.2141031694790902</v>
      </c>
      <c r="V43" s="48"/>
      <c r="W43" s="43">
        <f t="shared" si="3"/>
        <v>0.2532482611885547</v>
      </c>
    </row>
    <row r="44" spans="1:23" s="3" customFormat="1">
      <c r="A44" s="8">
        <v>13445</v>
      </c>
      <c r="B44" s="18">
        <v>35600</v>
      </c>
      <c r="C44" s="8" t="s">
        <v>148</v>
      </c>
      <c r="D44" s="8">
        <v>1</v>
      </c>
      <c r="E44" s="5">
        <f t="shared" si="4"/>
        <v>2.93470286133529E-3</v>
      </c>
      <c r="F44" s="61">
        <v>35629</v>
      </c>
      <c r="G44" s="8">
        <v>307</v>
      </c>
      <c r="H44" s="8">
        <v>94</v>
      </c>
      <c r="I44" s="8"/>
      <c r="J44" s="13"/>
      <c r="K44" s="8"/>
      <c r="L44" s="5"/>
      <c r="M44" s="8">
        <v>277578</v>
      </c>
      <c r="N44" s="13">
        <v>36035</v>
      </c>
      <c r="O44" s="8">
        <v>500</v>
      </c>
      <c r="P44" s="5">
        <f t="shared" si="12"/>
        <v>1.467351430667645</v>
      </c>
      <c r="T44" s="3">
        <f t="shared" si="14"/>
        <v>1.2141031694790902</v>
      </c>
      <c r="V44" s="48"/>
      <c r="W44" s="43">
        <f t="shared" si="3"/>
        <v>0.2532482611885547</v>
      </c>
    </row>
    <row r="45" spans="1:23" s="3" customFormat="1">
      <c r="A45" s="8">
        <v>13446</v>
      </c>
      <c r="B45" s="18">
        <v>35600</v>
      </c>
      <c r="C45" s="8" t="s">
        <v>148</v>
      </c>
      <c r="D45" s="8">
        <v>1</v>
      </c>
      <c r="E45" s="5">
        <f t="shared" si="4"/>
        <v>2.93470286133529E-3</v>
      </c>
      <c r="F45" s="61">
        <v>35629</v>
      </c>
      <c r="G45" s="8">
        <v>307</v>
      </c>
      <c r="H45" s="8">
        <v>75</v>
      </c>
      <c r="I45" s="8"/>
      <c r="J45" s="13"/>
      <c r="K45" s="8"/>
      <c r="L45" s="5"/>
      <c r="M45" s="8">
        <v>277581</v>
      </c>
      <c r="N45" s="13">
        <v>36035</v>
      </c>
      <c r="O45" s="8">
        <v>500</v>
      </c>
      <c r="P45" s="5">
        <f t="shared" si="12"/>
        <v>1.467351430667645</v>
      </c>
      <c r="T45" s="3">
        <f t="shared" si="14"/>
        <v>1.2141031694790902</v>
      </c>
      <c r="V45" s="48"/>
      <c r="W45" s="43">
        <f t="shared" si="3"/>
        <v>0.2532482611885547</v>
      </c>
    </row>
    <row r="46" spans="1:23" s="3" customFormat="1">
      <c r="A46" s="8">
        <v>13456</v>
      </c>
      <c r="B46" s="18">
        <v>35611</v>
      </c>
      <c r="C46" s="8" t="s">
        <v>148</v>
      </c>
      <c r="D46" s="8">
        <v>1</v>
      </c>
      <c r="E46" s="5">
        <f t="shared" si="4"/>
        <v>2.93470286133529E-3</v>
      </c>
      <c r="F46" s="30">
        <v>35779</v>
      </c>
      <c r="G46" s="8">
        <v>313</v>
      </c>
      <c r="H46" s="8">
        <v>60</v>
      </c>
      <c r="I46" s="8"/>
      <c r="J46" s="13"/>
      <c r="K46" s="8"/>
      <c r="L46" s="5"/>
      <c r="M46" s="8">
        <v>277583</v>
      </c>
      <c r="N46" s="13">
        <v>36035</v>
      </c>
      <c r="O46" s="8">
        <v>500</v>
      </c>
      <c r="P46" s="5">
        <f t="shared" si="12"/>
        <v>1.467351430667645</v>
      </c>
      <c r="T46" s="3">
        <f t="shared" si="14"/>
        <v>1.2141031694790902</v>
      </c>
      <c r="V46" s="48"/>
      <c r="W46" s="43">
        <f t="shared" si="3"/>
        <v>0.2532482611885547</v>
      </c>
    </row>
    <row r="47" spans="1:23" s="3" customFormat="1">
      <c r="A47" s="8">
        <v>13461</v>
      </c>
      <c r="B47" s="18">
        <v>35613</v>
      </c>
      <c r="C47" s="8" t="s">
        <v>35</v>
      </c>
      <c r="D47" s="8">
        <v>1</v>
      </c>
      <c r="E47" s="5">
        <f t="shared" si="4"/>
        <v>2.93470286133529E-3</v>
      </c>
      <c r="F47" s="30">
        <v>35821</v>
      </c>
      <c r="G47" s="31">
        <v>316</v>
      </c>
      <c r="H47" s="31">
        <v>23</v>
      </c>
      <c r="I47" s="8"/>
      <c r="J47" s="13"/>
      <c r="K47" s="8"/>
      <c r="L47" s="5"/>
      <c r="M47" s="8">
        <v>277587</v>
      </c>
      <c r="N47" s="13">
        <v>36035</v>
      </c>
      <c r="O47" s="8">
        <v>500</v>
      </c>
      <c r="P47" s="5">
        <f t="shared" si="12"/>
        <v>1.467351430667645</v>
      </c>
      <c r="T47" s="3">
        <f t="shared" si="14"/>
        <v>1.2141031694790902</v>
      </c>
      <c r="V47" s="48"/>
      <c r="W47" s="43">
        <f t="shared" si="3"/>
        <v>0.2532482611885547</v>
      </c>
    </row>
    <row r="48" spans="1:23" s="3" customFormat="1">
      <c r="A48" s="8">
        <v>13469</v>
      </c>
      <c r="B48" s="18">
        <v>35615</v>
      </c>
      <c r="C48" s="8" t="s">
        <v>148</v>
      </c>
      <c r="D48" s="8">
        <v>1</v>
      </c>
      <c r="E48" s="5">
        <f t="shared" si="4"/>
        <v>2.93470286133529E-3</v>
      </c>
      <c r="F48" s="30">
        <v>35620</v>
      </c>
      <c r="G48" s="31">
        <v>307</v>
      </c>
      <c r="H48" s="31">
        <v>68</v>
      </c>
      <c r="I48" s="8"/>
      <c r="J48" s="13"/>
      <c r="K48" s="8"/>
      <c r="L48" s="5"/>
      <c r="M48" s="8">
        <v>277588</v>
      </c>
      <c r="N48" s="13">
        <v>36035</v>
      </c>
      <c r="O48" s="8">
        <v>500</v>
      </c>
      <c r="P48" s="5">
        <f t="shared" si="12"/>
        <v>1.467351430667645</v>
      </c>
      <c r="T48" s="3">
        <f t="shared" si="14"/>
        <v>1.2141031694790902</v>
      </c>
      <c r="V48" s="48"/>
      <c r="W48" s="43">
        <f t="shared" si="3"/>
        <v>0.2532482611885547</v>
      </c>
    </row>
    <row r="49" spans="1:23" s="3" customFormat="1">
      <c r="A49" s="8">
        <v>13482</v>
      </c>
      <c r="B49" s="18">
        <v>35625</v>
      </c>
      <c r="C49" s="8" t="s">
        <v>10</v>
      </c>
      <c r="D49" s="8">
        <v>6000000</v>
      </c>
      <c r="E49" s="5">
        <f t="shared" si="4"/>
        <v>17608.217168011739</v>
      </c>
      <c r="F49" s="61">
        <v>35639</v>
      </c>
      <c r="G49" s="8">
        <v>308</v>
      </c>
      <c r="H49" s="8">
        <v>42</v>
      </c>
      <c r="I49" s="8"/>
      <c r="J49" s="13"/>
      <c r="K49" s="8"/>
      <c r="L49" s="5"/>
      <c r="M49" s="8">
        <v>277949</v>
      </c>
      <c r="N49" s="13">
        <v>36035</v>
      </c>
      <c r="O49" s="8">
        <v>6764</v>
      </c>
      <c r="P49" s="5">
        <f t="shared" si="12"/>
        <v>19.850330154071901</v>
      </c>
      <c r="T49" s="3">
        <f t="shared" si="14"/>
        <v>20.230974541452678</v>
      </c>
      <c r="V49" s="48"/>
      <c r="W49" s="43">
        <f t="shared" si="3"/>
        <v>-0.38064438738077655</v>
      </c>
    </row>
    <row r="50" spans="1:23" s="3" customFormat="1">
      <c r="A50" s="8">
        <v>13487</v>
      </c>
      <c r="B50" s="18">
        <v>35626</v>
      </c>
      <c r="C50" s="8" t="s">
        <v>2</v>
      </c>
      <c r="D50" s="8">
        <v>14000000</v>
      </c>
      <c r="E50" s="5">
        <f t="shared" si="4"/>
        <v>41085.840058694055</v>
      </c>
      <c r="F50" s="61">
        <v>35811</v>
      </c>
      <c r="G50" s="8">
        <v>313</v>
      </c>
      <c r="H50" s="8">
        <v>64</v>
      </c>
      <c r="I50" s="8">
        <v>277594</v>
      </c>
      <c r="J50" s="13">
        <v>36035</v>
      </c>
      <c r="K50" s="8">
        <v>106405</v>
      </c>
      <c r="L50" s="5">
        <f t="shared" ref="L50:L52" si="17">K50/340.75</f>
        <v>312.26705796038152</v>
      </c>
      <c r="M50" s="8">
        <v>277593</v>
      </c>
      <c r="N50" s="13">
        <v>36035</v>
      </c>
      <c r="O50" s="8">
        <v>22700</v>
      </c>
      <c r="P50" s="5">
        <f t="shared" si="12"/>
        <v>66.617754952311074</v>
      </c>
      <c r="Q50" s="3">
        <f t="shared" si="8"/>
        <v>267.05796038151141</v>
      </c>
      <c r="R50" s="3">
        <f t="shared" si="9"/>
        <v>51.357300073367568</v>
      </c>
      <c r="T50" s="3">
        <f t="shared" si="14"/>
        <v>45.586807263389581</v>
      </c>
      <c r="V50" s="48">
        <f t="shared" si="7"/>
        <v>-6.148202494497454</v>
      </c>
      <c r="W50" s="43">
        <f t="shared" si="3"/>
        <v>21.030947688921493</v>
      </c>
    </row>
    <row r="51" spans="1:23" s="3" customFormat="1">
      <c r="A51" s="8">
        <v>13488</v>
      </c>
      <c r="B51" s="18">
        <v>35626</v>
      </c>
      <c r="C51" s="8" t="s">
        <v>2</v>
      </c>
      <c r="D51" s="8">
        <v>4500000</v>
      </c>
      <c r="E51" s="5">
        <f t="shared" si="4"/>
        <v>13206.162876008804</v>
      </c>
      <c r="F51" s="61">
        <v>35880</v>
      </c>
      <c r="G51" s="8">
        <v>319</v>
      </c>
      <c r="H51" s="8">
        <v>50</v>
      </c>
      <c r="I51" s="8">
        <v>277595</v>
      </c>
      <c r="J51" s="13">
        <v>36035</v>
      </c>
      <c r="K51" s="8">
        <v>34394</v>
      </c>
      <c r="L51" s="5">
        <f t="shared" si="17"/>
        <v>100.93617021276596</v>
      </c>
      <c r="M51" s="8">
        <v>277596</v>
      </c>
      <c r="N51" s="13">
        <v>36035</v>
      </c>
      <c r="O51" s="8">
        <v>7312</v>
      </c>
      <c r="P51" s="5">
        <f t="shared" si="12"/>
        <v>21.458547322083639</v>
      </c>
      <c r="Q51" s="3">
        <f t="shared" si="8"/>
        <v>85.840058694057234</v>
      </c>
      <c r="R51" s="3">
        <f t="shared" si="9"/>
        <v>16.507703595011005</v>
      </c>
      <c r="T51" s="3">
        <f t="shared" si="14"/>
        <v>15.476755906089508</v>
      </c>
      <c r="V51" s="48">
        <f t="shared" si="7"/>
        <v>-1.4115920763022807</v>
      </c>
      <c r="W51" s="43">
        <f t="shared" si="3"/>
        <v>5.981791415994131</v>
      </c>
    </row>
    <row r="52" spans="1:23" s="3" customFormat="1">
      <c r="A52" s="8">
        <v>13489</v>
      </c>
      <c r="B52" s="18">
        <v>35626</v>
      </c>
      <c r="C52" s="8" t="s">
        <v>148</v>
      </c>
      <c r="D52" s="8">
        <v>1</v>
      </c>
      <c r="E52" s="5">
        <f t="shared" si="4"/>
        <v>2.93470286133529E-3</v>
      </c>
      <c r="F52" s="61">
        <v>35628</v>
      </c>
      <c r="G52" s="8">
        <v>307</v>
      </c>
      <c r="H52" s="8">
        <v>77</v>
      </c>
      <c r="I52" s="8"/>
      <c r="J52" s="13"/>
      <c r="K52" s="8"/>
      <c r="L52" s="5">
        <f t="shared" si="17"/>
        <v>0</v>
      </c>
      <c r="M52" s="8">
        <v>277591</v>
      </c>
      <c r="N52" s="13">
        <v>36035</v>
      </c>
      <c r="O52" s="8">
        <v>500</v>
      </c>
      <c r="P52" s="5">
        <f t="shared" si="12"/>
        <v>1.467351430667645</v>
      </c>
      <c r="T52" s="3">
        <f t="shared" si="14"/>
        <v>1.2141031694790902</v>
      </c>
      <c r="V52" s="48"/>
      <c r="W52" s="43">
        <f t="shared" si="3"/>
        <v>0.2532482611885547</v>
      </c>
    </row>
    <row r="53" spans="1:23" s="3" customFormat="1">
      <c r="A53" s="8">
        <v>13491</v>
      </c>
      <c r="B53" s="18">
        <v>35670</v>
      </c>
      <c r="C53" s="8" t="s">
        <v>2</v>
      </c>
      <c r="D53" s="8">
        <v>1827500</v>
      </c>
      <c r="E53" s="5">
        <f t="shared" si="4"/>
        <v>5363.169479090242</v>
      </c>
      <c r="F53" s="13"/>
      <c r="G53" s="8"/>
      <c r="H53" s="8"/>
      <c r="I53" s="8">
        <v>277774</v>
      </c>
      <c r="J53" s="13">
        <v>36035</v>
      </c>
      <c r="K53" s="8">
        <v>14136</v>
      </c>
      <c r="L53" s="5">
        <f t="shared" si="0"/>
        <v>41.484959647835659</v>
      </c>
      <c r="M53" s="10"/>
      <c r="N53" s="6">
        <v>7.01</v>
      </c>
      <c r="O53" s="10"/>
      <c r="P53" s="5">
        <f t="shared" si="12"/>
        <v>0</v>
      </c>
      <c r="Q53" s="3">
        <f t="shared" si="8"/>
        <v>34.860601614086576</v>
      </c>
      <c r="R53" s="3">
        <f t="shared" si="9"/>
        <v>6.7039618488628028</v>
      </c>
      <c r="T53" s="3">
        <f t="shared" si="14"/>
        <v>7.0063230374174612</v>
      </c>
      <c r="U53" s="2"/>
      <c r="V53" s="48">
        <f t="shared" si="7"/>
        <v>-7.9603815113720167E-2</v>
      </c>
      <c r="W53" s="60"/>
    </row>
    <row r="54" spans="1:23" s="3" customFormat="1">
      <c r="A54" s="8">
        <v>13494</v>
      </c>
      <c r="B54" s="18">
        <v>35628</v>
      </c>
      <c r="C54" s="8" t="s">
        <v>35</v>
      </c>
      <c r="D54" s="8">
        <v>1</v>
      </c>
      <c r="E54" s="5">
        <f t="shared" si="4"/>
        <v>2.93470286133529E-3</v>
      </c>
      <c r="F54" s="13"/>
      <c r="G54" s="8"/>
      <c r="H54" s="8"/>
      <c r="I54" s="8"/>
      <c r="J54" s="13"/>
      <c r="K54" s="8"/>
      <c r="L54" s="5"/>
      <c r="M54" s="8">
        <v>277598</v>
      </c>
      <c r="N54" s="13">
        <v>36035</v>
      </c>
      <c r="O54" s="8">
        <v>500</v>
      </c>
      <c r="P54" s="5">
        <f t="shared" ref="P54:P58" si="18">O54/340.75</f>
        <v>1.467351430667645</v>
      </c>
      <c r="T54" s="3">
        <f>(2.93+10.56+(E54*1.2%))*9%</f>
        <v>1.2141031694790902</v>
      </c>
      <c r="V54" s="48"/>
      <c r="W54" s="43">
        <f t="shared" si="3"/>
        <v>0.2532482611885547</v>
      </c>
    </row>
    <row r="55" spans="1:23" s="3" customFormat="1">
      <c r="A55" s="8">
        <v>13495</v>
      </c>
      <c r="B55" s="18">
        <v>35628</v>
      </c>
      <c r="C55" s="8" t="s">
        <v>35</v>
      </c>
      <c r="D55" s="8">
        <v>1</v>
      </c>
      <c r="E55" s="5">
        <f t="shared" si="4"/>
        <v>2.93470286133529E-3</v>
      </c>
      <c r="F55" s="13"/>
      <c r="G55" s="8"/>
      <c r="H55" s="8"/>
      <c r="I55" s="8"/>
      <c r="J55" s="13"/>
      <c r="K55" s="8"/>
      <c r="L55" s="5"/>
      <c r="M55" s="8">
        <v>277597</v>
      </c>
      <c r="N55" s="13">
        <v>36035</v>
      </c>
      <c r="O55" s="8">
        <v>1000</v>
      </c>
      <c r="P55" s="5">
        <f t="shared" si="18"/>
        <v>2.9347028613352899</v>
      </c>
      <c r="T55" s="3">
        <f t="shared" ref="T55:T115" si="19">(2.93+10.56+(E55*1.2%))*9%</f>
        <v>1.2141031694790902</v>
      </c>
      <c r="V55" s="48"/>
      <c r="W55" s="43">
        <f t="shared" si="3"/>
        <v>1.7205996918561997</v>
      </c>
    </row>
    <row r="56" spans="1:23" s="3" customFormat="1">
      <c r="A56" s="8">
        <v>13496</v>
      </c>
      <c r="B56" s="18">
        <v>35629</v>
      </c>
      <c r="C56" s="8" t="s">
        <v>0</v>
      </c>
      <c r="D56" s="8">
        <v>7408684</v>
      </c>
      <c r="E56" s="5">
        <f t="shared" si="4"/>
        <v>21742.286133528982</v>
      </c>
      <c r="F56" s="30">
        <v>35641</v>
      </c>
      <c r="G56" s="8"/>
      <c r="H56" s="8"/>
      <c r="I56" s="8">
        <v>277940</v>
      </c>
      <c r="J56" s="13">
        <v>36035</v>
      </c>
      <c r="K56" s="8">
        <v>56444</v>
      </c>
      <c r="L56" s="5">
        <f t="shared" ref="L56" si="20">K56/340.75</f>
        <v>165.64636830520911</v>
      </c>
      <c r="M56" s="8">
        <v>277941</v>
      </c>
      <c r="N56" s="13">
        <v>36035</v>
      </c>
      <c r="O56" s="8">
        <v>12039</v>
      </c>
      <c r="P56" s="5">
        <f t="shared" si="18"/>
        <v>35.330887747615556</v>
      </c>
      <c r="Q56" s="3">
        <f t="shared" si="8"/>
        <v>141.32485986793839</v>
      </c>
      <c r="R56" s="3">
        <f t="shared" si="9"/>
        <v>27.177857666911226</v>
      </c>
      <c r="T56" s="3">
        <f t="shared" si="19"/>
        <v>24.695769024211302</v>
      </c>
      <c r="U56" s="48" t="s">
        <v>60</v>
      </c>
      <c r="V56" s="48">
        <f t="shared" si="7"/>
        <v>-2.8563492296405038</v>
      </c>
      <c r="W56" s="43">
        <f>P56-T56</f>
        <v>10.635118723404254</v>
      </c>
    </row>
    <row r="57" spans="1:23" s="3" customFormat="1">
      <c r="A57" s="8">
        <v>13498</v>
      </c>
      <c r="B57" s="18">
        <v>35629</v>
      </c>
      <c r="C57" s="8" t="s">
        <v>35</v>
      </c>
      <c r="D57" s="8">
        <v>1</v>
      </c>
      <c r="E57" s="5"/>
      <c r="F57" s="30">
        <v>36000</v>
      </c>
      <c r="G57" s="31">
        <v>308</v>
      </c>
      <c r="H57" s="31">
        <v>21</v>
      </c>
      <c r="I57" s="8"/>
      <c r="J57" s="13"/>
      <c r="K57" s="8"/>
      <c r="L57" s="5"/>
      <c r="M57" s="8">
        <v>277599</v>
      </c>
      <c r="N57" s="13">
        <v>36035</v>
      </c>
      <c r="O57" s="8">
        <v>500</v>
      </c>
      <c r="P57" s="5">
        <f t="shared" si="18"/>
        <v>1.467351430667645</v>
      </c>
      <c r="Q57" s="3">
        <f t="shared" si="8"/>
        <v>0</v>
      </c>
      <c r="R57" s="3">
        <f t="shared" si="9"/>
        <v>0</v>
      </c>
      <c r="T57" s="3">
        <f t="shared" si="19"/>
        <v>1.2141</v>
      </c>
      <c r="V57" s="48"/>
      <c r="W57" s="43">
        <f t="shared" ref="W57:W114" si="21">P57-T57</f>
        <v>0.25325143066764499</v>
      </c>
    </row>
    <row r="58" spans="1:23" s="2" customFormat="1">
      <c r="A58" s="8">
        <v>13598</v>
      </c>
      <c r="B58" s="18">
        <v>35670</v>
      </c>
      <c r="C58" s="8" t="s">
        <v>0</v>
      </c>
      <c r="D58" s="8">
        <v>1827500</v>
      </c>
      <c r="E58" s="5">
        <f t="shared" si="4"/>
        <v>5363.169479090242</v>
      </c>
      <c r="F58" s="30">
        <v>35737</v>
      </c>
      <c r="G58" s="31">
        <v>312</v>
      </c>
      <c r="H58" s="31">
        <v>32</v>
      </c>
      <c r="I58" s="8">
        <v>277774</v>
      </c>
      <c r="J58" s="13">
        <v>36035</v>
      </c>
      <c r="K58" s="8">
        <v>11136</v>
      </c>
      <c r="L58" s="5">
        <f t="shared" ref="L58" si="22">K58/340.75</f>
        <v>32.680851063829785</v>
      </c>
      <c r="M58" s="8">
        <v>277775</v>
      </c>
      <c r="N58" s="13">
        <v>36035</v>
      </c>
      <c r="O58" s="8">
        <v>2969</v>
      </c>
      <c r="P58" s="5">
        <f t="shared" si="18"/>
        <v>8.7131327953044746</v>
      </c>
      <c r="Q58" s="3">
        <f t="shared" si="8"/>
        <v>34.860601614086576</v>
      </c>
      <c r="R58" s="3">
        <f t="shared" si="9"/>
        <v>6.7039618488628028</v>
      </c>
      <c r="S58" s="3"/>
      <c r="T58" s="3">
        <f t="shared" si="19"/>
        <v>7.0063230374174612</v>
      </c>
      <c r="U58" s="48" t="s">
        <v>60</v>
      </c>
      <c r="V58" s="48">
        <f t="shared" si="7"/>
        <v>-8.8837123991195952</v>
      </c>
      <c r="W58" s="43">
        <f t="shared" si="21"/>
        <v>1.7068097578870134</v>
      </c>
    </row>
    <row r="59" spans="1:23" s="3" customFormat="1">
      <c r="A59" s="8">
        <v>13599</v>
      </c>
      <c r="B59" s="18">
        <v>35670</v>
      </c>
      <c r="C59" s="8" t="s">
        <v>0</v>
      </c>
      <c r="D59" s="8">
        <v>2750000</v>
      </c>
      <c r="E59" s="5">
        <f t="shared" si="4"/>
        <v>8070.4328686720473</v>
      </c>
      <c r="F59" s="30">
        <v>35741</v>
      </c>
      <c r="G59" s="31">
        <v>312</v>
      </c>
      <c r="H59" s="31">
        <v>33</v>
      </c>
      <c r="I59" s="8">
        <v>277772</v>
      </c>
      <c r="J59" s="13">
        <v>36035</v>
      </c>
      <c r="K59" s="8">
        <v>21129</v>
      </c>
      <c r="L59" s="5">
        <f t="shared" ref="L59:L115" si="23">K59/340.75</f>
        <v>62.00733675715334</v>
      </c>
      <c r="M59" s="8">
        <v>277773</v>
      </c>
      <c r="N59" s="13">
        <v>36035</v>
      </c>
      <c r="O59" s="8">
        <v>4468</v>
      </c>
      <c r="P59" s="5">
        <f t="shared" ref="P59:P78" si="24">O59/340.75</f>
        <v>13.112252384446075</v>
      </c>
      <c r="Q59" s="3">
        <f t="shared" si="8"/>
        <v>52.457813646368315</v>
      </c>
      <c r="R59" s="3">
        <f t="shared" si="9"/>
        <v>10.088041085840059</v>
      </c>
      <c r="T59" s="3">
        <f t="shared" si="19"/>
        <v>9.9301674981658099</v>
      </c>
      <c r="V59" s="48">
        <f t="shared" si="7"/>
        <v>-0.53851797505503463</v>
      </c>
      <c r="W59" s="43">
        <f t="shared" si="21"/>
        <v>3.1820848862802649</v>
      </c>
    </row>
    <row r="60" spans="1:23" s="3" customFormat="1">
      <c r="A60" s="8">
        <v>13600</v>
      </c>
      <c r="B60" s="18">
        <v>35670</v>
      </c>
      <c r="C60" s="8" t="s">
        <v>2</v>
      </c>
      <c r="D60" s="8">
        <v>3162500</v>
      </c>
      <c r="E60" s="5">
        <f t="shared" si="4"/>
        <v>9280.9977989728541</v>
      </c>
      <c r="F60" s="30">
        <v>35741</v>
      </c>
      <c r="G60" s="31">
        <v>312</v>
      </c>
      <c r="H60" s="31">
        <v>34</v>
      </c>
      <c r="I60" s="8">
        <v>277618</v>
      </c>
      <c r="J60" s="13">
        <v>36035</v>
      </c>
      <c r="K60" s="8">
        <v>24256</v>
      </c>
      <c r="L60" s="5">
        <f t="shared" si="23"/>
        <v>71.184152604548785</v>
      </c>
      <c r="M60" s="8">
        <v>277619</v>
      </c>
      <c r="N60" s="13">
        <v>36035</v>
      </c>
      <c r="O60" s="8">
        <v>5139</v>
      </c>
      <c r="P60" s="5">
        <f t="shared" si="24"/>
        <v>15.081438004402054</v>
      </c>
      <c r="Q60" s="3">
        <f t="shared" si="8"/>
        <v>60.326485693323555</v>
      </c>
      <c r="R60" s="3">
        <f t="shared" si="9"/>
        <v>11.601247248716067</v>
      </c>
      <c r="T60" s="3">
        <f t="shared" si="19"/>
        <v>11.237577622890681</v>
      </c>
      <c r="V60" s="48">
        <f t="shared" si="7"/>
        <v>-0.74358033749083674</v>
      </c>
      <c r="W60" s="43">
        <f t="shared" si="21"/>
        <v>3.843860381511373</v>
      </c>
    </row>
    <row r="61" spans="1:23" s="3" customFormat="1">
      <c r="A61" s="8">
        <v>13601</v>
      </c>
      <c r="B61" s="18">
        <v>35670</v>
      </c>
      <c r="C61" s="8" t="s">
        <v>0</v>
      </c>
      <c r="D61" s="8">
        <v>2978750</v>
      </c>
      <c r="E61" s="5">
        <f t="shared" si="4"/>
        <v>8741.7461482024937</v>
      </c>
      <c r="F61" s="30">
        <v>35741</v>
      </c>
      <c r="G61" s="31">
        <v>312</v>
      </c>
      <c r="H61" s="31">
        <v>35</v>
      </c>
      <c r="I61" s="8">
        <v>277621</v>
      </c>
      <c r="J61" s="13">
        <v>36035</v>
      </c>
      <c r="K61" s="8">
        <v>22862</v>
      </c>
      <c r="L61" s="5">
        <f t="shared" si="23"/>
        <v>67.0931768158474</v>
      </c>
      <c r="M61" s="8">
        <v>277620</v>
      </c>
      <c r="N61" s="13">
        <v>36035</v>
      </c>
      <c r="O61" s="8">
        <v>4840</v>
      </c>
      <c r="P61" s="5">
        <f t="shared" si="24"/>
        <v>14.203961848862802</v>
      </c>
      <c r="Q61" s="3">
        <f t="shared" si="8"/>
        <v>56.821349963316216</v>
      </c>
      <c r="R61" s="3">
        <f t="shared" si="9"/>
        <v>10.927182685253117</v>
      </c>
      <c r="T61" s="3">
        <f t="shared" si="19"/>
        <v>10.655185840058692</v>
      </c>
      <c r="V61" s="48">
        <f t="shared" si="7"/>
        <v>-0.65535583272193243</v>
      </c>
      <c r="W61" s="43">
        <f t="shared" si="21"/>
        <v>3.5487760088041096</v>
      </c>
    </row>
    <row r="62" spans="1:23" s="3" customFormat="1">
      <c r="A62" s="8">
        <v>13707</v>
      </c>
      <c r="B62" s="18">
        <v>35703</v>
      </c>
      <c r="C62" s="8" t="s">
        <v>2</v>
      </c>
      <c r="D62" s="8">
        <v>801000</v>
      </c>
      <c r="E62" s="5">
        <f t="shared" si="4"/>
        <v>2350.696991929567</v>
      </c>
      <c r="F62" s="13"/>
      <c r="G62" s="8"/>
      <c r="H62" s="8"/>
      <c r="I62" s="10"/>
      <c r="J62" s="6">
        <v>18.22</v>
      </c>
      <c r="K62" s="10"/>
      <c r="L62" s="5">
        <f t="shared" si="23"/>
        <v>0</v>
      </c>
      <c r="M62" s="8">
        <v>277794</v>
      </c>
      <c r="N62" s="13">
        <v>36035</v>
      </c>
      <c r="O62" s="8">
        <v>1145</v>
      </c>
      <c r="P62" s="5">
        <f t="shared" si="24"/>
        <v>3.3602347762289067</v>
      </c>
      <c r="Q62" s="3">
        <f t="shared" si="8"/>
        <v>15.279530447542188</v>
      </c>
      <c r="R62" s="3">
        <f t="shared" si="9"/>
        <v>2.9383712399119588</v>
      </c>
      <c r="T62" s="3">
        <f t="shared" si="19"/>
        <v>3.7528527512839323</v>
      </c>
      <c r="V62" s="60"/>
      <c r="W62" s="43">
        <f t="shared" si="21"/>
        <v>-0.3926179750550256</v>
      </c>
    </row>
    <row r="63" spans="1:23" s="2" customFormat="1">
      <c r="A63" s="8">
        <v>13709</v>
      </c>
      <c r="B63" s="18">
        <v>35703</v>
      </c>
      <c r="C63" s="8" t="s">
        <v>2</v>
      </c>
      <c r="D63" s="8">
        <v>5520000</v>
      </c>
      <c r="E63" s="5">
        <f t="shared" si="4"/>
        <v>16199.5597945708</v>
      </c>
      <c r="F63" s="13"/>
      <c r="G63" s="8">
        <v>328</v>
      </c>
      <c r="H63" s="8">
        <v>18</v>
      </c>
      <c r="I63" s="8">
        <v>277788</v>
      </c>
      <c r="J63" s="13">
        <v>36035</v>
      </c>
      <c r="K63" s="8">
        <v>42162</v>
      </c>
      <c r="L63" s="5">
        <f t="shared" ref="L63" si="25">K63/340.75</f>
        <v>123.73294203961849</v>
      </c>
      <c r="M63" s="8">
        <v>277787</v>
      </c>
      <c r="N63" s="13">
        <v>36035</v>
      </c>
      <c r="O63" s="8">
        <v>8970</v>
      </c>
      <c r="P63" s="5">
        <f t="shared" si="24"/>
        <v>26.324284666177551</v>
      </c>
      <c r="Q63" s="3">
        <f t="shared" si="8"/>
        <v>105.2971386647102</v>
      </c>
      <c r="R63" s="3">
        <f t="shared" si="9"/>
        <v>20.2494497432135</v>
      </c>
      <c r="S63" s="3"/>
      <c r="T63" s="3">
        <f t="shared" si="19"/>
        <v>18.709624578136463</v>
      </c>
      <c r="U63" s="48" t="s">
        <v>60</v>
      </c>
      <c r="V63" s="48">
        <f t="shared" si="7"/>
        <v>-1.8136463683052106</v>
      </c>
      <c r="W63" s="43">
        <f t="shared" si="21"/>
        <v>7.614660088041088</v>
      </c>
    </row>
    <row r="64" spans="1:23" s="2" customFormat="1">
      <c r="A64" s="8">
        <v>13710</v>
      </c>
      <c r="B64" s="18">
        <v>35703</v>
      </c>
      <c r="C64" s="8" t="s">
        <v>0</v>
      </c>
      <c r="D64" s="8">
        <v>1104000</v>
      </c>
      <c r="E64" s="5">
        <f t="shared" ref="E64:E115" si="26">D64/340.75</f>
        <v>3239.9119589141601</v>
      </c>
      <c r="F64" s="13"/>
      <c r="G64" s="8">
        <v>316</v>
      </c>
      <c r="H64" s="8">
        <v>28</v>
      </c>
      <c r="I64" s="8">
        <v>277785</v>
      </c>
      <c r="J64" s="13">
        <v>36035</v>
      </c>
      <c r="K64" s="8">
        <v>8652</v>
      </c>
      <c r="L64" s="5">
        <f t="shared" si="23"/>
        <v>25.391049156272928</v>
      </c>
      <c r="M64" s="8">
        <v>277786</v>
      </c>
      <c r="N64" s="13">
        <v>36035</v>
      </c>
      <c r="O64" s="8">
        <v>1794</v>
      </c>
      <c r="P64" s="5">
        <f t="shared" si="24"/>
        <v>5.2648569332355102</v>
      </c>
      <c r="Q64" s="3">
        <f t="shared" si="8"/>
        <v>21.059427732942041</v>
      </c>
      <c r="R64" s="3">
        <f t="shared" si="9"/>
        <v>4.0498899486426998</v>
      </c>
      <c r="S64" s="3"/>
      <c r="T64" s="3">
        <f t="shared" si="19"/>
        <v>4.7132049156272933</v>
      </c>
      <c r="U64" s="48" t="s">
        <v>60</v>
      </c>
      <c r="V64" s="48">
        <f t="shared" si="7"/>
        <v>0.28173147468818716</v>
      </c>
      <c r="W64" s="43">
        <f t="shared" si="21"/>
        <v>0.55165201760821692</v>
      </c>
    </row>
    <row r="65" spans="1:26" s="2" customFormat="1">
      <c r="A65" s="8">
        <v>13717</v>
      </c>
      <c r="B65" s="18">
        <v>35705</v>
      </c>
      <c r="C65" s="8" t="s">
        <v>0</v>
      </c>
      <c r="D65" s="8">
        <v>30000</v>
      </c>
      <c r="E65" s="5">
        <f t="shared" si="26"/>
        <v>88.041085840058699</v>
      </c>
      <c r="F65" s="13">
        <v>43903</v>
      </c>
      <c r="G65" s="8">
        <v>622</v>
      </c>
      <c r="H65" s="8">
        <v>96</v>
      </c>
      <c r="I65" s="8">
        <v>277783</v>
      </c>
      <c r="J65" s="13">
        <v>36035</v>
      </c>
      <c r="K65" s="8">
        <v>2558</v>
      </c>
      <c r="L65" s="5">
        <f t="shared" si="23"/>
        <v>7.5069699192956714</v>
      </c>
      <c r="M65" s="10"/>
      <c r="N65" s="6">
        <v>1.31</v>
      </c>
      <c r="O65" s="10"/>
      <c r="P65" s="5">
        <f t="shared" si="24"/>
        <v>0</v>
      </c>
      <c r="Q65" s="3">
        <f t="shared" si="8"/>
        <v>0.57226705796038158</v>
      </c>
      <c r="R65" s="3">
        <f t="shared" si="9"/>
        <v>0.11005135730007337</v>
      </c>
      <c r="S65" s="3"/>
      <c r="T65" s="3">
        <f t="shared" si="19"/>
        <v>1.3091843727072634</v>
      </c>
      <c r="U65" s="48" t="s">
        <v>60</v>
      </c>
      <c r="V65" s="48">
        <f t="shared" si="7"/>
        <v>6.8246515040352165</v>
      </c>
      <c r="W65" s="60"/>
    </row>
    <row r="66" spans="1:26" s="2" customFormat="1">
      <c r="A66" s="8">
        <v>13718</v>
      </c>
      <c r="B66" s="18">
        <v>35705</v>
      </c>
      <c r="C66" s="8" t="s">
        <v>2</v>
      </c>
      <c r="D66" s="8">
        <v>300000</v>
      </c>
      <c r="E66" s="5">
        <f t="shared" si="26"/>
        <v>880.4108584005869</v>
      </c>
      <c r="F66" s="13">
        <v>44007</v>
      </c>
      <c r="G66" s="8">
        <v>695</v>
      </c>
      <c r="H66" s="8">
        <v>77</v>
      </c>
      <c r="I66" s="8">
        <v>277782</v>
      </c>
      <c r="J66" s="13">
        <v>36035</v>
      </c>
      <c r="K66" s="8">
        <v>2558</v>
      </c>
      <c r="L66" s="5">
        <f t="shared" si="23"/>
        <v>7.5069699192956714</v>
      </c>
      <c r="M66" s="10"/>
      <c r="N66" s="6">
        <v>2.16</v>
      </c>
      <c r="O66" s="10"/>
      <c r="P66" s="5">
        <f t="shared" si="24"/>
        <v>0</v>
      </c>
      <c r="Q66" s="3">
        <f t="shared" si="8"/>
        <v>5.7226705796038155</v>
      </c>
      <c r="R66" s="3">
        <f t="shared" si="9"/>
        <v>1.1005135730007336</v>
      </c>
      <c r="S66" s="3"/>
      <c r="T66" s="3">
        <f t="shared" si="19"/>
        <v>2.1649437270726337</v>
      </c>
      <c r="U66" s="48" t="s">
        <v>60</v>
      </c>
      <c r="V66" s="48">
        <f t="shared" si="7"/>
        <v>0.68378576669112223</v>
      </c>
      <c r="W66" s="60"/>
    </row>
    <row r="67" spans="1:26" s="2" customFormat="1">
      <c r="A67" s="8">
        <v>13719</v>
      </c>
      <c r="B67" s="18">
        <v>35705</v>
      </c>
      <c r="C67" s="8" t="s">
        <v>2</v>
      </c>
      <c r="D67" s="8">
        <v>2200000</v>
      </c>
      <c r="E67" s="5">
        <f t="shared" si="26"/>
        <v>6456.3462949376371</v>
      </c>
      <c r="F67" s="13"/>
      <c r="G67" s="8"/>
      <c r="H67" s="8"/>
      <c r="I67" s="8">
        <v>277780</v>
      </c>
      <c r="J67" s="13">
        <v>36035</v>
      </c>
      <c r="K67" s="8">
        <v>16960</v>
      </c>
      <c r="L67" s="5">
        <f t="shared" si="23"/>
        <v>49.772560528246515</v>
      </c>
      <c r="M67" s="8">
        <v>277781</v>
      </c>
      <c r="N67" s="13">
        <v>36035</v>
      </c>
      <c r="O67" s="8">
        <v>3515</v>
      </c>
      <c r="P67" s="5">
        <f t="shared" si="24"/>
        <v>10.315480557593544</v>
      </c>
      <c r="Q67" s="3">
        <f t="shared" si="8"/>
        <v>41.966250917094648</v>
      </c>
      <c r="R67" s="3">
        <f t="shared" si="9"/>
        <v>8.0704328686720466</v>
      </c>
      <c r="S67" s="3"/>
      <c r="T67" s="3">
        <f t="shared" si="19"/>
        <v>8.1869539985326476</v>
      </c>
      <c r="V67" s="48">
        <f t="shared" si="7"/>
        <v>-0.26412325752017907</v>
      </c>
      <c r="W67" s="43">
        <f t="shared" si="21"/>
        <v>2.1285265590608962</v>
      </c>
    </row>
    <row r="68" spans="1:26" s="2" customFormat="1">
      <c r="A68" s="8">
        <v>13728</v>
      </c>
      <c r="B68" s="18">
        <v>35712</v>
      </c>
      <c r="C68" s="52" t="s">
        <v>10</v>
      </c>
      <c r="D68" s="8">
        <v>1300000</v>
      </c>
      <c r="E68" s="5">
        <f t="shared" si="26"/>
        <v>3815.1137197358767</v>
      </c>
      <c r="F68" s="61">
        <v>35611</v>
      </c>
      <c r="G68" s="8"/>
      <c r="H68" s="8"/>
      <c r="I68" s="8"/>
      <c r="J68" s="13"/>
      <c r="K68" s="8"/>
      <c r="L68" s="5"/>
      <c r="M68" s="8">
        <v>277784</v>
      </c>
      <c r="N68" s="13">
        <v>36035</v>
      </c>
      <c r="O68" s="8">
        <v>1706</v>
      </c>
      <c r="P68" s="5">
        <f t="shared" si="24"/>
        <v>5.006603081438004</v>
      </c>
      <c r="Q68" s="3"/>
      <c r="R68" s="3"/>
      <c r="S68" s="3"/>
      <c r="T68" s="3">
        <f t="shared" si="19"/>
        <v>5.3344228173147474</v>
      </c>
      <c r="U68" s="3"/>
      <c r="V68" s="48"/>
      <c r="W68" s="43"/>
      <c r="X68" s="48"/>
      <c r="Y68" s="48">
        <v>5.01</v>
      </c>
      <c r="Z68" s="60" t="s">
        <v>74</v>
      </c>
    </row>
    <row r="69" spans="1:26" s="2" customFormat="1">
      <c r="A69" s="8">
        <v>13734</v>
      </c>
      <c r="B69" s="18">
        <v>35713</v>
      </c>
      <c r="C69" s="52" t="s">
        <v>10</v>
      </c>
      <c r="D69" s="8">
        <v>2150000</v>
      </c>
      <c r="E69" s="5">
        <f t="shared" si="26"/>
        <v>6309.6111518708731</v>
      </c>
      <c r="F69" s="13"/>
      <c r="G69" s="8"/>
      <c r="H69" s="8"/>
      <c r="I69" s="8"/>
      <c r="J69" s="13"/>
      <c r="K69" s="8"/>
      <c r="L69" s="5"/>
      <c r="M69" s="8">
        <v>277795</v>
      </c>
      <c r="N69" s="13">
        <v>36035</v>
      </c>
      <c r="O69" s="8">
        <v>2606</v>
      </c>
      <c r="P69" s="5">
        <f t="shared" si="24"/>
        <v>7.6478356566397654</v>
      </c>
      <c r="Q69" s="3"/>
      <c r="R69" s="3"/>
      <c r="S69" s="3"/>
      <c r="T69" s="3">
        <f t="shared" si="19"/>
        <v>8.0284800440205419</v>
      </c>
      <c r="V69" s="48"/>
      <c r="W69" s="43"/>
    </row>
    <row r="70" spans="1:26" s="2" customFormat="1">
      <c r="A70" s="8">
        <v>13737</v>
      </c>
      <c r="B70" s="18">
        <v>35714</v>
      </c>
      <c r="C70" s="52" t="s">
        <v>2</v>
      </c>
      <c r="D70" s="8">
        <v>5951614</v>
      </c>
      <c r="E70" s="5">
        <f t="shared" si="26"/>
        <v>17466.21863536317</v>
      </c>
      <c r="F70" s="13"/>
      <c r="G70" s="8">
        <v>350</v>
      </c>
      <c r="H70" s="8">
        <v>61</v>
      </c>
      <c r="I70" s="8">
        <v>277792</v>
      </c>
      <c r="J70" s="13">
        <v>36035</v>
      </c>
      <c r="K70" s="8">
        <v>43391</v>
      </c>
      <c r="L70" s="5">
        <f t="shared" si="23"/>
        <v>127.33969185619956</v>
      </c>
      <c r="M70" s="8">
        <v>277793</v>
      </c>
      <c r="N70" s="13">
        <v>36035</v>
      </c>
      <c r="O70" s="5">
        <v>9671</v>
      </c>
      <c r="P70" s="5">
        <f t="shared" ref="P70:P76" si="27">O70/340.75</f>
        <v>28.381511371973588</v>
      </c>
      <c r="Q70" s="3">
        <f t="shared" si="8"/>
        <v>113.53042112986061</v>
      </c>
      <c r="R70" s="3">
        <f t="shared" si="9"/>
        <v>21.832773294203964</v>
      </c>
      <c r="S70" s="3"/>
      <c r="T70" s="3">
        <f t="shared" si="19"/>
        <v>20.077616126192222</v>
      </c>
      <c r="U70" s="48" t="s">
        <v>60</v>
      </c>
      <c r="V70" s="48">
        <f t="shared" ref="V70:V115" si="28">L70-Q70-R70</f>
        <v>-8.0235025678650125</v>
      </c>
      <c r="W70" s="43">
        <f t="shared" si="21"/>
        <v>8.3038952457813657</v>
      </c>
    </row>
    <row r="71" spans="1:26" s="3" customFormat="1">
      <c r="A71" s="8">
        <v>13740</v>
      </c>
      <c r="B71" s="18">
        <v>35716</v>
      </c>
      <c r="C71" s="52" t="s">
        <v>2</v>
      </c>
      <c r="D71" s="8">
        <v>720000</v>
      </c>
      <c r="E71" s="5">
        <f t="shared" si="26"/>
        <v>2112.9860601614087</v>
      </c>
      <c r="F71" s="30">
        <v>35726</v>
      </c>
      <c r="G71" s="8"/>
      <c r="H71" s="8"/>
      <c r="I71" s="8">
        <v>277520</v>
      </c>
      <c r="J71" s="13">
        <v>36035</v>
      </c>
      <c r="K71" s="8">
        <v>5740</v>
      </c>
      <c r="L71" s="5">
        <f t="shared" si="23"/>
        <v>16.845194424064562</v>
      </c>
      <c r="M71" s="8">
        <v>277521</v>
      </c>
      <c r="N71" s="13">
        <v>36035</v>
      </c>
      <c r="O71" s="5">
        <v>1170</v>
      </c>
      <c r="P71" s="5">
        <f t="shared" si="27"/>
        <v>3.4336023477622892</v>
      </c>
      <c r="Q71" s="3">
        <f t="shared" si="8"/>
        <v>13.734409391049157</v>
      </c>
      <c r="R71" s="3">
        <f t="shared" si="9"/>
        <v>2.6412325752017609</v>
      </c>
      <c r="T71" s="3">
        <f t="shared" si="19"/>
        <v>3.4961249449743215</v>
      </c>
      <c r="V71" s="48">
        <f t="shared" si="28"/>
        <v>0.46955245781364452</v>
      </c>
      <c r="W71" s="43">
        <f t="shared" si="21"/>
        <v>-6.2522597212032238E-2</v>
      </c>
      <c r="Y71" s="2"/>
    </row>
    <row r="72" spans="1:26" s="3" customFormat="1">
      <c r="A72" s="8">
        <v>13760</v>
      </c>
      <c r="B72" s="18">
        <v>35724</v>
      </c>
      <c r="C72" s="52" t="s">
        <v>10</v>
      </c>
      <c r="D72" s="8">
        <v>3125000</v>
      </c>
      <c r="E72" s="5">
        <f t="shared" si="26"/>
        <v>9170.9464416727806</v>
      </c>
      <c r="F72" s="61">
        <v>35793</v>
      </c>
      <c r="G72" s="8">
        <v>314</v>
      </c>
      <c r="H72" s="8">
        <v>59</v>
      </c>
      <c r="I72" s="8"/>
      <c r="J72" s="13"/>
      <c r="K72" s="8"/>
      <c r="L72" s="5"/>
      <c r="M72" s="8">
        <v>277617</v>
      </c>
      <c r="N72" s="13">
        <v>36035</v>
      </c>
      <c r="O72" s="8">
        <v>3659</v>
      </c>
      <c r="P72" s="5">
        <f t="shared" si="27"/>
        <v>10.738077769625825</v>
      </c>
      <c r="T72" s="3">
        <f t="shared" si="19"/>
        <v>11.118722157006601</v>
      </c>
      <c r="V72" s="48"/>
      <c r="W72" s="43"/>
      <c r="Y72" s="2"/>
    </row>
    <row r="73" spans="1:26" s="3" customFormat="1">
      <c r="A73" s="8">
        <v>13779</v>
      </c>
      <c r="B73" s="18">
        <v>35727</v>
      </c>
      <c r="C73" s="8" t="s">
        <v>0</v>
      </c>
      <c r="D73" s="8">
        <v>7250000</v>
      </c>
      <c r="E73" s="5">
        <f t="shared" si="26"/>
        <v>21276.59574468085</v>
      </c>
      <c r="F73" s="13"/>
      <c r="G73" s="8"/>
      <c r="H73" s="8"/>
      <c r="I73" s="8">
        <v>277770</v>
      </c>
      <c r="J73" s="13">
        <v>36035</v>
      </c>
      <c r="K73" s="8">
        <v>55239</v>
      </c>
      <c r="L73" s="5">
        <f t="shared" si="23"/>
        <v>162.11005135730008</v>
      </c>
      <c r="M73" s="8">
        <v>277771</v>
      </c>
      <c r="N73" s="13">
        <v>36035</v>
      </c>
      <c r="O73" s="8">
        <v>11812</v>
      </c>
      <c r="P73" s="5">
        <f t="shared" si="27"/>
        <v>34.664710198092443</v>
      </c>
      <c r="Q73" s="3">
        <f t="shared" si="8"/>
        <v>138.29787234042553</v>
      </c>
      <c r="R73" s="3">
        <f t="shared" si="9"/>
        <v>26.595744680851062</v>
      </c>
      <c r="T73" s="3">
        <f t="shared" si="19"/>
        <v>24.192823404255314</v>
      </c>
      <c r="U73" s="48" t="s">
        <v>60</v>
      </c>
      <c r="V73" s="48">
        <f t="shared" si="28"/>
        <v>-2.7835656639765105</v>
      </c>
      <c r="W73" s="43">
        <f t="shared" si="21"/>
        <v>10.471886793837129</v>
      </c>
      <c r="Y73" s="2"/>
    </row>
    <row r="74" spans="1:26" s="3" customFormat="1">
      <c r="A74" s="8">
        <v>13780</v>
      </c>
      <c r="B74" s="18">
        <v>35727</v>
      </c>
      <c r="C74" s="8" t="s">
        <v>2</v>
      </c>
      <c r="D74" s="8">
        <v>2250000</v>
      </c>
      <c r="E74" s="5">
        <f t="shared" si="26"/>
        <v>6603.0814380044021</v>
      </c>
      <c r="F74" s="13"/>
      <c r="G74" s="8"/>
      <c r="H74" s="8"/>
      <c r="I74" s="8">
        <v>277768</v>
      </c>
      <c r="J74" s="13">
        <v>36035</v>
      </c>
      <c r="K74" s="8">
        <v>17340</v>
      </c>
      <c r="L74" s="5">
        <f t="shared" si="23"/>
        <v>50.887747615553927</v>
      </c>
      <c r="M74" s="8">
        <v>277769</v>
      </c>
      <c r="N74" s="13">
        <v>36035</v>
      </c>
      <c r="O74" s="8">
        <v>3656</v>
      </c>
      <c r="P74" s="5">
        <f t="shared" si="27"/>
        <v>10.72927366104182</v>
      </c>
      <c r="Q74" s="3">
        <f t="shared" si="8"/>
        <v>42.920029347028617</v>
      </c>
      <c r="R74" s="3">
        <f t="shared" si="9"/>
        <v>8.2538517975055026</v>
      </c>
      <c r="T74" s="3">
        <f t="shared" si="19"/>
        <v>8.3454279530447533</v>
      </c>
      <c r="U74" s="48" t="s">
        <v>60</v>
      </c>
      <c r="V74" s="48">
        <f t="shared" si="28"/>
        <v>-0.28613352898019251</v>
      </c>
      <c r="W74" s="43">
        <f t="shared" si="21"/>
        <v>2.3838457079970663</v>
      </c>
      <c r="Y74" s="2"/>
    </row>
    <row r="75" spans="1:26" s="3" customFormat="1">
      <c r="A75" s="8">
        <v>13781</v>
      </c>
      <c r="B75" s="18">
        <v>35730</v>
      </c>
      <c r="C75" s="8" t="s">
        <v>10</v>
      </c>
      <c r="D75" s="8">
        <v>750000</v>
      </c>
      <c r="E75" s="5">
        <f t="shared" si="26"/>
        <v>2201.0271460014674</v>
      </c>
      <c r="F75" s="61">
        <v>35734</v>
      </c>
      <c r="G75" s="8">
        <v>311</v>
      </c>
      <c r="H75" s="8">
        <v>98</v>
      </c>
      <c r="I75" s="8"/>
      <c r="J75" s="13"/>
      <c r="K75" s="8"/>
      <c r="L75" s="5"/>
      <c r="M75" s="8">
        <v>277789</v>
      </c>
      <c r="N75" s="13">
        <v>36035</v>
      </c>
      <c r="O75" s="8">
        <v>1094</v>
      </c>
      <c r="P75" s="5">
        <f t="shared" si="27"/>
        <v>3.2105649303008073</v>
      </c>
      <c r="T75" s="3">
        <f t="shared" si="19"/>
        <v>3.5912093176815847</v>
      </c>
      <c r="U75" s="43"/>
      <c r="V75" s="48"/>
      <c r="W75" s="43"/>
    </row>
    <row r="76" spans="1:26" s="3" customFormat="1">
      <c r="A76" s="8">
        <v>13793</v>
      </c>
      <c r="B76" s="18">
        <v>36102</v>
      </c>
      <c r="C76" s="8" t="s">
        <v>10</v>
      </c>
      <c r="D76" s="8">
        <v>13500000</v>
      </c>
      <c r="E76" s="5">
        <f t="shared" si="26"/>
        <v>39618.488628026411</v>
      </c>
      <c r="F76" s="61">
        <v>35782</v>
      </c>
      <c r="G76" s="8">
        <v>313</v>
      </c>
      <c r="H76" s="8">
        <v>99</v>
      </c>
      <c r="I76" s="8"/>
      <c r="J76" s="13"/>
      <c r="K76" s="8"/>
      <c r="L76" s="5"/>
      <c r="M76" s="8">
        <v>277608</v>
      </c>
      <c r="N76" s="13">
        <v>36035</v>
      </c>
      <c r="O76" s="8">
        <v>14864</v>
      </c>
      <c r="P76" s="5">
        <f t="shared" si="27"/>
        <v>43.621423330887751</v>
      </c>
      <c r="T76" s="3">
        <f t="shared" si="19"/>
        <v>44.002067718268528</v>
      </c>
      <c r="U76" s="43"/>
      <c r="V76" s="48"/>
      <c r="W76" s="43"/>
    </row>
    <row r="77" spans="1:26" s="3" customFormat="1">
      <c r="A77" s="8">
        <v>13795</v>
      </c>
      <c r="B77" s="18">
        <v>35737</v>
      </c>
      <c r="C77" s="8" t="s">
        <v>2</v>
      </c>
      <c r="D77" s="8">
        <v>3550000</v>
      </c>
      <c r="E77" s="5">
        <f t="shared" si="26"/>
        <v>10418.19515774028</v>
      </c>
      <c r="F77" s="13"/>
      <c r="G77" s="8"/>
      <c r="H77" s="8"/>
      <c r="I77" s="8">
        <v>277609</v>
      </c>
      <c r="J77" s="13">
        <v>36035</v>
      </c>
      <c r="K77" s="8">
        <v>27143</v>
      </c>
      <c r="L77" s="5">
        <f t="shared" si="23"/>
        <v>79.656639765223773</v>
      </c>
      <c r="M77" s="8">
        <v>277610</v>
      </c>
      <c r="N77" s="13">
        <v>36035</v>
      </c>
      <c r="O77" s="8">
        <v>5764</v>
      </c>
      <c r="P77" s="5">
        <f t="shared" si="24"/>
        <v>16.915627292736609</v>
      </c>
      <c r="Q77" s="3">
        <f t="shared" si="8"/>
        <v>67.718268525311828</v>
      </c>
      <c r="R77" s="3">
        <f t="shared" si="9"/>
        <v>13.02274394717535</v>
      </c>
      <c r="T77" s="3">
        <f t="shared" si="19"/>
        <v>12.465750770359501</v>
      </c>
      <c r="U77" s="48" t="s">
        <v>60</v>
      </c>
      <c r="V77" s="48">
        <f t="shared" si="28"/>
        <v>-1.0843727072634053</v>
      </c>
      <c r="W77" s="43">
        <f t="shared" si="21"/>
        <v>4.4498765223771084</v>
      </c>
      <c r="Y77" s="2"/>
    </row>
    <row r="78" spans="1:26" s="3" customFormat="1">
      <c r="A78" s="8">
        <v>13800</v>
      </c>
      <c r="B78" s="18">
        <v>35740</v>
      </c>
      <c r="C78" s="8" t="s">
        <v>2</v>
      </c>
      <c r="D78" s="8">
        <v>3700000</v>
      </c>
      <c r="E78" s="5">
        <f t="shared" si="26"/>
        <v>10858.400586940572</v>
      </c>
      <c r="F78" s="13">
        <v>36153</v>
      </c>
      <c r="G78" s="8">
        <v>331</v>
      </c>
      <c r="H78" s="8">
        <v>28</v>
      </c>
      <c r="I78" s="8">
        <v>277625</v>
      </c>
      <c r="J78" s="13">
        <v>36035</v>
      </c>
      <c r="K78" s="8">
        <v>28460</v>
      </c>
      <c r="L78" s="5">
        <f>K78/340.75</f>
        <v>83.52164343360235</v>
      </c>
      <c r="M78" s="8">
        <v>277676</v>
      </c>
      <c r="N78" s="13">
        <v>36035</v>
      </c>
      <c r="O78" s="8">
        <v>6013</v>
      </c>
      <c r="P78" s="5">
        <f t="shared" si="24"/>
        <v>17.646368305209098</v>
      </c>
      <c r="Q78" s="3">
        <f t="shared" si="8"/>
        <v>70.579603815113728</v>
      </c>
      <c r="R78" s="3">
        <f t="shared" si="9"/>
        <v>13.573000733675714</v>
      </c>
      <c r="T78" s="3">
        <f t="shared" si="19"/>
        <v>12.941172633895818</v>
      </c>
      <c r="U78" s="48" t="s">
        <v>60</v>
      </c>
      <c r="V78" s="48">
        <f t="shared" si="28"/>
        <v>-0.63096111518709286</v>
      </c>
      <c r="W78" s="43">
        <f t="shared" si="21"/>
        <v>4.7051956713132803</v>
      </c>
      <c r="Y78" s="2"/>
    </row>
    <row r="79" spans="1:26" s="3" customFormat="1">
      <c r="A79" s="8">
        <v>13801</v>
      </c>
      <c r="B79" s="18">
        <v>35793</v>
      </c>
      <c r="C79" s="8" t="s">
        <v>0</v>
      </c>
      <c r="D79" s="8">
        <v>8500000</v>
      </c>
      <c r="E79" s="5">
        <f t="shared" si="26"/>
        <v>24944.974321349964</v>
      </c>
      <c r="F79" s="61">
        <v>35793</v>
      </c>
      <c r="G79" s="8">
        <v>314</v>
      </c>
      <c r="H79" s="8">
        <v>60</v>
      </c>
      <c r="I79" s="8">
        <v>277624</v>
      </c>
      <c r="J79" s="13">
        <v>36035</v>
      </c>
      <c r="K79" s="8">
        <v>88251</v>
      </c>
      <c r="L79" s="5">
        <f t="shared" ref="L79:L80" si="29">K79/340.75</f>
        <v>258.99046221570069</v>
      </c>
      <c r="M79" s="8">
        <v>277623</v>
      </c>
      <c r="N79" s="13">
        <v>36035</v>
      </c>
      <c r="O79" s="8">
        <v>13813</v>
      </c>
      <c r="P79" s="5">
        <f>O79/340.75</f>
        <v>40.53705062362436</v>
      </c>
      <c r="Q79" s="3">
        <f t="shared" si="8"/>
        <v>162.14233308877479</v>
      </c>
      <c r="R79" s="3">
        <f t="shared" si="9"/>
        <v>31.181217901687457</v>
      </c>
      <c r="S79" s="43"/>
      <c r="T79" s="3">
        <f t="shared" si="19"/>
        <v>28.154672267057961</v>
      </c>
      <c r="U79" s="48" t="s">
        <v>60</v>
      </c>
      <c r="V79" s="48">
        <f t="shared" si="28"/>
        <v>65.666911225238437</v>
      </c>
      <c r="W79" s="43">
        <f t="shared" si="21"/>
        <v>12.382378356566399</v>
      </c>
      <c r="Y79" s="2"/>
    </row>
    <row r="80" spans="1:26" s="3" customFormat="1">
      <c r="A80" s="8">
        <v>13802</v>
      </c>
      <c r="B80" s="18">
        <v>36105</v>
      </c>
      <c r="C80" s="8" t="s">
        <v>10</v>
      </c>
      <c r="D80" s="8">
        <v>10000000</v>
      </c>
      <c r="E80" s="5">
        <f t="shared" si="26"/>
        <v>29347.028613352897</v>
      </c>
      <c r="F80" s="61">
        <v>35821</v>
      </c>
      <c r="G80" s="8">
        <v>316</v>
      </c>
      <c r="H80" s="8">
        <v>32</v>
      </c>
      <c r="I80" s="8"/>
      <c r="J80" s="13"/>
      <c r="K80" s="8"/>
      <c r="L80" s="5">
        <f t="shared" si="29"/>
        <v>0</v>
      </c>
      <c r="M80" s="8">
        <v>277622</v>
      </c>
      <c r="N80" s="13">
        <v>36035</v>
      </c>
      <c r="O80" s="8">
        <v>11122</v>
      </c>
      <c r="P80" s="5">
        <f>O80/340.75</f>
        <v>32.639765223771093</v>
      </c>
      <c r="T80" s="3">
        <f t="shared" si="19"/>
        <v>32.908890902421135</v>
      </c>
      <c r="U80" s="48"/>
      <c r="V80" s="48"/>
      <c r="W80" s="43"/>
      <c r="Y80" s="2"/>
    </row>
    <row r="81" spans="1:26" s="3" customFormat="1">
      <c r="A81" s="8">
        <v>13803</v>
      </c>
      <c r="B81" s="18">
        <v>35741</v>
      </c>
      <c r="C81" s="8" t="s">
        <v>0</v>
      </c>
      <c r="D81" s="8">
        <v>1050000</v>
      </c>
      <c r="E81" s="5">
        <f t="shared" si="26"/>
        <v>3081.4380044020545</v>
      </c>
      <c r="F81" s="30">
        <v>35950</v>
      </c>
      <c r="G81" s="31">
        <v>322</v>
      </c>
      <c r="H81" s="31">
        <v>45</v>
      </c>
      <c r="I81" s="8">
        <v>277585</v>
      </c>
      <c r="J81" s="13">
        <v>36035</v>
      </c>
      <c r="K81" s="8">
        <v>8243</v>
      </c>
      <c r="L81" s="5">
        <f t="shared" si="23"/>
        <v>24.190755685986794</v>
      </c>
      <c r="M81" s="8">
        <v>277584</v>
      </c>
      <c r="N81" s="13">
        <v>36035</v>
      </c>
      <c r="O81" s="8">
        <v>1706</v>
      </c>
      <c r="P81" s="5">
        <f t="shared" ref="P81:P112" si="30">O81/340.75</f>
        <v>5.006603081438004</v>
      </c>
      <c r="Q81" s="3">
        <f t="shared" si="8"/>
        <v>20.029347028613355</v>
      </c>
      <c r="R81" s="3">
        <f t="shared" si="9"/>
        <v>3.8517975055025682</v>
      </c>
      <c r="T81" s="3">
        <f t="shared" si="19"/>
        <v>4.5420530447542191</v>
      </c>
      <c r="V81" s="48">
        <f t="shared" si="28"/>
        <v>0.30961115187087085</v>
      </c>
      <c r="W81" s="43">
        <f t="shared" si="21"/>
        <v>0.46455003668378492</v>
      </c>
      <c r="Y81" s="2"/>
    </row>
    <row r="82" spans="1:26" s="3" customFormat="1">
      <c r="A82" s="8">
        <v>13817</v>
      </c>
      <c r="B82" s="18">
        <v>35762</v>
      </c>
      <c r="C82" s="8" t="s">
        <v>10</v>
      </c>
      <c r="D82" s="8">
        <v>1000000</v>
      </c>
      <c r="E82" s="5">
        <f t="shared" si="26"/>
        <v>2934.70286133529</v>
      </c>
      <c r="F82" s="30">
        <v>35780</v>
      </c>
      <c r="G82" s="31"/>
      <c r="H82" s="31"/>
      <c r="I82" s="8"/>
      <c r="J82" s="13"/>
      <c r="K82" s="8"/>
      <c r="L82" s="5"/>
      <c r="M82" s="8">
        <v>277586</v>
      </c>
      <c r="N82" s="13">
        <v>36035</v>
      </c>
      <c r="O82" s="8">
        <v>1365</v>
      </c>
      <c r="P82" s="5">
        <f t="shared" si="30"/>
        <v>4.0058694057226703</v>
      </c>
      <c r="T82" s="3">
        <f t="shared" si="19"/>
        <v>4.3835790902421135</v>
      </c>
      <c r="U82" s="48"/>
      <c r="V82" s="48"/>
      <c r="W82" s="43"/>
      <c r="Y82" s="2"/>
    </row>
    <row r="83" spans="1:26" s="3" customFormat="1">
      <c r="A83" s="8">
        <v>13821</v>
      </c>
      <c r="B83" s="18">
        <v>35765</v>
      </c>
      <c r="C83" s="8" t="s">
        <v>2</v>
      </c>
      <c r="D83" s="8">
        <v>3850000</v>
      </c>
      <c r="E83" s="5">
        <f t="shared" si="26"/>
        <v>11298.606016140866</v>
      </c>
      <c r="F83" s="61">
        <v>35821</v>
      </c>
      <c r="G83" s="8">
        <v>316</v>
      </c>
      <c r="H83" s="8">
        <v>33</v>
      </c>
      <c r="I83" s="8">
        <v>277589</v>
      </c>
      <c r="J83" s="13">
        <v>36035</v>
      </c>
      <c r="K83" s="8">
        <v>29467</v>
      </c>
      <c r="L83" s="107">
        <f t="shared" ref="L83" si="31">K83/340.75</f>
        <v>86.476889214966988</v>
      </c>
      <c r="M83" s="8">
        <v>277590</v>
      </c>
      <c r="N83" s="13">
        <v>36035</v>
      </c>
      <c r="O83" s="8">
        <v>6256</v>
      </c>
      <c r="P83" s="5">
        <f t="shared" si="30"/>
        <v>18.359501100513572</v>
      </c>
      <c r="Q83" s="3">
        <f t="shared" si="8"/>
        <v>73.440939104915628</v>
      </c>
      <c r="R83" s="3">
        <f t="shared" si="9"/>
        <v>14.123257520176082</v>
      </c>
      <c r="T83" s="3">
        <f t="shared" si="19"/>
        <v>13.416594497432136</v>
      </c>
      <c r="U83" s="48" t="s">
        <v>60</v>
      </c>
      <c r="V83" s="48">
        <f t="shared" si="28"/>
        <v>-1.0873074101247227</v>
      </c>
      <c r="W83" s="43">
        <f t="shared" si="21"/>
        <v>4.9429066030814361</v>
      </c>
    </row>
    <row r="84" spans="1:26" s="3" customFormat="1">
      <c r="A84" s="8">
        <v>13824</v>
      </c>
      <c r="B84" s="18">
        <v>35767</v>
      </c>
      <c r="C84" s="8" t="s">
        <v>2</v>
      </c>
      <c r="D84" s="8">
        <v>1100000</v>
      </c>
      <c r="E84" s="5">
        <f t="shared" si="26"/>
        <v>3228.1731474688186</v>
      </c>
      <c r="F84" s="30"/>
      <c r="G84" s="8"/>
      <c r="H84" s="8"/>
      <c r="I84" s="8">
        <v>277600</v>
      </c>
      <c r="J84" s="13">
        <v>36035</v>
      </c>
      <c r="K84" s="8">
        <v>3622</v>
      </c>
      <c r="L84" s="5">
        <f t="shared" si="23"/>
        <v>10.62949376375642</v>
      </c>
      <c r="M84" s="8">
        <v>277573</v>
      </c>
      <c r="N84" s="13">
        <v>36035</v>
      </c>
      <c r="O84" s="8">
        <v>1788</v>
      </c>
      <c r="P84" s="5">
        <f t="shared" si="30"/>
        <v>5.2472487160674985</v>
      </c>
      <c r="Q84" s="3">
        <f t="shared" si="8"/>
        <v>20.983125458547324</v>
      </c>
      <c r="R84" s="3">
        <f t="shared" si="9"/>
        <v>4.0352164343360233</v>
      </c>
      <c r="T84" s="3">
        <f t="shared" si="19"/>
        <v>4.7005269992663239</v>
      </c>
      <c r="U84" s="48" t="s">
        <v>60</v>
      </c>
      <c r="V84" s="48">
        <f t="shared" si="28"/>
        <v>-14.388848129126927</v>
      </c>
      <c r="W84" s="43">
        <f t="shared" si="21"/>
        <v>0.54672171680117465</v>
      </c>
      <c r="Y84" s="2"/>
      <c r="Z84" s="48" t="s">
        <v>61</v>
      </c>
    </row>
    <row r="85" spans="1:26" s="3" customFormat="1">
      <c r="A85" s="8">
        <v>13864</v>
      </c>
      <c r="B85" s="18">
        <v>35782</v>
      </c>
      <c r="C85" s="52" t="s">
        <v>2</v>
      </c>
      <c r="D85" s="8">
        <v>1400000</v>
      </c>
      <c r="E85" s="5">
        <f t="shared" si="26"/>
        <v>4108.5840058694057</v>
      </c>
      <c r="F85" s="61">
        <v>35821</v>
      </c>
      <c r="G85" s="8"/>
      <c r="H85" s="8"/>
      <c r="I85" s="8">
        <v>147036</v>
      </c>
      <c r="J85" s="13">
        <v>36034</v>
      </c>
      <c r="K85" s="8">
        <v>10896</v>
      </c>
      <c r="L85" s="5">
        <f t="shared" si="23"/>
        <v>31.976522377109319</v>
      </c>
      <c r="M85" s="8">
        <v>147037</v>
      </c>
      <c r="N85" s="13">
        <v>36034</v>
      </c>
      <c r="O85" s="8">
        <v>2275</v>
      </c>
      <c r="P85" s="5">
        <f t="shared" si="30"/>
        <v>6.6764490095377846</v>
      </c>
      <c r="Q85" s="3">
        <f t="shared" si="8"/>
        <v>26.705796038151139</v>
      </c>
      <c r="R85" s="3">
        <f t="shared" si="9"/>
        <v>5.1357300073367576</v>
      </c>
      <c r="T85" s="3">
        <f t="shared" si="19"/>
        <v>5.6513707263389579</v>
      </c>
      <c r="U85" s="48" t="s">
        <v>60</v>
      </c>
      <c r="V85" s="48">
        <f t="shared" si="28"/>
        <v>0.13499633162142288</v>
      </c>
      <c r="W85" s="43">
        <f t="shared" si="21"/>
        <v>1.0250782831988268</v>
      </c>
      <c r="Y85" s="2"/>
    </row>
    <row r="86" spans="1:26" s="3" customFormat="1">
      <c r="A86" s="8">
        <v>13881</v>
      </c>
      <c r="B86" s="18">
        <v>35786</v>
      </c>
      <c r="C86" s="52" t="s">
        <v>10</v>
      </c>
      <c r="D86" s="8">
        <v>4500000</v>
      </c>
      <c r="E86" s="5">
        <f t="shared" si="26"/>
        <v>13206.162876008804</v>
      </c>
      <c r="F86" s="61">
        <v>35821</v>
      </c>
      <c r="G86" s="8"/>
      <c r="H86" s="8"/>
      <c r="I86" s="8"/>
      <c r="J86" s="13"/>
      <c r="K86" s="8"/>
      <c r="L86" s="5"/>
      <c r="M86" s="8">
        <v>277558</v>
      </c>
      <c r="N86" s="13">
        <v>36035</v>
      </c>
      <c r="O86" s="8">
        <v>5145</v>
      </c>
      <c r="P86" s="5">
        <f t="shared" si="30"/>
        <v>15.099046221570067</v>
      </c>
      <c r="T86" s="3">
        <f t="shared" si="19"/>
        <v>15.476755906089508</v>
      </c>
      <c r="V86" s="48"/>
      <c r="W86" s="43"/>
    </row>
    <row r="87" spans="1:26" s="3" customFormat="1">
      <c r="A87" s="8">
        <v>13884</v>
      </c>
      <c r="B87" s="18">
        <v>35787</v>
      </c>
      <c r="C87" s="8" t="s">
        <v>2</v>
      </c>
      <c r="D87" s="8">
        <v>2400000</v>
      </c>
      <c r="E87" s="5">
        <f t="shared" si="26"/>
        <v>7043.2868672046952</v>
      </c>
      <c r="F87" s="13">
        <v>36195</v>
      </c>
      <c r="G87" s="8">
        <v>333</v>
      </c>
      <c r="H87" s="8">
        <v>15</v>
      </c>
      <c r="I87" s="8">
        <v>277556</v>
      </c>
      <c r="J87" s="13">
        <v>36035</v>
      </c>
      <c r="K87" s="8">
        <v>18476</v>
      </c>
      <c r="L87" s="5">
        <f t="shared" ref="L87" si="32">K87/340.75</f>
        <v>54.221570066030814</v>
      </c>
      <c r="M87" s="8">
        <v>277577</v>
      </c>
      <c r="N87" s="13">
        <v>36035</v>
      </c>
      <c r="O87" s="8">
        <v>3900</v>
      </c>
      <c r="P87" s="5">
        <f t="shared" si="30"/>
        <v>11.445341159207631</v>
      </c>
      <c r="Q87" s="3">
        <f t="shared" si="8"/>
        <v>45.781364636830524</v>
      </c>
      <c r="R87" s="3">
        <f t="shared" si="9"/>
        <v>8.8041085840058688</v>
      </c>
      <c r="T87" s="3">
        <f t="shared" si="19"/>
        <v>8.8208498165810703</v>
      </c>
      <c r="U87" s="48" t="s">
        <v>60</v>
      </c>
      <c r="V87" s="48">
        <f t="shared" si="28"/>
        <v>-0.36390315480557867</v>
      </c>
      <c r="W87" s="43">
        <f t="shared" si="21"/>
        <v>2.6244913426265608</v>
      </c>
    </row>
    <row r="88" spans="1:26" s="3" customFormat="1">
      <c r="A88" s="8">
        <v>13892</v>
      </c>
      <c r="B88" s="18">
        <v>35788</v>
      </c>
      <c r="C88" s="8" t="s">
        <v>2</v>
      </c>
      <c r="D88" s="8">
        <v>13888257</v>
      </c>
      <c r="E88" s="5">
        <f t="shared" si="26"/>
        <v>40757.907556859871</v>
      </c>
      <c r="F88" s="13"/>
      <c r="G88" s="8"/>
      <c r="H88" s="8"/>
      <c r="I88" s="8">
        <v>277554</v>
      </c>
      <c r="J88" s="13">
        <v>36035</v>
      </c>
      <c r="K88" s="8">
        <v>109353</v>
      </c>
      <c r="L88" s="5">
        <f t="shared" si="23"/>
        <v>320.91856199559794</v>
      </c>
      <c r="M88" s="8">
        <v>277555</v>
      </c>
      <c r="N88" s="13">
        <v>36035</v>
      </c>
      <c r="O88" s="8">
        <v>22563</v>
      </c>
      <c r="P88" s="5">
        <f t="shared" si="30"/>
        <v>66.215700660308144</v>
      </c>
      <c r="Q88" s="3">
        <f t="shared" si="8"/>
        <v>264.92639911958918</v>
      </c>
      <c r="R88" s="3">
        <f t="shared" si="9"/>
        <v>50.947384446074842</v>
      </c>
      <c r="T88" s="3">
        <f t="shared" si="19"/>
        <v>45.232640161408661</v>
      </c>
      <c r="U88" s="48" t="s">
        <v>60</v>
      </c>
      <c r="V88" s="48">
        <f t="shared" si="28"/>
        <v>5.0447784299339204</v>
      </c>
      <c r="W88" s="43">
        <f t="shared" si="21"/>
        <v>20.983060498899484</v>
      </c>
    </row>
    <row r="89" spans="1:26" s="3" customFormat="1">
      <c r="A89" s="8">
        <v>13893</v>
      </c>
      <c r="B89" s="18">
        <v>35788</v>
      </c>
      <c r="C89" s="8" t="s">
        <v>2</v>
      </c>
      <c r="D89" s="8">
        <v>13667528</v>
      </c>
      <c r="E89" s="5">
        <f t="shared" si="26"/>
        <v>40110.133528980194</v>
      </c>
      <c r="F89" s="13"/>
      <c r="G89" s="8"/>
      <c r="H89" s="8"/>
      <c r="I89" s="8">
        <v>147039</v>
      </c>
      <c r="J89" s="13">
        <v>36035</v>
      </c>
      <c r="K89" s="8">
        <v>103883</v>
      </c>
      <c r="L89" s="5">
        <f t="shared" si="23"/>
        <v>304.86573734409393</v>
      </c>
      <c r="M89" s="8">
        <v>147038</v>
      </c>
      <c r="N89" s="40">
        <v>36055</v>
      </c>
      <c r="O89" s="8"/>
      <c r="P89" s="5">
        <f t="shared" si="30"/>
        <v>0</v>
      </c>
      <c r="Q89" s="3">
        <f t="shared" si="8"/>
        <v>260.71586793837128</v>
      </c>
      <c r="R89" s="3">
        <f t="shared" si="9"/>
        <v>50.137666911225246</v>
      </c>
      <c r="U89" s="48"/>
      <c r="V89" s="48">
        <f t="shared" si="28"/>
        <v>-5.9877975055025914</v>
      </c>
      <c r="W89" s="43"/>
    </row>
    <row r="90" spans="1:26" s="3" customFormat="1">
      <c r="A90" s="8">
        <v>13894</v>
      </c>
      <c r="B90" s="18">
        <v>35788</v>
      </c>
      <c r="C90" s="8" t="s">
        <v>2</v>
      </c>
      <c r="D90" s="8">
        <v>4088952</v>
      </c>
      <c r="E90" s="5">
        <f t="shared" si="26"/>
        <v>11999.859134262655</v>
      </c>
      <c r="F90" s="13"/>
      <c r="G90" s="8"/>
      <c r="H90" s="8"/>
      <c r="I90" s="8">
        <v>147398</v>
      </c>
      <c r="J90" s="13">
        <v>36035</v>
      </c>
      <c r="K90" s="8">
        <v>31278</v>
      </c>
      <c r="L90" s="5">
        <f t="shared" si="23"/>
        <v>91.791636096845195</v>
      </c>
      <c r="M90" s="8">
        <v>147399</v>
      </c>
      <c r="N90" s="13">
        <v>36035</v>
      </c>
      <c r="O90" s="8">
        <v>6644</v>
      </c>
      <c r="P90" s="5">
        <f t="shared" si="30"/>
        <v>19.498165810711665</v>
      </c>
      <c r="Q90" s="3">
        <f t="shared" si="8"/>
        <v>77.999084372707259</v>
      </c>
      <c r="R90" s="3">
        <f t="shared" si="9"/>
        <v>14.999823917828319</v>
      </c>
      <c r="T90" s="3">
        <f t="shared" si="19"/>
        <v>14.173947865003667</v>
      </c>
      <c r="U90" s="48" t="s">
        <v>60</v>
      </c>
      <c r="V90" s="48">
        <f t="shared" si="28"/>
        <v>-1.2072721936903825</v>
      </c>
      <c r="W90" s="43">
        <f t="shared" si="21"/>
        <v>5.3242179457079981</v>
      </c>
    </row>
    <row r="91" spans="1:26" s="3" customFormat="1">
      <c r="A91" s="8">
        <v>13895</v>
      </c>
      <c r="B91" s="18">
        <v>35790</v>
      </c>
      <c r="C91" s="9" t="s">
        <v>10</v>
      </c>
      <c r="D91" s="8">
        <v>600000</v>
      </c>
      <c r="E91" s="5">
        <f t="shared" si="26"/>
        <v>1760.8217168011738</v>
      </c>
      <c r="F91" s="30">
        <v>35811</v>
      </c>
      <c r="G91" s="8"/>
      <c r="H91" s="8"/>
      <c r="I91" s="8"/>
      <c r="J91" s="13"/>
      <c r="K91" s="8"/>
      <c r="L91" s="5"/>
      <c r="M91" s="8">
        <v>147400</v>
      </c>
      <c r="N91" s="13">
        <v>36035</v>
      </c>
      <c r="O91" s="8">
        <v>2632</v>
      </c>
      <c r="P91" s="5">
        <f t="shared" si="30"/>
        <v>7.7241379310344831</v>
      </c>
      <c r="T91" s="3">
        <f t="shared" si="19"/>
        <v>3.1157874541452677</v>
      </c>
      <c r="U91" s="48" t="s">
        <v>60</v>
      </c>
      <c r="V91" s="48"/>
      <c r="W91" s="43">
        <f t="shared" si="21"/>
        <v>4.6083504768892158</v>
      </c>
    </row>
    <row r="92" spans="1:26" s="3" customFormat="1">
      <c r="A92" s="8">
        <v>14082</v>
      </c>
      <c r="B92" s="18">
        <v>35926</v>
      </c>
      <c r="C92" s="52" t="s">
        <v>10</v>
      </c>
      <c r="D92" s="8">
        <v>12266100</v>
      </c>
      <c r="E92" s="5">
        <f t="shared" ref="E92:E93" si="33">D92/340.75</f>
        <v>35997.358767424797</v>
      </c>
      <c r="F92" s="30">
        <v>35961</v>
      </c>
      <c r="G92" s="8"/>
      <c r="H92" s="8"/>
      <c r="I92" s="8"/>
      <c r="J92" s="13"/>
      <c r="K92" s="8"/>
      <c r="L92" s="5"/>
      <c r="M92" s="8">
        <v>147754</v>
      </c>
      <c r="N92" s="13">
        <v>36035</v>
      </c>
      <c r="O92" s="8">
        <v>13507</v>
      </c>
      <c r="P92" s="5">
        <f t="shared" si="30"/>
        <v>39.639031548055762</v>
      </c>
      <c r="T92" s="3">
        <f t="shared" si="19"/>
        <v>40.091247468818786</v>
      </c>
      <c r="U92" s="48"/>
      <c r="V92" s="48"/>
      <c r="W92" s="43"/>
    </row>
    <row r="93" spans="1:26" s="3" customFormat="1">
      <c r="A93" s="8">
        <v>14084</v>
      </c>
      <c r="B93" s="18">
        <v>35927</v>
      </c>
      <c r="C93" s="52" t="s">
        <v>10</v>
      </c>
      <c r="D93" s="8">
        <v>1000000</v>
      </c>
      <c r="E93" s="5">
        <f t="shared" si="33"/>
        <v>2934.70286133529</v>
      </c>
      <c r="F93" s="30">
        <v>35927</v>
      </c>
      <c r="G93" s="8"/>
      <c r="H93" s="8"/>
      <c r="I93" s="8"/>
      <c r="J93" s="13"/>
      <c r="K93" s="8"/>
      <c r="L93" s="5"/>
      <c r="M93" s="8">
        <v>147755</v>
      </c>
      <c r="N93" s="13">
        <v>36035</v>
      </c>
      <c r="O93" s="8">
        <v>1145</v>
      </c>
      <c r="P93" s="5">
        <f t="shared" si="30"/>
        <v>3.3602347762289067</v>
      </c>
      <c r="T93" s="3">
        <f t="shared" si="19"/>
        <v>4.3835790902421135</v>
      </c>
      <c r="U93" s="48"/>
      <c r="V93" s="48"/>
      <c r="W93" s="43"/>
    </row>
    <row r="94" spans="1:26" s="3" customFormat="1">
      <c r="A94" s="8">
        <v>14104</v>
      </c>
      <c r="B94" s="18">
        <v>35940</v>
      </c>
      <c r="C94" s="8" t="s">
        <v>10</v>
      </c>
      <c r="D94" s="8">
        <v>400000</v>
      </c>
      <c r="E94" s="4">
        <f t="shared" si="26"/>
        <v>1173.8811445341159</v>
      </c>
      <c r="F94" s="30">
        <v>35941</v>
      </c>
      <c r="G94" s="31"/>
      <c r="H94" s="31"/>
      <c r="I94" s="8"/>
      <c r="J94" s="13"/>
      <c r="K94" s="8"/>
      <c r="L94" s="5"/>
      <c r="M94" s="8">
        <v>147301</v>
      </c>
      <c r="N94" s="13">
        <v>36035</v>
      </c>
      <c r="O94" s="8">
        <v>7165</v>
      </c>
      <c r="P94" s="5">
        <f t="shared" si="30"/>
        <v>21.027146001467351</v>
      </c>
      <c r="T94" s="3">
        <f t="shared" si="19"/>
        <v>2.4818916360968455</v>
      </c>
      <c r="U94" s="48" t="s">
        <v>60</v>
      </c>
      <c r="V94" s="48"/>
      <c r="W94" s="43">
        <f t="shared" si="21"/>
        <v>18.545254365370504</v>
      </c>
    </row>
    <row r="95" spans="1:26" s="3" customFormat="1">
      <c r="A95" s="8">
        <v>14105</v>
      </c>
      <c r="B95" s="18">
        <v>35934</v>
      </c>
      <c r="C95" s="8" t="s">
        <v>0</v>
      </c>
      <c r="D95" s="8">
        <v>725000</v>
      </c>
      <c r="E95" s="4">
        <f t="shared" si="26"/>
        <v>2127.6595744680849</v>
      </c>
      <c r="F95" s="30">
        <v>35941</v>
      </c>
      <c r="G95" s="8"/>
      <c r="H95" s="8"/>
      <c r="I95" s="8">
        <v>147753</v>
      </c>
      <c r="J95" s="13">
        <v>36035</v>
      </c>
      <c r="K95" s="8">
        <v>9781</v>
      </c>
      <c r="L95" s="5">
        <f t="shared" ref="L95" si="34">K95/340.75</f>
        <v>28.704328686720469</v>
      </c>
      <c r="M95" s="8">
        <v>147752</v>
      </c>
      <c r="N95" s="13">
        <v>36035</v>
      </c>
      <c r="O95" s="8">
        <v>1178</v>
      </c>
      <c r="P95" s="5">
        <f t="shared" si="30"/>
        <v>3.4570799706529716</v>
      </c>
      <c r="Q95" s="3">
        <f t="shared" ref="Q95:Q115" si="35">E95*0.65%</f>
        <v>13.829787234042554</v>
      </c>
      <c r="R95" s="3">
        <f t="shared" ref="R95:R115" si="36">E95*0.125%</f>
        <v>2.6595744680851063</v>
      </c>
      <c r="T95" s="3">
        <f t="shared" si="19"/>
        <v>3.5119723404255319</v>
      </c>
      <c r="U95" s="48" t="s">
        <v>60</v>
      </c>
      <c r="V95" s="48">
        <f t="shared" si="28"/>
        <v>12.214966984592809</v>
      </c>
      <c r="W95" s="43">
        <f t="shared" si="21"/>
        <v>-5.489236977256029E-2</v>
      </c>
    </row>
    <row r="96" spans="1:26" s="3" customFormat="1">
      <c r="A96" s="8">
        <v>14127</v>
      </c>
      <c r="B96" s="18">
        <v>35949</v>
      </c>
      <c r="C96" s="52" t="s">
        <v>55</v>
      </c>
      <c r="D96" s="8">
        <v>9000000</v>
      </c>
      <c r="E96" s="5">
        <f t="shared" si="26"/>
        <v>26412.325752017608</v>
      </c>
      <c r="F96" s="13"/>
      <c r="G96" s="8"/>
      <c r="H96" s="8"/>
      <c r="I96" s="8"/>
      <c r="J96" s="13"/>
      <c r="K96" s="8"/>
      <c r="L96" s="5"/>
      <c r="M96" s="8">
        <v>147324</v>
      </c>
      <c r="N96" s="13">
        <v>36035</v>
      </c>
      <c r="O96" s="8">
        <v>18645</v>
      </c>
      <c r="P96" s="5">
        <f t="shared" ref="P96" si="37">O96/340.75</f>
        <v>54.717534849596476</v>
      </c>
      <c r="T96" s="3">
        <f t="shared" si="19"/>
        <v>29.739411812179018</v>
      </c>
      <c r="U96" s="48" t="s">
        <v>60</v>
      </c>
      <c r="V96" s="48"/>
      <c r="W96" s="43">
        <f t="shared" si="21"/>
        <v>24.978123037417458</v>
      </c>
    </row>
    <row r="97" spans="1:27" s="3" customFormat="1">
      <c r="A97" s="8">
        <v>14160</v>
      </c>
      <c r="B97" s="18">
        <v>35972</v>
      </c>
      <c r="C97" s="52" t="s">
        <v>2</v>
      </c>
      <c r="D97" s="8">
        <v>3779328</v>
      </c>
      <c r="E97" s="5">
        <f t="shared" si="26"/>
        <v>11091.204695524579</v>
      </c>
      <c r="F97" s="13"/>
      <c r="G97" s="8"/>
      <c r="H97" s="8"/>
      <c r="I97" s="8">
        <v>147323</v>
      </c>
      <c r="J97" s="13">
        <v>36035</v>
      </c>
      <c r="K97" s="8">
        <v>28932</v>
      </c>
      <c r="L97" s="5">
        <f t="shared" si="23"/>
        <v>84.9068231841526</v>
      </c>
      <c r="M97" s="8">
        <v>147340</v>
      </c>
      <c r="N97" s="13">
        <v>36035</v>
      </c>
      <c r="O97" s="8">
        <v>6142</v>
      </c>
      <c r="P97" s="5">
        <f t="shared" ref="P97:P101" si="38">O97/340.75</f>
        <v>18.02494497432135</v>
      </c>
      <c r="Q97" s="3">
        <f t="shared" si="35"/>
        <v>72.092830520909772</v>
      </c>
      <c r="R97" s="3">
        <f t="shared" si="36"/>
        <v>13.864005869405723</v>
      </c>
      <c r="T97" s="3">
        <f t="shared" si="19"/>
        <v>13.192601071166546</v>
      </c>
      <c r="U97" s="48" t="s">
        <v>60</v>
      </c>
      <c r="V97" s="48">
        <f t="shared" si="28"/>
        <v>-1.0500132061628946</v>
      </c>
      <c r="W97" s="43">
        <f t="shared" si="21"/>
        <v>4.8323439031548041</v>
      </c>
    </row>
    <row r="98" spans="1:27" s="3" customFormat="1">
      <c r="A98" s="8">
        <v>14164</v>
      </c>
      <c r="B98" s="19">
        <v>35973</v>
      </c>
      <c r="C98" s="52" t="s">
        <v>10</v>
      </c>
      <c r="D98" s="9">
        <v>800000</v>
      </c>
      <c r="E98" s="4">
        <f t="shared" si="26"/>
        <v>2347.7622890682319</v>
      </c>
      <c r="F98" s="11">
        <v>36175</v>
      </c>
      <c r="G98" s="9">
        <v>332</v>
      </c>
      <c r="H98" s="9">
        <v>20</v>
      </c>
      <c r="I98" s="8"/>
      <c r="J98" s="13"/>
      <c r="K98" s="8"/>
      <c r="L98" s="5"/>
      <c r="M98" s="8">
        <v>147787</v>
      </c>
      <c r="N98" s="13">
        <v>36038</v>
      </c>
      <c r="O98" s="8">
        <v>1149</v>
      </c>
      <c r="P98" s="5">
        <f t="shared" si="38"/>
        <v>3.371973587674248</v>
      </c>
      <c r="T98" s="3">
        <f t="shared" si="19"/>
        <v>3.7496832721936904</v>
      </c>
      <c r="U98" s="48"/>
      <c r="V98" s="48"/>
      <c r="W98" s="43"/>
    </row>
    <row r="99" spans="1:27" s="3" customFormat="1">
      <c r="A99" s="9">
        <v>14169</v>
      </c>
      <c r="B99" s="19">
        <v>35976</v>
      </c>
      <c r="C99" s="9" t="s">
        <v>10</v>
      </c>
      <c r="D99" s="9">
        <v>2333333</v>
      </c>
      <c r="E99" s="4">
        <f t="shared" si="26"/>
        <v>6847.6390315480558</v>
      </c>
      <c r="F99" s="11">
        <v>36153</v>
      </c>
      <c r="G99" s="9">
        <v>331</v>
      </c>
      <c r="H99" s="9">
        <v>41</v>
      </c>
      <c r="I99" s="8"/>
      <c r="J99" s="13"/>
      <c r="K99" s="8"/>
      <c r="L99" s="5"/>
      <c r="M99" s="8">
        <v>147786</v>
      </c>
      <c r="N99" s="13">
        <v>36038</v>
      </c>
      <c r="O99" s="8">
        <v>2805</v>
      </c>
      <c r="P99" s="5">
        <f t="shared" si="38"/>
        <v>8.2318415260454874</v>
      </c>
      <c r="T99" s="3">
        <f t="shared" si="19"/>
        <v>8.6095501540718988</v>
      </c>
      <c r="U99" s="48"/>
      <c r="V99" s="48"/>
      <c r="W99" s="43"/>
    </row>
    <row r="100" spans="1:27" s="3" customFormat="1">
      <c r="A100" s="8">
        <v>14170</v>
      </c>
      <c r="B100" s="18">
        <v>35976</v>
      </c>
      <c r="C100" s="8" t="s">
        <v>19</v>
      </c>
      <c r="D100" s="8">
        <v>1250000</v>
      </c>
      <c r="E100" s="5">
        <f t="shared" si="26"/>
        <v>3668.3785766691121</v>
      </c>
      <c r="F100" s="13"/>
      <c r="G100" s="8"/>
      <c r="H100" s="8"/>
      <c r="I100" s="8"/>
      <c r="J100" s="13"/>
      <c r="K100" s="8"/>
      <c r="L100" s="5"/>
      <c r="M100" s="8">
        <v>147785</v>
      </c>
      <c r="N100" s="13">
        <v>36038</v>
      </c>
      <c r="O100" s="8">
        <v>1635</v>
      </c>
      <c r="P100" s="5">
        <f t="shared" si="38"/>
        <v>4.7982391782831986</v>
      </c>
      <c r="T100" s="3">
        <f t="shared" si="19"/>
        <v>5.1759488628026418</v>
      </c>
      <c r="U100" s="48"/>
      <c r="V100" s="48"/>
      <c r="W100" s="43"/>
    </row>
    <row r="101" spans="1:27" s="3" customFormat="1">
      <c r="A101" s="9">
        <v>14174</v>
      </c>
      <c r="B101" s="19">
        <v>35977</v>
      </c>
      <c r="C101" s="9" t="s">
        <v>10</v>
      </c>
      <c r="D101" s="9">
        <v>850000</v>
      </c>
      <c r="E101" s="4">
        <f t="shared" si="26"/>
        <v>2494.4974321349964</v>
      </c>
      <c r="F101" s="11">
        <v>36446</v>
      </c>
      <c r="G101" s="9">
        <v>340</v>
      </c>
      <c r="H101" s="9">
        <v>98</v>
      </c>
      <c r="I101" s="8"/>
      <c r="J101" s="13"/>
      <c r="K101" s="8"/>
      <c r="L101" s="5"/>
      <c r="M101" s="8">
        <v>147784</v>
      </c>
      <c r="N101" s="13">
        <v>36038</v>
      </c>
      <c r="O101" s="8">
        <v>1064</v>
      </c>
      <c r="P101" s="5">
        <f t="shared" si="38"/>
        <v>3.1225238444607482</v>
      </c>
      <c r="T101" s="3">
        <f t="shared" si="19"/>
        <v>3.9081572267057965</v>
      </c>
      <c r="U101" s="48"/>
      <c r="V101" s="48"/>
      <c r="W101" s="43"/>
    </row>
    <row r="102" spans="1:27" s="3" customFormat="1">
      <c r="A102" s="8">
        <v>14175</v>
      </c>
      <c r="B102" s="18">
        <v>35977</v>
      </c>
      <c r="C102" s="8" t="s">
        <v>2</v>
      </c>
      <c r="D102" s="8">
        <v>2100000</v>
      </c>
      <c r="E102" s="5">
        <f t="shared" si="26"/>
        <v>6162.876008804109</v>
      </c>
      <c r="F102" s="13"/>
      <c r="G102" s="8"/>
      <c r="H102" s="8"/>
      <c r="I102" s="8">
        <v>147782</v>
      </c>
      <c r="J102" s="13">
        <v>36038</v>
      </c>
      <c r="K102" s="8">
        <v>15788</v>
      </c>
      <c r="L102" s="5">
        <f t="shared" si="23"/>
        <v>46.333088774761556</v>
      </c>
      <c r="M102" s="8">
        <v>147783</v>
      </c>
      <c r="N102" s="13">
        <v>36038</v>
      </c>
      <c r="O102" s="8">
        <v>3412</v>
      </c>
      <c r="P102" s="5">
        <f t="shared" si="30"/>
        <v>10.013206162876008</v>
      </c>
      <c r="Q102" s="3">
        <f t="shared" si="35"/>
        <v>40.05869405722671</v>
      </c>
      <c r="R102" s="3">
        <f t="shared" si="36"/>
        <v>7.7035950110051363</v>
      </c>
      <c r="T102" s="3">
        <f t="shared" si="19"/>
        <v>7.8700060895084372</v>
      </c>
      <c r="U102" s="48" t="s">
        <v>60</v>
      </c>
      <c r="V102" s="48">
        <f t="shared" si="28"/>
        <v>-1.4292002934702897</v>
      </c>
      <c r="W102" s="43">
        <f t="shared" si="21"/>
        <v>2.1432000733675709</v>
      </c>
    </row>
    <row r="103" spans="1:27" s="3" customFormat="1">
      <c r="A103" s="8">
        <v>14176</v>
      </c>
      <c r="B103" s="18">
        <v>35979</v>
      </c>
      <c r="C103" s="52" t="s">
        <v>10</v>
      </c>
      <c r="D103" s="8">
        <v>2000000</v>
      </c>
      <c r="E103" s="5">
        <f t="shared" si="26"/>
        <v>5869.40572267058</v>
      </c>
      <c r="F103" s="30">
        <v>36000</v>
      </c>
      <c r="G103" s="8"/>
      <c r="H103" s="8"/>
      <c r="I103" s="8"/>
      <c r="J103" s="13"/>
      <c r="K103" s="8"/>
      <c r="L103" s="5"/>
      <c r="M103" s="8">
        <v>147776</v>
      </c>
      <c r="N103" s="13">
        <v>36035</v>
      </c>
      <c r="O103" s="8">
        <v>2444</v>
      </c>
      <c r="P103" s="5">
        <f t="shared" si="30"/>
        <v>7.1724137931034484</v>
      </c>
      <c r="T103" s="3">
        <f t="shared" si="19"/>
        <v>7.5530581804842258</v>
      </c>
      <c r="U103" s="48"/>
      <c r="V103" s="48"/>
      <c r="W103" s="43"/>
    </row>
    <row r="104" spans="1:27" s="3" customFormat="1">
      <c r="A104" s="8">
        <v>14178</v>
      </c>
      <c r="B104" s="18">
        <v>35980</v>
      </c>
      <c r="C104" s="52" t="s">
        <v>10</v>
      </c>
      <c r="D104" s="8">
        <v>1650000</v>
      </c>
      <c r="E104" s="5">
        <f t="shared" si="26"/>
        <v>4842.2597212032279</v>
      </c>
      <c r="F104" s="30">
        <v>35992</v>
      </c>
      <c r="G104" s="8"/>
      <c r="H104" s="8"/>
      <c r="I104" s="8"/>
      <c r="J104" s="13"/>
      <c r="K104" s="8"/>
      <c r="L104" s="5"/>
      <c r="M104" s="8">
        <v>147773</v>
      </c>
      <c r="N104" s="13">
        <v>36035</v>
      </c>
      <c r="O104" s="8">
        <v>2060</v>
      </c>
      <c r="P104" s="5">
        <f t="shared" si="30"/>
        <v>6.0454878943506971</v>
      </c>
      <c r="T104" s="3">
        <f t="shared" si="19"/>
        <v>6.4437404988994862</v>
      </c>
      <c r="U104" s="48"/>
      <c r="V104" s="48"/>
      <c r="W104" s="43"/>
    </row>
    <row r="105" spans="1:27" s="3" customFormat="1">
      <c r="A105" s="8">
        <v>14179</v>
      </c>
      <c r="B105" s="18">
        <v>35980</v>
      </c>
      <c r="C105" s="52" t="s">
        <v>10</v>
      </c>
      <c r="D105" s="8">
        <v>800000</v>
      </c>
      <c r="E105" s="5">
        <f t="shared" si="26"/>
        <v>2347.7622890682319</v>
      </c>
      <c r="F105" s="30">
        <v>35992</v>
      </c>
      <c r="G105" s="8"/>
      <c r="H105" s="8"/>
      <c r="I105" s="8"/>
      <c r="J105" s="13"/>
      <c r="K105" s="8"/>
      <c r="L105" s="5"/>
      <c r="M105" s="8">
        <v>147772</v>
      </c>
      <c r="N105" s="13">
        <v>36035</v>
      </c>
      <c r="O105" s="8">
        <v>1149</v>
      </c>
      <c r="P105" s="5">
        <f t="shared" si="30"/>
        <v>3.371973587674248</v>
      </c>
      <c r="T105" s="3">
        <f t="shared" si="19"/>
        <v>3.7496832721936904</v>
      </c>
      <c r="U105" s="48"/>
      <c r="V105" s="48"/>
      <c r="W105" s="43"/>
    </row>
    <row r="106" spans="1:27" s="3" customFormat="1">
      <c r="A106" s="8">
        <v>14185</v>
      </c>
      <c r="B106" s="18">
        <v>35983</v>
      </c>
      <c r="C106" s="52" t="s">
        <v>0</v>
      </c>
      <c r="D106" s="8">
        <v>1400000</v>
      </c>
      <c r="E106" s="5">
        <f t="shared" si="26"/>
        <v>4108.5840058694057</v>
      </c>
      <c r="F106" s="13">
        <v>36090</v>
      </c>
      <c r="G106" s="8">
        <v>328</v>
      </c>
      <c r="H106" s="8">
        <v>40</v>
      </c>
      <c r="I106" s="8">
        <v>147770</v>
      </c>
      <c r="J106" s="13">
        <v>36035</v>
      </c>
      <c r="K106" s="8">
        <v>10897</v>
      </c>
      <c r="L106" s="5">
        <f t="shared" si="23"/>
        <v>31.979457079970654</v>
      </c>
      <c r="M106" s="8">
        <v>147771</v>
      </c>
      <c r="N106" s="13">
        <v>36035</v>
      </c>
      <c r="O106" s="8">
        <v>2275</v>
      </c>
      <c r="P106" s="5">
        <f t="shared" ref="P106:P108" si="39">O106/340.75</f>
        <v>6.6764490095377846</v>
      </c>
      <c r="Q106" s="3">
        <f t="shared" si="35"/>
        <v>26.705796038151139</v>
      </c>
      <c r="R106" s="3">
        <f t="shared" si="36"/>
        <v>5.1357300073367576</v>
      </c>
      <c r="T106" s="3">
        <f t="shared" si="19"/>
        <v>5.6513707263389579</v>
      </c>
      <c r="U106" s="48" t="s">
        <v>60</v>
      </c>
      <c r="V106" s="48">
        <f t="shared" si="28"/>
        <v>0.13793103448275801</v>
      </c>
      <c r="W106" s="43">
        <f t="shared" si="21"/>
        <v>1.0250782831988268</v>
      </c>
    </row>
    <row r="107" spans="1:27" s="3" customFormat="1">
      <c r="A107" s="8">
        <v>14186</v>
      </c>
      <c r="B107" s="18">
        <v>35983</v>
      </c>
      <c r="C107" s="52" t="s">
        <v>0</v>
      </c>
      <c r="D107" s="8">
        <v>1200000</v>
      </c>
      <c r="E107" s="5">
        <f t="shared" si="26"/>
        <v>3521.6434336023476</v>
      </c>
      <c r="F107" s="13">
        <v>36090</v>
      </c>
      <c r="G107" s="8">
        <v>328</v>
      </c>
      <c r="H107" s="8">
        <v>41</v>
      </c>
      <c r="I107" s="8">
        <v>147768</v>
      </c>
      <c r="J107" s="13">
        <v>36035</v>
      </c>
      <c r="K107" s="8">
        <v>9380</v>
      </c>
      <c r="L107" s="5">
        <f t="shared" si="23"/>
        <v>27.52751283932502</v>
      </c>
      <c r="M107" s="8">
        <v>147769</v>
      </c>
      <c r="N107" s="13">
        <v>36035</v>
      </c>
      <c r="O107" s="8">
        <v>1950</v>
      </c>
      <c r="P107" s="5">
        <f t="shared" si="39"/>
        <v>5.7226705796038155</v>
      </c>
      <c r="Q107" s="3">
        <f t="shared" si="35"/>
        <v>22.890682318415262</v>
      </c>
      <c r="R107" s="3">
        <f t="shared" si="36"/>
        <v>4.4020542920029344</v>
      </c>
      <c r="T107" s="3">
        <f t="shared" si="19"/>
        <v>5.0174749082905361</v>
      </c>
      <c r="U107" s="48"/>
      <c r="V107" s="48">
        <f t="shared" si="28"/>
        <v>0.23477622890682337</v>
      </c>
      <c r="W107" s="43">
        <f t="shared" si="21"/>
        <v>0.70519567131327943</v>
      </c>
    </row>
    <row r="108" spans="1:27" s="3" customFormat="1">
      <c r="A108" s="8">
        <v>14187</v>
      </c>
      <c r="B108" s="18">
        <v>35983</v>
      </c>
      <c r="C108" s="8" t="s">
        <v>0</v>
      </c>
      <c r="D108" s="8">
        <v>700000</v>
      </c>
      <c r="E108" s="4">
        <f t="shared" si="26"/>
        <v>2054.2920029347029</v>
      </c>
      <c r="F108" s="13">
        <v>36090</v>
      </c>
      <c r="G108" s="8">
        <v>328</v>
      </c>
      <c r="H108" s="8">
        <v>42</v>
      </c>
      <c r="I108" s="8">
        <v>147766</v>
      </c>
      <c r="J108" s="13">
        <v>36035</v>
      </c>
      <c r="K108" s="8">
        <v>5591</v>
      </c>
      <c r="L108" s="5">
        <f t="shared" si="23"/>
        <v>16.407923697725604</v>
      </c>
      <c r="M108" s="8">
        <v>147767</v>
      </c>
      <c r="N108" s="13">
        <v>36035</v>
      </c>
      <c r="O108" s="8">
        <v>1138</v>
      </c>
      <c r="P108" s="5">
        <f t="shared" si="39"/>
        <v>3.3396918561995599</v>
      </c>
      <c r="Q108" s="3">
        <f t="shared" si="35"/>
        <v>13.352898019075569</v>
      </c>
      <c r="R108" s="3">
        <f t="shared" si="36"/>
        <v>2.5678650036683788</v>
      </c>
      <c r="T108" s="3">
        <f t="shared" si="19"/>
        <v>3.432735363169479</v>
      </c>
      <c r="U108" s="48"/>
      <c r="V108" s="48">
        <f t="shared" si="28"/>
        <v>0.48716067498165572</v>
      </c>
      <c r="W108" s="43">
        <f t="shared" si="21"/>
        <v>-9.3043506969919143E-2</v>
      </c>
      <c r="X108" s="43"/>
      <c r="Y108" s="43"/>
      <c r="Z108" s="43"/>
      <c r="AA108" s="43"/>
    </row>
    <row r="109" spans="1:27" s="3" customFormat="1">
      <c r="A109" s="8">
        <v>14192</v>
      </c>
      <c r="B109" s="18">
        <v>35986</v>
      </c>
      <c r="C109" s="52" t="s">
        <v>0</v>
      </c>
      <c r="D109" s="8">
        <v>1800000</v>
      </c>
      <c r="E109" s="5">
        <f t="shared" si="26"/>
        <v>5282.4651504035219</v>
      </c>
      <c r="F109" s="30">
        <v>35998</v>
      </c>
      <c r="G109" s="8">
        <v>324</v>
      </c>
      <c r="H109" s="8">
        <v>94</v>
      </c>
      <c r="I109" s="8">
        <v>147764</v>
      </c>
      <c r="J109" s="13">
        <v>36035</v>
      </c>
      <c r="K109" s="8">
        <v>13928</v>
      </c>
      <c r="L109" s="5">
        <f t="shared" si="23"/>
        <v>40.874541452677917</v>
      </c>
      <c r="M109" s="8">
        <v>147765</v>
      </c>
      <c r="N109" s="13">
        <v>36035</v>
      </c>
      <c r="O109" s="8">
        <v>2925</v>
      </c>
      <c r="P109" s="5">
        <f t="shared" si="30"/>
        <v>8.584005869405722</v>
      </c>
      <c r="Q109" s="3">
        <f t="shared" si="35"/>
        <v>34.336023477622895</v>
      </c>
      <c r="R109" s="3">
        <f t="shared" si="36"/>
        <v>6.6030814380044021</v>
      </c>
      <c r="T109" s="3">
        <f t="shared" si="19"/>
        <v>6.9191623624358032</v>
      </c>
      <c r="U109" s="48" t="s">
        <v>60</v>
      </c>
      <c r="V109" s="48">
        <f t="shared" si="28"/>
        <v>-6.4563462949379868E-2</v>
      </c>
      <c r="W109" s="43">
        <f t="shared" si="21"/>
        <v>1.6648435069699188</v>
      </c>
    </row>
    <row r="110" spans="1:27" s="3" customFormat="1">
      <c r="A110" s="8">
        <v>14193</v>
      </c>
      <c r="B110" s="18">
        <v>35986</v>
      </c>
      <c r="C110" s="52" t="s">
        <v>0</v>
      </c>
      <c r="D110" s="8">
        <v>1800000</v>
      </c>
      <c r="E110" s="5">
        <f t="shared" si="26"/>
        <v>5282.4651504035219</v>
      </c>
      <c r="F110" s="30">
        <v>35998</v>
      </c>
      <c r="G110" s="8">
        <v>324</v>
      </c>
      <c r="H110" s="8">
        <v>95</v>
      </c>
      <c r="I110" s="8">
        <v>147762</v>
      </c>
      <c r="J110" s="13">
        <v>36035</v>
      </c>
      <c r="K110" s="8">
        <v>13928</v>
      </c>
      <c r="L110" s="5">
        <f t="shared" si="23"/>
        <v>40.874541452677917</v>
      </c>
      <c r="M110" s="8">
        <v>147763</v>
      </c>
      <c r="N110" s="11">
        <v>36035</v>
      </c>
      <c r="O110" s="8">
        <v>2925</v>
      </c>
      <c r="P110" s="5">
        <f t="shared" si="30"/>
        <v>8.584005869405722</v>
      </c>
      <c r="Q110" s="3">
        <f t="shared" si="35"/>
        <v>34.336023477622895</v>
      </c>
      <c r="R110" s="3">
        <f t="shared" si="36"/>
        <v>6.6030814380044021</v>
      </c>
      <c r="T110" s="3">
        <f t="shared" si="19"/>
        <v>6.9191623624358032</v>
      </c>
      <c r="U110" s="48" t="s">
        <v>60</v>
      </c>
      <c r="V110" s="48">
        <f t="shared" si="28"/>
        <v>-6.4563462949379868E-2</v>
      </c>
      <c r="W110" s="43">
        <f t="shared" si="21"/>
        <v>1.6648435069699188</v>
      </c>
    </row>
    <row r="111" spans="1:27" s="3" customFormat="1">
      <c r="A111" s="8">
        <v>14195</v>
      </c>
      <c r="B111" s="18">
        <v>35987</v>
      </c>
      <c r="C111" s="52" t="s">
        <v>56</v>
      </c>
      <c r="D111" s="8">
        <v>20000000</v>
      </c>
      <c r="E111" s="5">
        <f t="shared" si="26"/>
        <v>58694.057226705794</v>
      </c>
      <c r="F111" s="30"/>
      <c r="G111" s="8"/>
      <c r="H111" s="8"/>
      <c r="I111" s="8">
        <v>147760</v>
      </c>
      <c r="J111" s="13">
        <v>36035</v>
      </c>
      <c r="K111" s="8">
        <v>260000</v>
      </c>
      <c r="L111" s="5">
        <f t="shared" si="23"/>
        <v>763.0227439471754</v>
      </c>
      <c r="M111" s="8">
        <v>147759</v>
      </c>
      <c r="N111" s="11">
        <v>36035</v>
      </c>
      <c r="O111" s="8">
        <v>1269</v>
      </c>
      <c r="P111" s="5">
        <f t="shared" si="30"/>
        <v>3.7241379310344827</v>
      </c>
      <c r="S111" s="3">
        <f>E111*1.3%</f>
        <v>763.0227439471754</v>
      </c>
      <c r="T111" s="3">
        <f t="shared" si="19"/>
        <v>64.603681804842267</v>
      </c>
      <c r="U111" s="48"/>
      <c r="V111" s="48"/>
      <c r="W111" s="43"/>
    </row>
    <row r="112" spans="1:27" s="3" customFormat="1">
      <c r="A112" s="8">
        <v>14198</v>
      </c>
      <c r="B112" s="18">
        <v>35992</v>
      </c>
      <c r="C112" s="52" t="s">
        <v>10</v>
      </c>
      <c r="D112" s="8">
        <v>1000000</v>
      </c>
      <c r="E112" s="5">
        <f t="shared" si="26"/>
        <v>2934.70286133529</v>
      </c>
      <c r="F112" s="13">
        <v>36153</v>
      </c>
      <c r="G112" s="8">
        <v>331</v>
      </c>
      <c r="H112" s="8">
        <v>43</v>
      </c>
      <c r="I112" s="8"/>
      <c r="J112" s="13"/>
      <c r="K112" s="8"/>
      <c r="L112" s="5"/>
      <c r="M112" s="8">
        <v>147757</v>
      </c>
      <c r="N112" s="13">
        <v>36035</v>
      </c>
      <c r="O112" s="8">
        <v>1148</v>
      </c>
      <c r="P112" s="5">
        <f t="shared" si="30"/>
        <v>3.3690388848129125</v>
      </c>
      <c r="T112" s="3">
        <f t="shared" si="19"/>
        <v>4.3835790902421135</v>
      </c>
      <c r="V112" s="48"/>
      <c r="W112" s="43"/>
    </row>
    <row r="113" spans="1:26" s="3" customFormat="1">
      <c r="A113" s="8">
        <v>14201</v>
      </c>
      <c r="B113" s="18">
        <v>35992</v>
      </c>
      <c r="C113" s="52" t="s">
        <v>10</v>
      </c>
      <c r="D113" s="8">
        <v>19000000</v>
      </c>
      <c r="E113" s="5">
        <f t="shared" si="26"/>
        <v>55759.354365370506</v>
      </c>
      <c r="F113" s="13">
        <v>36175</v>
      </c>
      <c r="G113" s="8"/>
      <c r="H113" s="8"/>
      <c r="I113" s="8"/>
      <c r="J113" s="13"/>
      <c r="K113" s="8"/>
      <c r="L113" s="5"/>
      <c r="M113" s="8">
        <v>147756</v>
      </c>
      <c r="N113" s="11">
        <v>36035</v>
      </c>
      <c r="O113" s="8">
        <v>20804</v>
      </c>
      <c r="P113" s="5">
        <f t="shared" ref="P113:P115" si="40">O113/340.75</f>
        <v>61.05355832721937</v>
      </c>
      <c r="T113" s="3">
        <f t="shared" si="19"/>
        <v>61.43420271460014</v>
      </c>
      <c r="V113" s="48"/>
      <c r="W113" s="43"/>
      <c r="X113" s="43"/>
      <c r="Y113" s="43">
        <v>61.05</v>
      </c>
      <c r="Z113" s="60" t="s">
        <v>73</v>
      </c>
    </row>
    <row r="114" spans="1:26" s="3" customFormat="1">
      <c r="A114" s="8">
        <v>14208</v>
      </c>
      <c r="B114" s="18">
        <v>35998</v>
      </c>
      <c r="C114" s="52" t="s">
        <v>2</v>
      </c>
      <c r="D114" s="8">
        <v>750000</v>
      </c>
      <c r="E114" s="5">
        <f t="shared" si="26"/>
        <v>2201.0271460014674</v>
      </c>
      <c r="F114" s="30">
        <v>36004</v>
      </c>
      <c r="G114" s="8">
        <v>325</v>
      </c>
      <c r="H114" s="8">
        <v>5</v>
      </c>
      <c r="I114" s="8">
        <v>147780</v>
      </c>
      <c r="J114" s="11">
        <v>36038</v>
      </c>
      <c r="K114" s="8">
        <v>5964</v>
      </c>
      <c r="L114" s="5">
        <f t="shared" ref="L114" si="41">K114/340.75</f>
        <v>17.50256786500367</v>
      </c>
      <c r="M114" s="8">
        <v>147781</v>
      </c>
      <c r="N114" s="13">
        <v>36038</v>
      </c>
      <c r="O114" s="8">
        <v>1219</v>
      </c>
      <c r="P114" s="5">
        <f t="shared" si="40"/>
        <v>3.5774027879677184</v>
      </c>
      <c r="Q114" s="3">
        <f t="shared" si="35"/>
        <v>14.306676449009538</v>
      </c>
      <c r="R114" s="3">
        <f t="shared" si="36"/>
        <v>2.7512839325018343</v>
      </c>
      <c r="T114" s="3">
        <f t="shared" si="19"/>
        <v>3.5912093176815847</v>
      </c>
      <c r="V114" s="48">
        <f t="shared" si="28"/>
        <v>0.44460748349229684</v>
      </c>
      <c r="W114" s="43">
        <f t="shared" si="21"/>
        <v>-1.3806529713866311E-2</v>
      </c>
    </row>
    <row r="115" spans="1:26" s="3" customFormat="1">
      <c r="A115" s="8">
        <v>14220</v>
      </c>
      <c r="B115" s="18">
        <v>36004</v>
      </c>
      <c r="C115" s="52" t="s">
        <v>2</v>
      </c>
      <c r="D115" s="8">
        <v>2827854</v>
      </c>
      <c r="E115" s="5">
        <f t="shared" si="26"/>
        <v>8298.9112252384439</v>
      </c>
      <c r="F115" s="61">
        <v>36004</v>
      </c>
      <c r="G115" s="8">
        <v>325</v>
      </c>
      <c r="H115" s="8">
        <v>7</v>
      </c>
      <c r="I115" s="8">
        <v>147777</v>
      </c>
      <c r="J115" s="13">
        <v>36038</v>
      </c>
      <c r="K115" s="8">
        <v>21720</v>
      </c>
      <c r="L115" s="5">
        <f t="shared" si="23"/>
        <v>63.741746148202495</v>
      </c>
      <c r="M115" s="8">
        <v>147778</v>
      </c>
      <c r="N115" s="11">
        <v>36038</v>
      </c>
      <c r="O115" s="8">
        <v>4595</v>
      </c>
      <c r="P115" s="5">
        <f t="shared" si="40"/>
        <v>13.484959647835657</v>
      </c>
      <c r="Q115" s="3">
        <f t="shared" si="35"/>
        <v>53.942922964049892</v>
      </c>
      <c r="R115" s="3">
        <f t="shared" si="36"/>
        <v>10.373639031548056</v>
      </c>
      <c r="T115" s="3">
        <f t="shared" si="19"/>
        <v>10.176924123257519</v>
      </c>
      <c r="U115" s="48" t="s">
        <v>60</v>
      </c>
      <c r="V115" s="48">
        <f t="shared" si="28"/>
        <v>-0.57481584739545255</v>
      </c>
      <c r="W115" s="43">
        <f>P115-T115</f>
        <v>3.3080355245781377</v>
      </c>
    </row>
    <row r="116" spans="1:26" s="3" customFormat="1">
      <c r="A116" s="8"/>
      <c r="B116" s="18"/>
      <c r="C116" s="8"/>
      <c r="D116" s="8"/>
      <c r="E116" s="4"/>
      <c r="F116" s="13"/>
      <c r="G116" s="8"/>
      <c r="H116" s="8"/>
      <c r="I116" s="8"/>
      <c r="J116" s="13"/>
      <c r="K116" s="8"/>
      <c r="L116" s="5"/>
      <c r="M116" s="8"/>
      <c r="N116" s="11"/>
      <c r="O116" s="8"/>
      <c r="P116" s="5"/>
      <c r="X116" s="87" t="s">
        <v>70</v>
      </c>
    </row>
    <row r="117" spans="1:26">
      <c r="A117" s="9"/>
      <c r="B117" s="19"/>
      <c r="C117" s="9"/>
      <c r="D117" s="9"/>
      <c r="E117" s="4"/>
      <c r="F117" s="11"/>
      <c r="G117" s="9"/>
      <c r="H117" s="9"/>
      <c r="I117" s="4"/>
      <c r="J117" s="4"/>
      <c r="K117" s="4"/>
      <c r="L117" s="4"/>
      <c r="M117" s="4"/>
      <c r="N117" s="4"/>
      <c r="O117" s="4"/>
      <c r="P117" s="4"/>
      <c r="Q117" s="3"/>
    </row>
    <row r="118" spans="1:26">
      <c r="I118" s="12"/>
      <c r="Q118" s="3"/>
      <c r="V118" s="168" t="s">
        <v>202</v>
      </c>
      <c r="W118" s="168"/>
      <c r="X118" s="168"/>
      <c r="Y118" s="168"/>
    </row>
    <row r="119" spans="1:26">
      <c r="K119" s="42">
        <f>SUM(K2:K118)</f>
        <v>1482903</v>
      </c>
      <c r="L119" s="12">
        <f>SUM(L2:L118)</f>
        <v>4351.8796771826856</v>
      </c>
      <c r="O119" s="42">
        <f>SUM(O2:O117)</f>
        <v>418715</v>
      </c>
      <c r="P119" s="12">
        <f>SUM(P2:P117)</f>
        <v>1228.8041085840061</v>
      </c>
      <c r="R119" s="87"/>
      <c r="V119" s="81">
        <f>SUM(V2:V118)</f>
        <v>111.51634042553167</v>
      </c>
      <c r="W119" s="81">
        <f>SUM(W2:W118)</f>
        <v>231.95817491445351</v>
      </c>
      <c r="X119" s="81">
        <f>SUM(X2:X118)</f>
        <v>0</v>
      </c>
      <c r="Y119" s="81">
        <f>SUM(Y2:Y118)</f>
        <v>118.1</v>
      </c>
    </row>
    <row r="120" spans="1:26">
      <c r="A120" s="2"/>
      <c r="B120" s="2"/>
      <c r="C120" s="2"/>
      <c r="D120" s="2"/>
      <c r="E120" s="2"/>
      <c r="F120" s="2"/>
      <c r="G120" s="2"/>
      <c r="H120" s="2"/>
      <c r="U120" s="7" t="s">
        <v>62</v>
      </c>
      <c r="V120" s="137">
        <v>2610</v>
      </c>
      <c r="W120" s="137">
        <v>5429</v>
      </c>
      <c r="X120" s="137"/>
      <c r="Y120" s="137">
        <v>2764</v>
      </c>
    </row>
    <row r="121" spans="1:26">
      <c r="A121" s="24"/>
      <c r="B121" s="21"/>
      <c r="C121" s="24"/>
      <c r="D121" s="24"/>
      <c r="E121" s="24"/>
    </row>
    <row r="122" spans="1:26">
      <c r="A122" s="2"/>
      <c r="B122" s="2"/>
      <c r="C122" s="2"/>
      <c r="D122" s="2"/>
      <c r="E122" s="2"/>
      <c r="F122" s="2"/>
      <c r="G122" s="2"/>
      <c r="H122" s="2"/>
      <c r="O122" s="42">
        <f>K119+O119</f>
        <v>1901618</v>
      </c>
      <c r="P122" s="12">
        <f>L119+P119</f>
        <v>5580.6837857666915</v>
      </c>
      <c r="Q122" s="137">
        <v>66564</v>
      </c>
    </row>
    <row r="124" spans="1:26">
      <c r="O124" s="2" t="s">
        <v>65</v>
      </c>
      <c r="P124" s="2" t="s">
        <v>34</v>
      </c>
    </row>
    <row r="125" spans="1:26">
      <c r="M125" s="2" t="s">
        <v>186</v>
      </c>
      <c r="O125" s="2">
        <f>L119+V119</f>
        <v>4463.3960176082173</v>
      </c>
      <c r="P125" s="2">
        <f>P119+W119+Y119</f>
        <v>1578.8622834984596</v>
      </c>
    </row>
    <row r="127" spans="1:26">
      <c r="T127" s="106" t="s">
        <v>139</v>
      </c>
    </row>
    <row r="128" spans="1:26">
      <c r="T128" s="79" t="s">
        <v>140</v>
      </c>
    </row>
    <row r="130" spans="6:20">
      <c r="T130" s="106" t="s">
        <v>142</v>
      </c>
    </row>
    <row r="131" spans="6:20">
      <c r="T131" s="79" t="s">
        <v>141</v>
      </c>
    </row>
    <row r="133" spans="6:20">
      <c r="T133" s="106" t="s">
        <v>143</v>
      </c>
    </row>
    <row r="134" spans="6:20">
      <c r="T134" s="79" t="s">
        <v>144</v>
      </c>
    </row>
    <row r="138" spans="6:20">
      <c r="F138" s="2"/>
    </row>
  </sheetData>
  <mergeCells count="1">
    <mergeCell ref="V118:Y1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5"/>
  <sheetViews>
    <sheetView workbookViewId="0">
      <pane ySplit="1" topLeftCell="A2" activePane="bottomLeft" state="frozen"/>
      <selection pane="bottomLeft" activeCell="U27" sqref="U27"/>
    </sheetView>
  </sheetViews>
  <sheetFormatPr defaultRowHeight="11.25"/>
  <cols>
    <col min="1" max="1" width="11.42578125" style="1" bestFit="1" customWidth="1"/>
    <col min="2" max="2" width="10.42578125" style="20" bestFit="1" customWidth="1"/>
    <col min="3" max="3" width="12.7109375" style="1" bestFit="1" customWidth="1"/>
    <col min="4" max="4" width="12.5703125" style="1" bestFit="1" customWidth="1"/>
    <col min="5" max="5" width="11.42578125" style="1" bestFit="1" customWidth="1"/>
    <col min="6" max="6" width="10.42578125" style="14" bestFit="1" customWidth="1"/>
    <col min="7" max="7" width="11.140625" style="1" bestFit="1" customWidth="1"/>
    <col min="8" max="8" width="10.28515625" style="1" bestFit="1" customWidth="1"/>
    <col min="9" max="9" width="9.42578125" style="2" bestFit="1" customWidth="1"/>
    <col min="10" max="10" width="10.42578125" style="2" bestFit="1" customWidth="1"/>
    <col min="11" max="11" width="10.28515625" style="2" bestFit="1" customWidth="1"/>
    <col min="12" max="12" width="9.5703125" style="2" bestFit="1" customWidth="1"/>
    <col min="13" max="13" width="11.42578125" style="2" bestFit="1" customWidth="1"/>
    <col min="14" max="14" width="10.42578125" style="2" bestFit="1" customWidth="1"/>
    <col min="15" max="15" width="11.140625" style="2" bestFit="1" customWidth="1"/>
    <col min="16" max="16" width="10.28515625" style="2" bestFit="1" customWidth="1"/>
    <col min="17" max="17" width="9.42578125" style="7" bestFit="1" customWidth="1"/>
    <col min="18" max="18" width="8.42578125" style="7" customWidth="1"/>
    <col min="19" max="19" width="5.42578125" style="7" bestFit="1" customWidth="1"/>
    <col min="20" max="20" width="9.42578125" style="7" bestFit="1" customWidth="1"/>
    <col min="21" max="21" width="12.5703125" style="7" customWidth="1"/>
    <col min="22" max="22" width="9.42578125" style="7" bestFit="1" customWidth="1"/>
    <col min="23" max="137" width="9.140625" style="7"/>
    <col min="138" max="138" width="9" style="7" bestFit="1" customWidth="1"/>
    <col min="139" max="139" width="9.85546875" style="7" bestFit="1" customWidth="1"/>
    <col min="140" max="140" width="9.140625" style="7" bestFit="1" customWidth="1"/>
    <col min="141" max="141" width="16" style="7" bestFit="1" customWidth="1"/>
    <col min="142" max="142" width="9" style="7" bestFit="1" customWidth="1"/>
    <col min="143" max="143" width="7.85546875" style="7" bestFit="1" customWidth="1"/>
    <col min="144" max="144" width="11.7109375" style="7" bestFit="1" customWidth="1"/>
    <col min="145" max="145" width="14.28515625" style="7" customWidth="1"/>
    <col min="146" max="146" width="11.7109375" style="7" bestFit="1" customWidth="1"/>
    <col min="147" max="147" width="14.140625" style="7" bestFit="1" customWidth="1"/>
    <col min="148" max="148" width="16.7109375" style="7" customWidth="1"/>
    <col min="149" max="149" width="16.5703125" style="7" customWidth="1"/>
    <col min="150" max="151" width="7.85546875" style="7" bestFit="1" customWidth="1"/>
    <col min="152" max="152" width="8" style="7" bestFit="1" customWidth="1"/>
    <col min="153" max="154" width="7.85546875" style="7" bestFit="1" customWidth="1"/>
    <col min="155" max="155" width="9.7109375" style="7" customWidth="1"/>
    <col min="156" max="156" width="12.85546875" style="7" customWidth="1"/>
    <col min="157" max="393" width="9.140625" style="7"/>
    <col min="394" max="394" width="9" style="7" bestFit="1" customWidth="1"/>
    <col min="395" max="395" width="9.85546875" style="7" bestFit="1" customWidth="1"/>
    <col min="396" max="396" width="9.140625" style="7" bestFit="1" customWidth="1"/>
    <col min="397" max="397" width="16" style="7" bestFit="1" customWidth="1"/>
    <col min="398" max="398" width="9" style="7" bestFit="1" customWidth="1"/>
    <col min="399" max="399" width="7.85546875" style="7" bestFit="1" customWidth="1"/>
    <col min="400" max="400" width="11.7109375" style="7" bestFit="1" customWidth="1"/>
    <col min="401" max="401" width="14.28515625" style="7" customWidth="1"/>
    <col min="402" max="402" width="11.7109375" style="7" bestFit="1" customWidth="1"/>
    <col min="403" max="403" width="14.140625" style="7" bestFit="1" customWidth="1"/>
    <col min="404" max="404" width="16.7109375" style="7" customWidth="1"/>
    <col min="405" max="405" width="16.5703125" style="7" customWidth="1"/>
    <col min="406" max="407" width="7.85546875" style="7" bestFit="1" customWidth="1"/>
    <col min="408" max="408" width="8" style="7" bestFit="1" customWidth="1"/>
    <col min="409" max="410" width="7.85546875" style="7" bestFit="1" customWidth="1"/>
    <col min="411" max="411" width="9.7109375" style="7" customWidth="1"/>
    <col min="412" max="412" width="12.85546875" style="7" customWidth="1"/>
    <col min="413" max="649" width="9.140625" style="7"/>
    <col min="650" max="650" width="9" style="7" bestFit="1" customWidth="1"/>
    <col min="651" max="651" width="9.85546875" style="7" bestFit="1" customWidth="1"/>
    <col min="652" max="652" width="9.140625" style="7" bestFit="1" customWidth="1"/>
    <col min="653" max="653" width="16" style="7" bestFit="1" customWidth="1"/>
    <col min="654" max="654" width="9" style="7" bestFit="1" customWidth="1"/>
    <col min="655" max="655" width="7.85546875" style="7" bestFit="1" customWidth="1"/>
    <col min="656" max="656" width="11.7109375" style="7" bestFit="1" customWidth="1"/>
    <col min="657" max="657" width="14.28515625" style="7" customWidth="1"/>
    <col min="658" max="658" width="11.7109375" style="7" bestFit="1" customWidth="1"/>
    <col min="659" max="659" width="14.140625" style="7" bestFit="1" customWidth="1"/>
    <col min="660" max="660" width="16.7109375" style="7" customWidth="1"/>
    <col min="661" max="661" width="16.5703125" style="7" customWidth="1"/>
    <col min="662" max="663" width="7.85546875" style="7" bestFit="1" customWidth="1"/>
    <col min="664" max="664" width="8" style="7" bestFit="1" customWidth="1"/>
    <col min="665" max="666" width="7.85546875" style="7" bestFit="1" customWidth="1"/>
    <col min="667" max="667" width="9.7109375" style="7" customWidth="1"/>
    <col min="668" max="668" width="12.85546875" style="7" customWidth="1"/>
    <col min="669" max="905" width="9.140625" style="7"/>
    <col min="906" max="906" width="9" style="7" bestFit="1" customWidth="1"/>
    <col min="907" max="907" width="9.85546875" style="7" bestFit="1" customWidth="1"/>
    <col min="908" max="908" width="9.140625" style="7" bestFit="1" customWidth="1"/>
    <col min="909" max="909" width="16" style="7" bestFit="1" customWidth="1"/>
    <col min="910" max="910" width="9" style="7" bestFit="1" customWidth="1"/>
    <col min="911" max="911" width="7.85546875" style="7" bestFit="1" customWidth="1"/>
    <col min="912" max="912" width="11.7109375" style="7" bestFit="1" customWidth="1"/>
    <col min="913" max="913" width="14.28515625" style="7" customWidth="1"/>
    <col min="914" max="914" width="11.7109375" style="7" bestFit="1" customWidth="1"/>
    <col min="915" max="915" width="14.140625" style="7" bestFit="1" customWidth="1"/>
    <col min="916" max="916" width="16.7109375" style="7" customWidth="1"/>
    <col min="917" max="917" width="16.5703125" style="7" customWidth="1"/>
    <col min="918" max="919" width="7.85546875" style="7" bestFit="1" customWidth="1"/>
    <col min="920" max="920" width="8" style="7" bestFit="1" customWidth="1"/>
    <col min="921" max="922" width="7.85546875" style="7" bestFit="1" customWidth="1"/>
    <col min="923" max="923" width="9.7109375" style="7" customWidth="1"/>
    <col min="924" max="924" width="12.85546875" style="7" customWidth="1"/>
    <col min="925" max="1161" width="9.140625" style="7"/>
    <col min="1162" max="1162" width="9" style="7" bestFit="1" customWidth="1"/>
    <col min="1163" max="1163" width="9.85546875" style="7" bestFit="1" customWidth="1"/>
    <col min="1164" max="1164" width="9.140625" style="7" bestFit="1" customWidth="1"/>
    <col min="1165" max="1165" width="16" style="7" bestFit="1" customWidth="1"/>
    <col min="1166" max="1166" width="9" style="7" bestFit="1" customWidth="1"/>
    <col min="1167" max="1167" width="7.85546875" style="7" bestFit="1" customWidth="1"/>
    <col min="1168" max="1168" width="11.7109375" style="7" bestFit="1" customWidth="1"/>
    <col min="1169" max="1169" width="14.28515625" style="7" customWidth="1"/>
    <col min="1170" max="1170" width="11.7109375" style="7" bestFit="1" customWidth="1"/>
    <col min="1171" max="1171" width="14.140625" style="7" bestFit="1" customWidth="1"/>
    <col min="1172" max="1172" width="16.7109375" style="7" customWidth="1"/>
    <col min="1173" max="1173" width="16.5703125" style="7" customWidth="1"/>
    <col min="1174" max="1175" width="7.85546875" style="7" bestFit="1" customWidth="1"/>
    <col min="1176" max="1176" width="8" style="7" bestFit="1" customWidth="1"/>
    <col min="1177" max="1178" width="7.85546875" style="7" bestFit="1" customWidth="1"/>
    <col min="1179" max="1179" width="9.7109375" style="7" customWidth="1"/>
    <col min="1180" max="1180" width="12.85546875" style="7" customWidth="1"/>
    <col min="1181" max="1417" width="9.140625" style="7"/>
    <col min="1418" max="1418" width="9" style="7" bestFit="1" customWidth="1"/>
    <col min="1419" max="1419" width="9.85546875" style="7" bestFit="1" customWidth="1"/>
    <col min="1420" max="1420" width="9.140625" style="7" bestFit="1" customWidth="1"/>
    <col min="1421" max="1421" width="16" style="7" bestFit="1" customWidth="1"/>
    <col min="1422" max="1422" width="9" style="7" bestFit="1" customWidth="1"/>
    <col min="1423" max="1423" width="7.85546875" style="7" bestFit="1" customWidth="1"/>
    <col min="1424" max="1424" width="11.7109375" style="7" bestFit="1" customWidth="1"/>
    <col min="1425" max="1425" width="14.28515625" style="7" customWidth="1"/>
    <col min="1426" max="1426" width="11.7109375" style="7" bestFit="1" customWidth="1"/>
    <col min="1427" max="1427" width="14.140625" style="7" bestFit="1" customWidth="1"/>
    <col min="1428" max="1428" width="16.7109375" style="7" customWidth="1"/>
    <col min="1429" max="1429" width="16.5703125" style="7" customWidth="1"/>
    <col min="1430" max="1431" width="7.85546875" style="7" bestFit="1" customWidth="1"/>
    <col min="1432" max="1432" width="8" style="7" bestFit="1" customWidth="1"/>
    <col min="1433" max="1434" width="7.85546875" style="7" bestFit="1" customWidth="1"/>
    <col min="1435" max="1435" width="9.7109375" style="7" customWidth="1"/>
    <col min="1436" max="1436" width="12.85546875" style="7" customWidth="1"/>
    <col min="1437" max="1673" width="9.140625" style="7"/>
    <col min="1674" max="1674" width="9" style="7" bestFit="1" customWidth="1"/>
    <col min="1675" max="1675" width="9.85546875" style="7" bestFit="1" customWidth="1"/>
    <col min="1676" max="1676" width="9.140625" style="7" bestFit="1" customWidth="1"/>
    <col min="1677" max="1677" width="16" style="7" bestFit="1" customWidth="1"/>
    <col min="1678" max="1678" width="9" style="7" bestFit="1" customWidth="1"/>
    <col min="1679" max="1679" width="7.85546875" style="7" bestFit="1" customWidth="1"/>
    <col min="1680" max="1680" width="11.7109375" style="7" bestFit="1" customWidth="1"/>
    <col min="1681" max="1681" width="14.28515625" style="7" customWidth="1"/>
    <col min="1682" max="1682" width="11.7109375" style="7" bestFit="1" customWidth="1"/>
    <col min="1683" max="1683" width="14.140625" style="7" bestFit="1" customWidth="1"/>
    <col min="1684" max="1684" width="16.7109375" style="7" customWidth="1"/>
    <col min="1685" max="1685" width="16.5703125" style="7" customWidth="1"/>
    <col min="1686" max="1687" width="7.85546875" style="7" bestFit="1" customWidth="1"/>
    <col min="1688" max="1688" width="8" style="7" bestFit="1" customWidth="1"/>
    <col min="1689" max="1690" width="7.85546875" style="7" bestFit="1" customWidth="1"/>
    <col min="1691" max="1691" width="9.7109375" style="7" customWidth="1"/>
    <col min="1692" max="1692" width="12.85546875" style="7" customWidth="1"/>
    <col min="1693" max="1929" width="9.140625" style="7"/>
    <col min="1930" max="1930" width="9" style="7" bestFit="1" customWidth="1"/>
    <col min="1931" max="1931" width="9.85546875" style="7" bestFit="1" customWidth="1"/>
    <col min="1932" max="1932" width="9.140625" style="7" bestFit="1" customWidth="1"/>
    <col min="1933" max="1933" width="16" style="7" bestFit="1" customWidth="1"/>
    <col min="1934" max="1934" width="9" style="7" bestFit="1" customWidth="1"/>
    <col min="1935" max="1935" width="7.85546875" style="7" bestFit="1" customWidth="1"/>
    <col min="1936" max="1936" width="11.7109375" style="7" bestFit="1" customWidth="1"/>
    <col min="1937" max="1937" width="14.28515625" style="7" customWidth="1"/>
    <col min="1938" max="1938" width="11.7109375" style="7" bestFit="1" customWidth="1"/>
    <col min="1939" max="1939" width="14.140625" style="7" bestFit="1" customWidth="1"/>
    <col min="1940" max="1940" width="16.7109375" style="7" customWidth="1"/>
    <col min="1941" max="1941" width="16.5703125" style="7" customWidth="1"/>
    <col min="1942" max="1943" width="7.85546875" style="7" bestFit="1" customWidth="1"/>
    <col min="1944" max="1944" width="8" style="7" bestFit="1" customWidth="1"/>
    <col min="1945" max="1946" width="7.85546875" style="7" bestFit="1" customWidth="1"/>
    <col min="1947" max="1947" width="9.7109375" style="7" customWidth="1"/>
    <col min="1948" max="1948" width="12.85546875" style="7" customWidth="1"/>
    <col min="1949" max="2185" width="9.140625" style="7"/>
    <col min="2186" max="2186" width="9" style="7" bestFit="1" customWidth="1"/>
    <col min="2187" max="2187" width="9.85546875" style="7" bestFit="1" customWidth="1"/>
    <col min="2188" max="2188" width="9.140625" style="7" bestFit="1" customWidth="1"/>
    <col min="2189" max="2189" width="16" style="7" bestFit="1" customWidth="1"/>
    <col min="2190" max="2190" width="9" style="7" bestFit="1" customWidth="1"/>
    <col min="2191" max="2191" width="7.85546875" style="7" bestFit="1" customWidth="1"/>
    <col min="2192" max="2192" width="11.7109375" style="7" bestFit="1" customWidth="1"/>
    <col min="2193" max="2193" width="14.28515625" style="7" customWidth="1"/>
    <col min="2194" max="2194" width="11.7109375" style="7" bestFit="1" customWidth="1"/>
    <col min="2195" max="2195" width="14.140625" style="7" bestFit="1" customWidth="1"/>
    <col min="2196" max="2196" width="16.7109375" style="7" customWidth="1"/>
    <col min="2197" max="2197" width="16.5703125" style="7" customWidth="1"/>
    <col min="2198" max="2199" width="7.85546875" style="7" bestFit="1" customWidth="1"/>
    <col min="2200" max="2200" width="8" style="7" bestFit="1" customWidth="1"/>
    <col min="2201" max="2202" width="7.85546875" style="7" bestFit="1" customWidth="1"/>
    <col min="2203" max="2203" width="9.7109375" style="7" customWidth="1"/>
    <col min="2204" max="2204" width="12.85546875" style="7" customWidth="1"/>
    <col min="2205" max="2441" width="9.140625" style="7"/>
    <col min="2442" max="2442" width="9" style="7" bestFit="1" customWidth="1"/>
    <col min="2443" max="2443" width="9.85546875" style="7" bestFit="1" customWidth="1"/>
    <col min="2444" max="2444" width="9.140625" style="7" bestFit="1" customWidth="1"/>
    <col min="2445" max="2445" width="16" style="7" bestFit="1" customWidth="1"/>
    <col min="2446" max="2446" width="9" style="7" bestFit="1" customWidth="1"/>
    <col min="2447" max="2447" width="7.85546875" style="7" bestFit="1" customWidth="1"/>
    <col min="2448" max="2448" width="11.7109375" style="7" bestFit="1" customWidth="1"/>
    <col min="2449" max="2449" width="14.28515625" style="7" customWidth="1"/>
    <col min="2450" max="2450" width="11.7109375" style="7" bestFit="1" customWidth="1"/>
    <col min="2451" max="2451" width="14.140625" style="7" bestFit="1" customWidth="1"/>
    <col min="2452" max="2452" width="16.7109375" style="7" customWidth="1"/>
    <col min="2453" max="2453" width="16.5703125" style="7" customWidth="1"/>
    <col min="2454" max="2455" width="7.85546875" style="7" bestFit="1" customWidth="1"/>
    <col min="2456" max="2456" width="8" style="7" bestFit="1" customWidth="1"/>
    <col min="2457" max="2458" width="7.85546875" style="7" bestFit="1" customWidth="1"/>
    <col min="2459" max="2459" width="9.7109375" style="7" customWidth="1"/>
    <col min="2460" max="2460" width="12.85546875" style="7" customWidth="1"/>
    <col min="2461" max="2697" width="9.140625" style="7"/>
    <col min="2698" max="2698" width="9" style="7" bestFit="1" customWidth="1"/>
    <col min="2699" max="2699" width="9.85546875" style="7" bestFit="1" customWidth="1"/>
    <col min="2700" max="2700" width="9.140625" style="7" bestFit="1" customWidth="1"/>
    <col min="2701" max="2701" width="16" style="7" bestFit="1" customWidth="1"/>
    <col min="2702" max="2702" width="9" style="7" bestFit="1" customWidth="1"/>
    <col min="2703" max="2703" width="7.85546875" style="7" bestFit="1" customWidth="1"/>
    <col min="2704" max="2704" width="11.7109375" style="7" bestFit="1" customWidth="1"/>
    <col min="2705" max="2705" width="14.28515625" style="7" customWidth="1"/>
    <col min="2706" max="2706" width="11.7109375" style="7" bestFit="1" customWidth="1"/>
    <col min="2707" max="2707" width="14.140625" style="7" bestFit="1" customWidth="1"/>
    <col min="2708" max="2708" width="16.7109375" style="7" customWidth="1"/>
    <col min="2709" max="2709" width="16.5703125" style="7" customWidth="1"/>
    <col min="2710" max="2711" width="7.85546875" style="7" bestFit="1" customWidth="1"/>
    <col min="2712" max="2712" width="8" style="7" bestFit="1" customWidth="1"/>
    <col min="2713" max="2714" width="7.85546875" style="7" bestFit="1" customWidth="1"/>
    <col min="2715" max="2715" width="9.7109375" style="7" customWidth="1"/>
    <col min="2716" max="2716" width="12.85546875" style="7" customWidth="1"/>
    <col min="2717" max="2953" width="9.140625" style="7"/>
    <col min="2954" max="2954" width="9" style="7" bestFit="1" customWidth="1"/>
    <col min="2955" max="2955" width="9.85546875" style="7" bestFit="1" customWidth="1"/>
    <col min="2956" max="2956" width="9.140625" style="7" bestFit="1" customWidth="1"/>
    <col min="2957" max="2957" width="16" style="7" bestFit="1" customWidth="1"/>
    <col min="2958" max="2958" width="9" style="7" bestFit="1" customWidth="1"/>
    <col min="2959" max="2959" width="7.85546875" style="7" bestFit="1" customWidth="1"/>
    <col min="2960" max="2960" width="11.7109375" style="7" bestFit="1" customWidth="1"/>
    <col min="2961" max="2961" width="14.28515625" style="7" customWidth="1"/>
    <col min="2962" max="2962" width="11.7109375" style="7" bestFit="1" customWidth="1"/>
    <col min="2963" max="2963" width="14.140625" style="7" bestFit="1" customWidth="1"/>
    <col min="2964" max="2964" width="16.7109375" style="7" customWidth="1"/>
    <col min="2965" max="2965" width="16.5703125" style="7" customWidth="1"/>
    <col min="2966" max="2967" width="7.85546875" style="7" bestFit="1" customWidth="1"/>
    <col min="2968" max="2968" width="8" style="7" bestFit="1" customWidth="1"/>
    <col min="2969" max="2970" width="7.85546875" style="7" bestFit="1" customWidth="1"/>
    <col min="2971" max="2971" width="9.7109375" style="7" customWidth="1"/>
    <col min="2972" max="2972" width="12.85546875" style="7" customWidth="1"/>
    <col min="2973" max="3209" width="9.140625" style="7"/>
    <col min="3210" max="3210" width="9" style="7" bestFit="1" customWidth="1"/>
    <col min="3211" max="3211" width="9.85546875" style="7" bestFit="1" customWidth="1"/>
    <col min="3212" max="3212" width="9.140625" style="7" bestFit="1" customWidth="1"/>
    <col min="3213" max="3213" width="16" style="7" bestFit="1" customWidth="1"/>
    <col min="3214" max="3214" width="9" style="7" bestFit="1" customWidth="1"/>
    <col min="3215" max="3215" width="7.85546875" style="7" bestFit="1" customWidth="1"/>
    <col min="3216" max="3216" width="11.7109375" style="7" bestFit="1" customWidth="1"/>
    <col min="3217" max="3217" width="14.28515625" style="7" customWidth="1"/>
    <col min="3218" max="3218" width="11.7109375" style="7" bestFit="1" customWidth="1"/>
    <col min="3219" max="3219" width="14.140625" style="7" bestFit="1" customWidth="1"/>
    <col min="3220" max="3220" width="16.7109375" style="7" customWidth="1"/>
    <col min="3221" max="3221" width="16.5703125" style="7" customWidth="1"/>
    <col min="3222" max="3223" width="7.85546875" style="7" bestFit="1" customWidth="1"/>
    <col min="3224" max="3224" width="8" style="7" bestFit="1" customWidth="1"/>
    <col min="3225" max="3226" width="7.85546875" style="7" bestFit="1" customWidth="1"/>
    <col min="3227" max="3227" width="9.7109375" style="7" customWidth="1"/>
    <col min="3228" max="3228" width="12.85546875" style="7" customWidth="1"/>
    <col min="3229" max="3465" width="9.140625" style="7"/>
    <col min="3466" max="3466" width="9" style="7" bestFit="1" customWidth="1"/>
    <col min="3467" max="3467" width="9.85546875" style="7" bestFit="1" customWidth="1"/>
    <col min="3468" max="3468" width="9.140625" style="7" bestFit="1" customWidth="1"/>
    <col min="3469" max="3469" width="16" style="7" bestFit="1" customWidth="1"/>
    <col min="3470" max="3470" width="9" style="7" bestFit="1" customWidth="1"/>
    <col min="3471" max="3471" width="7.85546875" style="7" bestFit="1" customWidth="1"/>
    <col min="3472" max="3472" width="11.7109375" style="7" bestFit="1" customWidth="1"/>
    <col min="3473" max="3473" width="14.28515625" style="7" customWidth="1"/>
    <col min="3474" max="3474" width="11.7109375" style="7" bestFit="1" customWidth="1"/>
    <col min="3475" max="3475" width="14.140625" style="7" bestFit="1" customWidth="1"/>
    <col min="3476" max="3476" width="16.7109375" style="7" customWidth="1"/>
    <col min="3477" max="3477" width="16.5703125" style="7" customWidth="1"/>
    <col min="3478" max="3479" width="7.85546875" style="7" bestFit="1" customWidth="1"/>
    <col min="3480" max="3480" width="8" style="7" bestFit="1" customWidth="1"/>
    <col min="3481" max="3482" width="7.85546875" style="7" bestFit="1" customWidth="1"/>
    <col min="3483" max="3483" width="9.7109375" style="7" customWidth="1"/>
    <col min="3484" max="3484" width="12.85546875" style="7" customWidth="1"/>
    <col min="3485" max="3721" width="9.140625" style="7"/>
    <col min="3722" max="3722" width="9" style="7" bestFit="1" customWidth="1"/>
    <col min="3723" max="3723" width="9.85546875" style="7" bestFit="1" customWidth="1"/>
    <col min="3724" max="3724" width="9.140625" style="7" bestFit="1" customWidth="1"/>
    <col min="3725" max="3725" width="16" style="7" bestFit="1" customWidth="1"/>
    <col min="3726" max="3726" width="9" style="7" bestFit="1" customWidth="1"/>
    <col min="3727" max="3727" width="7.85546875" style="7" bestFit="1" customWidth="1"/>
    <col min="3728" max="3728" width="11.7109375" style="7" bestFit="1" customWidth="1"/>
    <col min="3729" max="3729" width="14.28515625" style="7" customWidth="1"/>
    <col min="3730" max="3730" width="11.7109375" style="7" bestFit="1" customWidth="1"/>
    <col min="3731" max="3731" width="14.140625" style="7" bestFit="1" customWidth="1"/>
    <col min="3732" max="3732" width="16.7109375" style="7" customWidth="1"/>
    <col min="3733" max="3733" width="16.5703125" style="7" customWidth="1"/>
    <col min="3734" max="3735" width="7.85546875" style="7" bestFit="1" customWidth="1"/>
    <col min="3736" max="3736" width="8" style="7" bestFit="1" customWidth="1"/>
    <col min="3737" max="3738" width="7.85546875" style="7" bestFit="1" customWidth="1"/>
    <col min="3739" max="3739" width="9.7109375" style="7" customWidth="1"/>
    <col min="3740" max="3740" width="12.85546875" style="7" customWidth="1"/>
    <col min="3741" max="3977" width="9.140625" style="7"/>
    <col min="3978" max="3978" width="9" style="7" bestFit="1" customWidth="1"/>
    <col min="3979" max="3979" width="9.85546875" style="7" bestFit="1" customWidth="1"/>
    <col min="3980" max="3980" width="9.140625" style="7" bestFit="1" customWidth="1"/>
    <col min="3981" max="3981" width="16" style="7" bestFit="1" customWidth="1"/>
    <col min="3982" max="3982" width="9" style="7" bestFit="1" customWidth="1"/>
    <col min="3983" max="3983" width="7.85546875" style="7" bestFit="1" customWidth="1"/>
    <col min="3984" max="3984" width="11.7109375" style="7" bestFit="1" customWidth="1"/>
    <col min="3985" max="3985" width="14.28515625" style="7" customWidth="1"/>
    <col min="3986" max="3986" width="11.7109375" style="7" bestFit="1" customWidth="1"/>
    <col min="3987" max="3987" width="14.140625" style="7" bestFit="1" customWidth="1"/>
    <col min="3988" max="3988" width="16.7109375" style="7" customWidth="1"/>
    <col min="3989" max="3989" width="16.5703125" style="7" customWidth="1"/>
    <col min="3990" max="3991" width="7.85546875" style="7" bestFit="1" customWidth="1"/>
    <col min="3992" max="3992" width="8" style="7" bestFit="1" customWidth="1"/>
    <col min="3993" max="3994" width="7.85546875" style="7" bestFit="1" customWidth="1"/>
    <col min="3995" max="3995" width="9.7109375" style="7" customWidth="1"/>
    <col min="3996" max="3996" width="12.85546875" style="7" customWidth="1"/>
    <col min="3997" max="4233" width="9.140625" style="7"/>
    <col min="4234" max="4234" width="9" style="7" bestFit="1" customWidth="1"/>
    <col min="4235" max="4235" width="9.85546875" style="7" bestFit="1" customWidth="1"/>
    <col min="4236" max="4236" width="9.140625" style="7" bestFit="1" customWidth="1"/>
    <col min="4237" max="4237" width="16" style="7" bestFit="1" customWidth="1"/>
    <col min="4238" max="4238" width="9" style="7" bestFit="1" customWidth="1"/>
    <col min="4239" max="4239" width="7.85546875" style="7" bestFit="1" customWidth="1"/>
    <col min="4240" max="4240" width="11.7109375" style="7" bestFit="1" customWidth="1"/>
    <col min="4241" max="4241" width="14.28515625" style="7" customWidth="1"/>
    <col min="4242" max="4242" width="11.7109375" style="7" bestFit="1" customWidth="1"/>
    <col min="4243" max="4243" width="14.140625" style="7" bestFit="1" customWidth="1"/>
    <col min="4244" max="4244" width="16.7109375" style="7" customWidth="1"/>
    <col min="4245" max="4245" width="16.5703125" style="7" customWidth="1"/>
    <col min="4246" max="4247" width="7.85546875" style="7" bestFit="1" customWidth="1"/>
    <col min="4248" max="4248" width="8" style="7" bestFit="1" customWidth="1"/>
    <col min="4249" max="4250" width="7.85546875" style="7" bestFit="1" customWidth="1"/>
    <col min="4251" max="4251" width="9.7109375" style="7" customWidth="1"/>
    <col min="4252" max="4252" width="12.85546875" style="7" customWidth="1"/>
    <col min="4253" max="4489" width="9.140625" style="7"/>
    <col min="4490" max="4490" width="9" style="7" bestFit="1" customWidth="1"/>
    <col min="4491" max="4491" width="9.85546875" style="7" bestFit="1" customWidth="1"/>
    <col min="4492" max="4492" width="9.140625" style="7" bestFit="1" customWidth="1"/>
    <col min="4493" max="4493" width="16" style="7" bestFit="1" customWidth="1"/>
    <col min="4494" max="4494" width="9" style="7" bestFit="1" customWidth="1"/>
    <col min="4495" max="4495" width="7.85546875" style="7" bestFit="1" customWidth="1"/>
    <col min="4496" max="4496" width="11.7109375" style="7" bestFit="1" customWidth="1"/>
    <col min="4497" max="4497" width="14.28515625" style="7" customWidth="1"/>
    <col min="4498" max="4498" width="11.7109375" style="7" bestFit="1" customWidth="1"/>
    <col min="4499" max="4499" width="14.140625" style="7" bestFit="1" customWidth="1"/>
    <col min="4500" max="4500" width="16.7109375" style="7" customWidth="1"/>
    <col min="4501" max="4501" width="16.5703125" style="7" customWidth="1"/>
    <col min="4502" max="4503" width="7.85546875" style="7" bestFit="1" customWidth="1"/>
    <col min="4504" max="4504" width="8" style="7" bestFit="1" customWidth="1"/>
    <col min="4505" max="4506" width="7.85546875" style="7" bestFit="1" customWidth="1"/>
    <col min="4507" max="4507" width="9.7109375" style="7" customWidth="1"/>
    <col min="4508" max="4508" width="12.85546875" style="7" customWidth="1"/>
    <col min="4509" max="4745" width="9.140625" style="7"/>
    <col min="4746" max="4746" width="9" style="7" bestFit="1" customWidth="1"/>
    <col min="4747" max="4747" width="9.85546875" style="7" bestFit="1" customWidth="1"/>
    <col min="4748" max="4748" width="9.140625" style="7" bestFit="1" customWidth="1"/>
    <col min="4749" max="4749" width="16" style="7" bestFit="1" customWidth="1"/>
    <col min="4750" max="4750" width="9" style="7" bestFit="1" customWidth="1"/>
    <col min="4751" max="4751" width="7.85546875" style="7" bestFit="1" customWidth="1"/>
    <col min="4752" max="4752" width="11.7109375" style="7" bestFit="1" customWidth="1"/>
    <col min="4753" max="4753" width="14.28515625" style="7" customWidth="1"/>
    <col min="4754" max="4754" width="11.7109375" style="7" bestFit="1" customWidth="1"/>
    <col min="4755" max="4755" width="14.140625" style="7" bestFit="1" customWidth="1"/>
    <col min="4756" max="4756" width="16.7109375" style="7" customWidth="1"/>
    <col min="4757" max="4757" width="16.5703125" style="7" customWidth="1"/>
    <col min="4758" max="4759" width="7.85546875" style="7" bestFit="1" customWidth="1"/>
    <col min="4760" max="4760" width="8" style="7" bestFit="1" customWidth="1"/>
    <col min="4761" max="4762" width="7.85546875" style="7" bestFit="1" customWidth="1"/>
    <col min="4763" max="4763" width="9.7109375" style="7" customWidth="1"/>
    <col min="4764" max="4764" width="12.85546875" style="7" customWidth="1"/>
    <col min="4765" max="5001" width="9.140625" style="7"/>
    <col min="5002" max="5002" width="9" style="7" bestFit="1" customWidth="1"/>
    <col min="5003" max="5003" width="9.85546875" style="7" bestFit="1" customWidth="1"/>
    <col min="5004" max="5004" width="9.140625" style="7" bestFit="1" customWidth="1"/>
    <col min="5005" max="5005" width="16" style="7" bestFit="1" customWidth="1"/>
    <col min="5006" max="5006" width="9" style="7" bestFit="1" customWidth="1"/>
    <col min="5007" max="5007" width="7.85546875" style="7" bestFit="1" customWidth="1"/>
    <col min="5008" max="5008" width="11.7109375" style="7" bestFit="1" customWidth="1"/>
    <col min="5009" max="5009" width="14.28515625" style="7" customWidth="1"/>
    <col min="5010" max="5010" width="11.7109375" style="7" bestFit="1" customWidth="1"/>
    <col min="5011" max="5011" width="14.140625" style="7" bestFit="1" customWidth="1"/>
    <col min="5012" max="5012" width="16.7109375" style="7" customWidth="1"/>
    <col min="5013" max="5013" width="16.5703125" style="7" customWidth="1"/>
    <col min="5014" max="5015" width="7.85546875" style="7" bestFit="1" customWidth="1"/>
    <col min="5016" max="5016" width="8" style="7" bestFit="1" customWidth="1"/>
    <col min="5017" max="5018" width="7.85546875" style="7" bestFit="1" customWidth="1"/>
    <col min="5019" max="5019" width="9.7109375" style="7" customWidth="1"/>
    <col min="5020" max="5020" width="12.85546875" style="7" customWidth="1"/>
    <col min="5021" max="5257" width="9.140625" style="7"/>
    <col min="5258" max="5258" width="9" style="7" bestFit="1" customWidth="1"/>
    <col min="5259" max="5259" width="9.85546875" style="7" bestFit="1" customWidth="1"/>
    <col min="5260" max="5260" width="9.140625" style="7" bestFit="1" customWidth="1"/>
    <col min="5261" max="5261" width="16" style="7" bestFit="1" customWidth="1"/>
    <col min="5262" max="5262" width="9" style="7" bestFit="1" customWidth="1"/>
    <col min="5263" max="5263" width="7.85546875" style="7" bestFit="1" customWidth="1"/>
    <col min="5264" max="5264" width="11.7109375" style="7" bestFit="1" customWidth="1"/>
    <col min="5265" max="5265" width="14.28515625" style="7" customWidth="1"/>
    <col min="5266" max="5266" width="11.7109375" style="7" bestFit="1" customWidth="1"/>
    <col min="5267" max="5267" width="14.140625" style="7" bestFit="1" customWidth="1"/>
    <col min="5268" max="5268" width="16.7109375" style="7" customWidth="1"/>
    <col min="5269" max="5269" width="16.5703125" style="7" customWidth="1"/>
    <col min="5270" max="5271" width="7.85546875" style="7" bestFit="1" customWidth="1"/>
    <col min="5272" max="5272" width="8" style="7" bestFit="1" customWidth="1"/>
    <col min="5273" max="5274" width="7.85546875" style="7" bestFit="1" customWidth="1"/>
    <col min="5275" max="5275" width="9.7109375" style="7" customWidth="1"/>
    <col min="5276" max="5276" width="12.85546875" style="7" customWidth="1"/>
    <col min="5277" max="5513" width="9.140625" style="7"/>
    <col min="5514" max="5514" width="9" style="7" bestFit="1" customWidth="1"/>
    <col min="5515" max="5515" width="9.85546875" style="7" bestFit="1" customWidth="1"/>
    <col min="5516" max="5516" width="9.140625" style="7" bestFit="1" customWidth="1"/>
    <col min="5517" max="5517" width="16" style="7" bestFit="1" customWidth="1"/>
    <col min="5518" max="5518" width="9" style="7" bestFit="1" customWidth="1"/>
    <col min="5519" max="5519" width="7.85546875" style="7" bestFit="1" customWidth="1"/>
    <col min="5520" max="5520" width="11.7109375" style="7" bestFit="1" customWidth="1"/>
    <col min="5521" max="5521" width="14.28515625" style="7" customWidth="1"/>
    <col min="5522" max="5522" width="11.7109375" style="7" bestFit="1" customWidth="1"/>
    <col min="5523" max="5523" width="14.140625" style="7" bestFit="1" customWidth="1"/>
    <col min="5524" max="5524" width="16.7109375" style="7" customWidth="1"/>
    <col min="5525" max="5525" width="16.5703125" style="7" customWidth="1"/>
    <col min="5526" max="5527" width="7.85546875" style="7" bestFit="1" customWidth="1"/>
    <col min="5528" max="5528" width="8" style="7" bestFit="1" customWidth="1"/>
    <col min="5529" max="5530" width="7.85546875" style="7" bestFit="1" customWidth="1"/>
    <col min="5531" max="5531" width="9.7109375" style="7" customWidth="1"/>
    <col min="5532" max="5532" width="12.85546875" style="7" customWidth="1"/>
    <col min="5533" max="5769" width="9.140625" style="7"/>
    <col min="5770" max="5770" width="9" style="7" bestFit="1" customWidth="1"/>
    <col min="5771" max="5771" width="9.85546875" style="7" bestFit="1" customWidth="1"/>
    <col min="5772" max="5772" width="9.140625" style="7" bestFit="1" customWidth="1"/>
    <col min="5773" max="5773" width="16" style="7" bestFit="1" customWidth="1"/>
    <col min="5774" max="5774" width="9" style="7" bestFit="1" customWidth="1"/>
    <col min="5775" max="5775" width="7.85546875" style="7" bestFit="1" customWidth="1"/>
    <col min="5776" max="5776" width="11.7109375" style="7" bestFit="1" customWidth="1"/>
    <col min="5777" max="5777" width="14.28515625" style="7" customWidth="1"/>
    <col min="5778" max="5778" width="11.7109375" style="7" bestFit="1" customWidth="1"/>
    <col min="5779" max="5779" width="14.140625" style="7" bestFit="1" customWidth="1"/>
    <col min="5780" max="5780" width="16.7109375" style="7" customWidth="1"/>
    <col min="5781" max="5781" width="16.5703125" style="7" customWidth="1"/>
    <col min="5782" max="5783" width="7.85546875" style="7" bestFit="1" customWidth="1"/>
    <col min="5784" max="5784" width="8" style="7" bestFit="1" customWidth="1"/>
    <col min="5785" max="5786" width="7.85546875" style="7" bestFit="1" customWidth="1"/>
    <col min="5787" max="5787" width="9.7109375" style="7" customWidth="1"/>
    <col min="5788" max="5788" width="12.85546875" style="7" customWidth="1"/>
    <col min="5789" max="6025" width="9.140625" style="7"/>
    <col min="6026" max="6026" width="9" style="7" bestFit="1" customWidth="1"/>
    <col min="6027" max="6027" width="9.85546875" style="7" bestFit="1" customWidth="1"/>
    <col min="6028" max="6028" width="9.140625" style="7" bestFit="1" customWidth="1"/>
    <col min="6029" max="6029" width="16" style="7" bestFit="1" customWidth="1"/>
    <col min="6030" max="6030" width="9" style="7" bestFit="1" customWidth="1"/>
    <col min="6031" max="6031" width="7.85546875" style="7" bestFit="1" customWidth="1"/>
    <col min="6032" max="6032" width="11.7109375" style="7" bestFit="1" customWidth="1"/>
    <col min="6033" max="6033" width="14.28515625" style="7" customWidth="1"/>
    <col min="6034" max="6034" width="11.7109375" style="7" bestFit="1" customWidth="1"/>
    <col min="6035" max="6035" width="14.140625" style="7" bestFit="1" customWidth="1"/>
    <col min="6036" max="6036" width="16.7109375" style="7" customWidth="1"/>
    <col min="6037" max="6037" width="16.5703125" style="7" customWidth="1"/>
    <col min="6038" max="6039" width="7.85546875" style="7" bestFit="1" customWidth="1"/>
    <col min="6040" max="6040" width="8" style="7" bestFit="1" customWidth="1"/>
    <col min="6041" max="6042" width="7.85546875" style="7" bestFit="1" customWidth="1"/>
    <col min="6043" max="6043" width="9.7109375" style="7" customWidth="1"/>
    <col min="6044" max="6044" width="12.85546875" style="7" customWidth="1"/>
    <col min="6045" max="6281" width="9.140625" style="7"/>
    <col min="6282" max="6282" width="9" style="7" bestFit="1" customWidth="1"/>
    <col min="6283" max="6283" width="9.85546875" style="7" bestFit="1" customWidth="1"/>
    <col min="6284" max="6284" width="9.140625" style="7" bestFit="1" customWidth="1"/>
    <col min="6285" max="6285" width="16" style="7" bestFit="1" customWidth="1"/>
    <col min="6286" max="6286" width="9" style="7" bestFit="1" customWidth="1"/>
    <col min="6287" max="6287" width="7.85546875" style="7" bestFit="1" customWidth="1"/>
    <col min="6288" max="6288" width="11.7109375" style="7" bestFit="1" customWidth="1"/>
    <col min="6289" max="6289" width="14.28515625" style="7" customWidth="1"/>
    <col min="6290" max="6290" width="11.7109375" style="7" bestFit="1" customWidth="1"/>
    <col min="6291" max="6291" width="14.140625" style="7" bestFit="1" customWidth="1"/>
    <col min="6292" max="6292" width="16.7109375" style="7" customWidth="1"/>
    <col min="6293" max="6293" width="16.5703125" style="7" customWidth="1"/>
    <col min="6294" max="6295" width="7.85546875" style="7" bestFit="1" customWidth="1"/>
    <col min="6296" max="6296" width="8" style="7" bestFit="1" customWidth="1"/>
    <col min="6297" max="6298" width="7.85546875" style="7" bestFit="1" customWidth="1"/>
    <col min="6299" max="6299" width="9.7109375" style="7" customWidth="1"/>
    <col min="6300" max="6300" width="12.85546875" style="7" customWidth="1"/>
    <col min="6301" max="6537" width="9.140625" style="7"/>
    <col min="6538" max="6538" width="9" style="7" bestFit="1" customWidth="1"/>
    <col min="6539" max="6539" width="9.85546875" style="7" bestFit="1" customWidth="1"/>
    <col min="6540" max="6540" width="9.140625" style="7" bestFit="1" customWidth="1"/>
    <col min="6541" max="6541" width="16" style="7" bestFit="1" customWidth="1"/>
    <col min="6542" max="6542" width="9" style="7" bestFit="1" customWidth="1"/>
    <col min="6543" max="6543" width="7.85546875" style="7" bestFit="1" customWidth="1"/>
    <col min="6544" max="6544" width="11.7109375" style="7" bestFit="1" customWidth="1"/>
    <col min="6545" max="6545" width="14.28515625" style="7" customWidth="1"/>
    <col min="6546" max="6546" width="11.7109375" style="7" bestFit="1" customWidth="1"/>
    <col min="6547" max="6547" width="14.140625" style="7" bestFit="1" customWidth="1"/>
    <col min="6548" max="6548" width="16.7109375" style="7" customWidth="1"/>
    <col min="6549" max="6549" width="16.5703125" style="7" customWidth="1"/>
    <col min="6550" max="6551" width="7.85546875" style="7" bestFit="1" customWidth="1"/>
    <col min="6552" max="6552" width="8" style="7" bestFit="1" customWidth="1"/>
    <col min="6553" max="6554" width="7.85546875" style="7" bestFit="1" customWidth="1"/>
    <col min="6555" max="6555" width="9.7109375" style="7" customWidth="1"/>
    <col min="6556" max="6556" width="12.85546875" style="7" customWidth="1"/>
    <col min="6557" max="6793" width="9.140625" style="7"/>
    <col min="6794" max="6794" width="9" style="7" bestFit="1" customWidth="1"/>
    <col min="6795" max="6795" width="9.85546875" style="7" bestFit="1" customWidth="1"/>
    <col min="6796" max="6796" width="9.140625" style="7" bestFit="1" customWidth="1"/>
    <col min="6797" max="6797" width="16" style="7" bestFit="1" customWidth="1"/>
    <col min="6798" max="6798" width="9" style="7" bestFit="1" customWidth="1"/>
    <col min="6799" max="6799" width="7.85546875" style="7" bestFit="1" customWidth="1"/>
    <col min="6800" max="6800" width="11.7109375" style="7" bestFit="1" customWidth="1"/>
    <col min="6801" max="6801" width="14.28515625" style="7" customWidth="1"/>
    <col min="6802" max="6802" width="11.7109375" style="7" bestFit="1" customWidth="1"/>
    <col min="6803" max="6803" width="14.140625" style="7" bestFit="1" customWidth="1"/>
    <col min="6804" max="6804" width="16.7109375" style="7" customWidth="1"/>
    <col min="6805" max="6805" width="16.5703125" style="7" customWidth="1"/>
    <col min="6806" max="6807" width="7.85546875" style="7" bestFit="1" customWidth="1"/>
    <col min="6808" max="6808" width="8" style="7" bestFit="1" customWidth="1"/>
    <col min="6809" max="6810" width="7.85546875" style="7" bestFit="1" customWidth="1"/>
    <col min="6811" max="6811" width="9.7109375" style="7" customWidth="1"/>
    <col min="6812" max="6812" width="12.85546875" style="7" customWidth="1"/>
    <col min="6813" max="7049" width="9.140625" style="7"/>
    <col min="7050" max="7050" width="9" style="7" bestFit="1" customWidth="1"/>
    <col min="7051" max="7051" width="9.85546875" style="7" bestFit="1" customWidth="1"/>
    <col min="7052" max="7052" width="9.140625" style="7" bestFit="1" customWidth="1"/>
    <col min="7053" max="7053" width="16" style="7" bestFit="1" customWidth="1"/>
    <col min="7054" max="7054" width="9" style="7" bestFit="1" customWidth="1"/>
    <col min="7055" max="7055" width="7.85546875" style="7" bestFit="1" customWidth="1"/>
    <col min="7056" max="7056" width="11.7109375" style="7" bestFit="1" customWidth="1"/>
    <col min="7057" max="7057" width="14.28515625" style="7" customWidth="1"/>
    <col min="7058" max="7058" width="11.7109375" style="7" bestFit="1" customWidth="1"/>
    <col min="7059" max="7059" width="14.140625" style="7" bestFit="1" customWidth="1"/>
    <col min="7060" max="7060" width="16.7109375" style="7" customWidth="1"/>
    <col min="7061" max="7061" width="16.5703125" style="7" customWidth="1"/>
    <col min="7062" max="7063" width="7.85546875" style="7" bestFit="1" customWidth="1"/>
    <col min="7064" max="7064" width="8" style="7" bestFit="1" customWidth="1"/>
    <col min="7065" max="7066" width="7.85546875" style="7" bestFit="1" customWidth="1"/>
    <col min="7067" max="7067" width="9.7109375" style="7" customWidth="1"/>
    <col min="7068" max="7068" width="12.85546875" style="7" customWidth="1"/>
    <col min="7069" max="7305" width="9.140625" style="7"/>
    <col min="7306" max="7306" width="9" style="7" bestFit="1" customWidth="1"/>
    <col min="7307" max="7307" width="9.85546875" style="7" bestFit="1" customWidth="1"/>
    <col min="7308" max="7308" width="9.140625" style="7" bestFit="1" customWidth="1"/>
    <col min="7309" max="7309" width="16" style="7" bestFit="1" customWidth="1"/>
    <col min="7310" max="7310" width="9" style="7" bestFit="1" customWidth="1"/>
    <col min="7311" max="7311" width="7.85546875" style="7" bestFit="1" customWidth="1"/>
    <col min="7312" max="7312" width="11.7109375" style="7" bestFit="1" customWidth="1"/>
    <col min="7313" max="7313" width="14.28515625" style="7" customWidth="1"/>
    <col min="7314" max="7314" width="11.7109375" style="7" bestFit="1" customWidth="1"/>
    <col min="7315" max="7315" width="14.140625" style="7" bestFit="1" customWidth="1"/>
    <col min="7316" max="7316" width="16.7109375" style="7" customWidth="1"/>
    <col min="7317" max="7317" width="16.5703125" style="7" customWidth="1"/>
    <col min="7318" max="7319" width="7.85546875" style="7" bestFit="1" customWidth="1"/>
    <col min="7320" max="7320" width="8" style="7" bestFit="1" customWidth="1"/>
    <col min="7321" max="7322" width="7.85546875" style="7" bestFit="1" customWidth="1"/>
    <col min="7323" max="7323" width="9.7109375" style="7" customWidth="1"/>
    <col min="7324" max="7324" width="12.85546875" style="7" customWidth="1"/>
    <col min="7325" max="7561" width="9.140625" style="7"/>
    <col min="7562" max="7562" width="9" style="7" bestFit="1" customWidth="1"/>
    <col min="7563" max="7563" width="9.85546875" style="7" bestFit="1" customWidth="1"/>
    <col min="7564" max="7564" width="9.140625" style="7" bestFit="1" customWidth="1"/>
    <col min="7565" max="7565" width="16" style="7" bestFit="1" customWidth="1"/>
    <col min="7566" max="7566" width="9" style="7" bestFit="1" customWidth="1"/>
    <col min="7567" max="7567" width="7.85546875" style="7" bestFit="1" customWidth="1"/>
    <col min="7568" max="7568" width="11.7109375" style="7" bestFit="1" customWidth="1"/>
    <col min="7569" max="7569" width="14.28515625" style="7" customWidth="1"/>
    <col min="7570" max="7570" width="11.7109375" style="7" bestFit="1" customWidth="1"/>
    <col min="7571" max="7571" width="14.140625" style="7" bestFit="1" customWidth="1"/>
    <col min="7572" max="7572" width="16.7109375" style="7" customWidth="1"/>
    <col min="7573" max="7573" width="16.5703125" style="7" customWidth="1"/>
    <col min="7574" max="7575" width="7.85546875" style="7" bestFit="1" customWidth="1"/>
    <col min="7576" max="7576" width="8" style="7" bestFit="1" customWidth="1"/>
    <col min="7577" max="7578" width="7.85546875" style="7" bestFit="1" customWidth="1"/>
    <col min="7579" max="7579" width="9.7109375" style="7" customWidth="1"/>
    <col min="7580" max="7580" width="12.85546875" style="7" customWidth="1"/>
    <col min="7581" max="7817" width="9.140625" style="7"/>
    <col min="7818" max="7818" width="9" style="7" bestFit="1" customWidth="1"/>
    <col min="7819" max="7819" width="9.85546875" style="7" bestFit="1" customWidth="1"/>
    <col min="7820" max="7820" width="9.140625" style="7" bestFit="1" customWidth="1"/>
    <col min="7821" max="7821" width="16" style="7" bestFit="1" customWidth="1"/>
    <col min="7822" max="7822" width="9" style="7" bestFit="1" customWidth="1"/>
    <col min="7823" max="7823" width="7.85546875" style="7" bestFit="1" customWidth="1"/>
    <col min="7824" max="7824" width="11.7109375" style="7" bestFit="1" customWidth="1"/>
    <col min="7825" max="7825" width="14.28515625" style="7" customWidth="1"/>
    <col min="7826" max="7826" width="11.7109375" style="7" bestFit="1" customWidth="1"/>
    <col min="7827" max="7827" width="14.140625" style="7" bestFit="1" customWidth="1"/>
    <col min="7828" max="7828" width="16.7109375" style="7" customWidth="1"/>
    <col min="7829" max="7829" width="16.5703125" style="7" customWidth="1"/>
    <col min="7830" max="7831" width="7.85546875" style="7" bestFit="1" customWidth="1"/>
    <col min="7832" max="7832" width="8" style="7" bestFit="1" customWidth="1"/>
    <col min="7833" max="7834" width="7.85546875" style="7" bestFit="1" customWidth="1"/>
    <col min="7835" max="7835" width="9.7109375" style="7" customWidth="1"/>
    <col min="7836" max="7836" width="12.85546875" style="7" customWidth="1"/>
    <col min="7837" max="8073" width="9.140625" style="7"/>
    <col min="8074" max="8074" width="9" style="7" bestFit="1" customWidth="1"/>
    <col min="8075" max="8075" width="9.85546875" style="7" bestFit="1" customWidth="1"/>
    <col min="8076" max="8076" width="9.140625" style="7" bestFit="1" customWidth="1"/>
    <col min="8077" max="8077" width="16" style="7" bestFit="1" customWidth="1"/>
    <col min="8078" max="8078" width="9" style="7" bestFit="1" customWidth="1"/>
    <col min="8079" max="8079" width="7.85546875" style="7" bestFit="1" customWidth="1"/>
    <col min="8080" max="8080" width="11.7109375" style="7" bestFit="1" customWidth="1"/>
    <col min="8081" max="8081" width="14.28515625" style="7" customWidth="1"/>
    <col min="8082" max="8082" width="11.7109375" style="7" bestFit="1" customWidth="1"/>
    <col min="8083" max="8083" width="14.140625" style="7" bestFit="1" customWidth="1"/>
    <col min="8084" max="8084" width="16.7109375" style="7" customWidth="1"/>
    <col min="8085" max="8085" width="16.5703125" style="7" customWidth="1"/>
    <col min="8086" max="8087" width="7.85546875" style="7" bestFit="1" customWidth="1"/>
    <col min="8088" max="8088" width="8" style="7" bestFit="1" customWidth="1"/>
    <col min="8089" max="8090" width="7.85546875" style="7" bestFit="1" customWidth="1"/>
    <col min="8091" max="8091" width="9.7109375" style="7" customWidth="1"/>
    <col min="8092" max="8092" width="12.85546875" style="7" customWidth="1"/>
    <col min="8093" max="8329" width="9.140625" style="7"/>
    <col min="8330" max="8330" width="9" style="7" bestFit="1" customWidth="1"/>
    <col min="8331" max="8331" width="9.85546875" style="7" bestFit="1" customWidth="1"/>
    <col min="8332" max="8332" width="9.140625" style="7" bestFit="1" customWidth="1"/>
    <col min="8333" max="8333" width="16" style="7" bestFit="1" customWidth="1"/>
    <col min="8334" max="8334" width="9" style="7" bestFit="1" customWidth="1"/>
    <col min="8335" max="8335" width="7.85546875" style="7" bestFit="1" customWidth="1"/>
    <col min="8336" max="8336" width="11.7109375" style="7" bestFit="1" customWidth="1"/>
    <col min="8337" max="8337" width="14.28515625" style="7" customWidth="1"/>
    <col min="8338" max="8338" width="11.7109375" style="7" bestFit="1" customWidth="1"/>
    <col min="8339" max="8339" width="14.140625" style="7" bestFit="1" customWidth="1"/>
    <col min="8340" max="8340" width="16.7109375" style="7" customWidth="1"/>
    <col min="8341" max="8341" width="16.5703125" style="7" customWidth="1"/>
    <col min="8342" max="8343" width="7.85546875" style="7" bestFit="1" customWidth="1"/>
    <col min="8344" max="8344" width="8" style="7" bestFit="1" customWidth="1"/>
    <col min="8345" max="8346" width="7.85546875" style="7" bestFit="1" customWidth="1"/>
    <col min="8347" max="8347" width="9.7109375" style="7" customWidth="1"/>
    <col min="8348" max="8348" width="12.85546875" style="7" customWidth="1"/>
    <col min="8349" max="8585" width="9.140625" style="7"/>
    <col min="8586" max="8586" width="9" style="7" bestFit="1" customWidth="1"/>
    <col min="8587" max="8587" width="9.85546875" style="7" bestFit="1" customWidth="1"/>
    <col min="8588" max="8588" width="9.140625" style="7" bestFit="1" customWidth="1"/>
    <col min="8589" max="8589" width="16" style="7" bestFit="1" customWidth="1"/>
    <col min="8590" max="8590" width="9" style="7" bestFit="1" customWidth="1"/>
    <col min="8591" max="8591" width="7.85546875" style="7" bestFit="1" customWidth="1"/>
    <col min="8592" max="8592" width="11.7109375" style="7" bestFit="1" customWidth="1"/>
    <col min="8593" max="8593" width="14.28515625" style="7" customWidth="1"/>
    <col min="8594" max="8594" width="11.7109375" style="7" bestFit="1" customWidth="1"/>
    <col min="8595" max="8595" width="14.140625" style="7" bestFit="1" customWidth="1"/>
    <col min="8596" max="8596" width="16.7109375" style="7" customWidth="1"/>
    <col min="8597" max="8597" width="16.5703125" style="7" customWidth="1"/>
    <col min="8598" max="8599" width="7.85546875" style="7" bestFit="1" customWidth="1"/>
    <col min="8600" max="8600" width="8" style="7" bestFit="1" customWidth="1"/>
    <col min="8601" max="8602" width="7.85546875" style="7" bestFit="1" customWidth="1"/>
    <col min="8603" max="8603" width="9.7109375" style="7" customWidth="1"/>
    <col min="8604" max="8604" width="12.85546875" style="7" customWidth="1"/>
    <col min="8605" max="8841" width="9.140625" style="7"/>
    <col min="8842" max="8842" width="9" style="7" bestFit="1" customWidth="1"/>
    <col min="8843" max="8843" width="9.85546875" style="7" bestFit="1" customWidth="1"/>
    <col min="8844" max="8844" width="9.140625" style="7" bestFit="1" customWidth="1"/>
    <col min="8845" max="8845" width="16" style="7" bestFit="1" customWidth="1"/>
    <col min="8846" max="8846" width="9" style="7" bestFit="1" customWidth="1"/>
    <col min="8847" max="8847" width="7.85546875" style="7" bestFit="1" customWidth="1"/>
    <col min="8848" max="8848" width="11.7109375" style="7" bestFit="1" customWidth="1"/>
    <col min="8849" max="8849" width="14.28515625" style="7" customWidth="1"/>
    <col min="8850" max="8850" width="11.7109375" style="7" bestFit="1" customWidth="1"/>
    <col min="8851" max="8851" width="14.140625" style="7" bestFit="1" customWidth="1"/>
    <col min="8852" max="8852" width="16.7109375" style="7" customWidth="1"/>
    <col min="8853" max="8853" width="16.5703125" style="7" customWidth="1"/>
    <col min="8854" max="8855" width="7.85546875" style="7" bestFit="1" customWidth="1"/>
    <col min="8856" max="8856" width="8" style="7" bestFit="1" customWidth="1"/>
    <col min="8857" max="8858" width="7.85546875" style="7" bestFit="1" customWidth="1"/>
    <col min="8859" max="8859" width="9.7109375" style="7" customWidth="1"/>
    <col min="8860" max="8860" width="12.85546875" style="7" customWidth="1"/>
    <col min="8861" max="9097" width="9.140625" style="7"/>
    <col min="9098" max="9098" width="9" style="7" bestFit="1" customWidth="1"/>
    <col min="9099" max="9099" width="9.85546875" style="7" bestFit="1" customWidth="1"/>
    <col min="9100" max="9100" width="9.140625" style="7" bestFit="1" customWidth="1"/>
    <col min="9101" max="9101" width="16" style="7" bestFit="1" customWidth="1"/>
    <col min="9102" max="9102" width="9" style="7" bestFit="1" customWidth="1"/>
    <col min="9103" max="9103" width="7.85546875" style="7" bestFit="1" customWidth="1"/>
    <col min="9104" max="9104" width="11.7109375" style="7" bestFit="1" customWidth="1"/>
    <col min="9105" max="9105" width="14.28515625" style="7" customWidth="1"/>
    <col min="9106" max="9106" width="11.7109375" style="7" bestFit="1" customWidth="1"/>
    <col min="9107" max="9107" width="14.140625" style="7" bestFit="1" customWidth="1"/>
    <col min="9108" max="9108" width="16.7109375" style="7" customWidth="1"/>
    <col min="9109" max="9109" width="16.5703125" style="7" customWidth="1"/>
    <col min="9110" max="9111" width="7.85546875" style="7" bestFit="1" customWidth="1"/>
    <col min="9112" max="9112" width="8" style="7" bestFit="1" customWidth="1"/>
    <col min="9113" max="9114" width="7.85546875" style="7" bestFit="1" customWidth="1"/>
    <col min="9115" max="9115" width="9.7109375" style="7" customWidth="1"/>
    <col min="9116" max="9116" width="12.85546875" style="7" customWidth="1"/>
    <col min="9117" max="9353" width="9.140625" style="7"/>
    <col min="9354" max="9354" width="9" style="7" bestFit="1" customWidth="1"/>
    <col min="9355" max="9355" width="9.85546875" style="7" bestFit="1" customWidth="1"/>
    <col min="9356" max="9356" width="9.140625" style="7" bestFit="1" customWidth="1"/>
    <col min="9357" max="9357" width="16" style="7" bestFit="1" customWidth="1"/>
    <col min="9358" max="9358" width="9" style="7" bestFit="1" customWidth="1"/>
    <col min="9359" max="9359" width="7.85546875" style="7" bestFit="1" customWidth="1"/>
    <col min="9360" max="9360" width="11.7109375" style="7" bestFit="1" customWidth="1"/>
    <col min="9361" max="9361" width="14.28515625" style="7" customWidth="1"/>
    <col min="9362" max="9362" width="11.7109375" style="7" bestFit="1" customWidth="1"/>
    <col min="9363" max="9363" width="14.140625" style="7" bestFit="1" customWidth="1"/>
    <col min="9364" max="9364" width="16.7109375" style="7" customWidth="1"/>
    <col min="9365" max="9365" width="16.5703125" style="7" customWidth="1"/>
    <col min="9366" max="9367" width="7.85546875" style="7" bestFit="1" customWidth="1"/>
    <col min="9368" max="9368" width="8" style="7" bestFit="1" customWidth="1"/>
    <col min="9369" max="9370" width="7.85546875" style="7" bestFit="1" customWidth="1"/>
    <col min="9371" max="9371" width="9.7109375" style="7" customWidth="1"/>
    <col min="9372" max="9372" width="12.85546875" style="7" customWidth="1"/>
    <col min="9373" max="9609" width="9.140625" style="7"/>
    <col min="9610" max="9610" width="9" style="7" bestFit="1" customWidth="1"/>
    <col min="9611" max="9611" width="9.85546875" style="7" bestFit="1" customWidth="1"/>
    <col min="9612" max="9612" width="9.140625" style="7" bestFit="1" customWidth="1"/>
    <col min="9613" max="9613" width="16" style="7" bestFit="1" customWidth="1"/>
    <col min="9614" max="9614" width="9" style="7" bestFit="1" customWidth="1"/>
    <col min="9615" max="9615" width="7.85546875" style="7" bestFit="1" customWidth="1"/>
    <col min="9616" max="9616" width="11.7109375" style="7" bestFit="1" customWidth="1"/>
    <col min="9617" max="9617" width="14.28515625" style="7" customWidth="1"/>
    <col min="9618" max="9618" width="11.7109375" style="7" bestFit="1" customWidth="1"/>
    <col min="9619" max="9619" width="14.140625" style="7" bestFit="1" customWidth="1"/>
    <col min="9620" max="9620" width="16.7109375" style="7" customWidth="1"/>
    <col min="9621" max="9621" width="16.5703125" style="7" customWidth="1"/>
    <col min="9622" max="9623" width="7.85546875" style="7" bestFit="1" customWidth="1"/>
    <col min="9624" max="9624" width="8" style="7" bestFit="1" customWidth="1"/>
    <col min="9625" max="9626" width="7.85546875" style="7" bestFit="1" customWidth="1"/>
    <col min="9627" max="9627" width="9.7109375" style="7" customWidth="1"/>
    <col min="9628" max="9628" width="12.85546875" style="7" customWidth="1"/>
    <col min="9629" max="9865" width="9.140625" style="7"/>
    <col min="9866" max="9866" width="9" style="7" bestFit="1" customWidth="1"/>
    <col min="9867" max="9867" width="9.85546875" style="7" bestFit="1" customWidth="1"/>
    <col min="9868" max="9868" width="9.140625" style="7" bestFit="1" customWidth="1"/>
    <col min="9869" max="9869" width="16" style="7" bestFit="1" customWidth="1"/>
    <col min="9870" max="9870" width="9" style="7" bestFit="1" customWidth="1"/>
    <col min="9871" max="9871" width="7.85546875" style="7" bestFit="1" customWidth="1"/>
    <col min="9872" max="9872" width="11.7109375" style="7" bestFit="1" customWidth="1"/>
    <col min="9873" max="9873" width="14.28515625" style="7" customWidth="1"/>
    <col min="9874" max="9874" width="11.7109375" style="7" bestFit="1" customWidth="1"/>
    <col min="9875" max="9875" width="14.140625" style="7" bestFit="1" customWidth="1"/>
    <col min="9876" max="9876" width="16.7109375" style="7" customWidth="1"/>
    <col min="9877" max="9877" width="16.5703125" style="7" customWidth="1"/>
    <col min="9878" max="9879" width="7.85546875" style="7" bestFit="1" customWidth="1"/>
    <col min="9880" max="9880" width="8" style="7" bestFit="1" customWidth="1"/>
    <col min="9881" max="9882" width="7.85546875" style="7" bestFit="1" customWidth="1"/>
    <col min="9883" max="9883" width="9.7109375" style="7" customWidth="1"/>
    <col min="9884" max="9884" width="12.85546875" style="7" customWidth="1"/>
    <col min="9885" max="10121" width="9.140625" style="7"/>
    <col min="10122" max="10122" width="9" style="7" bestFit="1" customWidth="1"/>
    <col min="10123" max="10123" width="9.85546875" style="7" bestFit="1" customWidth="1"/>
    <col min="10124" max="10124" width="9.140625" style="7" bestFit="1" customWidth="1"/>
    <col min="10125" max="10125" width="16" style="7" bestFit="1" customWidth="1"/>
    <col min="10126" max="10126" width="9" style="7" bestFit="1" customWidth="1"/>
    <col min="10127" max="10127" width="7.85546875" style="7" bestFit="1" customWidth="1"/>
    <col min="10128" max="10128" width="11.7109375" style="7" bestFit="1" customWidth="1"/>
    <col min="10129" max="10129" width="14.28515625" style="7" customWidth="1"/>
    <col min="10130" max="10130" width="11.7109375" style="7" bestFit="1" customWidth="1"/>
    <col min="10131" max="10131" width="14.140625" style="7" bestFit="1" customWidth="1"/>
    <col min="10132" max="10132" width="16.7109375" style="7" customWidth="1"/>
    <col min="10133" max="10133" width="16.5703125" style="7" customWidth="1"/>
    <col min="10134" max="10135" width="7.85546875" style="7" bestFit="1" customWidth="1"/>
    <col min="10136" max="10136" width="8" style="7" bestFit="1" customWidth="1"/>
    <col min="10137" max="10138" width="7.85546875" style="7" bestFit="1" customWidth="1"/>
    <col min="10139" max="10139" width="9.7109375" style="7" customWidth="1"/>
    <col min="10140" max="10140" width="12.85546875" style="7" customWidth="1"/>
    <col min="10141" max="10377" width="9.140625" style="7"/>
    <col min="10378" max="10378" width="9" style="7" bestFit="1" customWidth="1"/>
    <col min="10379" max="10379" width="9.85546875" style="7" bestFit="1" customWidth="1"/>
    <col min="10380" max="10380" width="9.140625" style="7" bestFit="1" customWidth="1"/>
    <col min="10381" max="10381" width="16" style="7" bestFit="1" customWidth="1"/>
    <col min="10382" max="10382" width="9" style="7" bestFit="1" customWidth="1"/>
    <col min="10383" max="10383" width="7.85546875" style="7" bestFit="1" customWidth="1"/>
    <col min="10384" max="10384" width="11.7109375" style="7" bestFit="1" customWidth="1"/>
    <col min="10385" max="10385" width="14.28515625" style="7" customWidth="1"/>
    <col min="10386" max="10386" width="11.7109375" style="7" bestFit="1" customWidth="1"/>
    <col min="10387" max="10387" width="14.140625" style="7" bestFit="1" customWidth="1"/>
    <col min="10388" max="10388" width="16.7109375" style="7" customWidth="1"/>
    <col min="10389" max="10389" width="16.5703125" style="7" customWidth="1"/>
    <col min="10390" max="10391" width="7.85546875" style="7" bestFit="1" customWidth="1"/>
    <col min="10392" max="10392" width="8" style="7" bestFit="1" customWidth="1"/>
    <col min="10393" max="10394" width="7.85546875" style="7" bestFit="1" customWidth="1"/>
    <col min="10395" max="10395" width="9.7109375" style="7" customWidth="1"/>
    <col min="10396" max="10396" width="12.85546875" style="7" customWidth="1"/>
    <col min="10397" max="10633" width="9.140625" style="7"/>
    <col min="10634" max="10634" width="9" style="7" bestFit="1" customWidth="1"/>
    <col min="10635" max="10635" width="9.85546875" style="7" bestFit="1" customWidth="1"/>
    <col min="10636" max="10636" width="9.140625" style="7" bestFit="1" customWidth="1"/>
    <col min="10637" max="10637" width="16" style="7" bestFit="1" customWidth="1"/>
    <col min="10638" max="10638" width="9" style="7" bestFit="1" customWidth="1"/>
    <col min="10639" max="10639" width="7.85546875" style="7" bestFit="1" customWidth="1"/>
    <col min="10640" max="10640" width="11.7109375" style="7" bestFit="1" customWidth="1"/>
    <col min="10641" max="10641" width="14.28515625" style="7" customWidth="1"/>
    <col min="10642" max="10642" width="11.7109375" style="7" bestFit="1" customWidth="1"/>
    <col min="10643" max="10643" width="14.140625" style="7" bestFit="1" customWidth="1"/>
    <col min="10644" max="10644" width="16.7109375" style="7" customWidth="1"/>
    <col min="10645" max="10645" width="16.5703125" style="7" customWidth="1"/>
    <col min="10646" max="10647" width="7.85546875" style="7" bestFit="1" customWidth="1"/>
    <col min="10648" max="10648" width="8" style="7" bestFit="1" customWidth="1"/>
    <col min="10649" max="10650" width="7.85546875" style="7" bestFit="1" customWidth="1"/>
    <col min="10651" max="10651" width="9.7109375" style="7" customWidth="1"/>
    <col min="10652" max="10652" width="12.85546875" style="7" customWidth="1"/>
    <col min="10653" max="10889" width="9.140625" style="7"/>
    <col min="10890" max="10890" width="9" style="7" bestFit="1" customWidth="1"/>
    <col min="10891" max="10891" width="9.85546875" style="7" bestFit="1" customWidth="1"/>
    <col min="10892" max="10892" width="9.140625" style="7" bestFit="1" customWidth="1"/>
    <col min="10893" max="10893" width="16" style="7" bestFit="1" customWidth="1"/>
    <col min="10894" max="10894" width="9" style="7" bestFit="1" customWidth="1"/>
    <col min="10895" max="10895" width="7.85546875" style="7" bestFit="1" customWidth="1"/>
    <col min="10896" max="10896" width="11.7109375" style="7" bestFit="1" customWidth="1"/>
    <col min="10897" max="10897" width="14.28515625" style="7" customWidth="1"/>
    <col min="10898" max="10898" width="11.7109375" style="7" bestFit="1" customWidth="1"/>
    <col min="10899" max="10899" width="14.140625" style="7" bestFit="1" customWidth="1"/>
    <col min="10900" max="10900" width="16.7109375" style="7" customWidth="1"/>
    <col min="10901" max="10901" width="16.5703125" style="7" customWidth="1"/>
    <col min="10902" max="10903" width="7.85546875" style="7" bestFit="1" customWidth="1"/>
    <col min="10904" max="10904" width="8" style="7" bestFit="1" customWidth="1"/>
    <col min="10905" max="10906" width="7.85546875" style="7" bestFit="1" customWidth="1"/>
    <col min="10907" max="10907" width="9.7109375" style="7" customWidth="1"/>
    <col min="10908" max="10908" width="12.85546875" style="7" customWidth="1"/>
    <col min="10909" max="11145" width="9.140625" style="7"/>
    <col min="11146" max="11146" width="9" style="7" bestFit="1" customWidth="1"/>
    <col min="11147" max="11147" width="9.85546875" style="7" bestFit="1" customWidth="1"/>
    <col min="11148" max="11148" width="9.140625" style="7" bestFit="1" customWidth="1"/>
    <col min="11149" max="11149" width="16" style="7" bestFit="1" customWidth="1"/>
    <col min="11150" max="11150" width="9" style="7" bestFit="1" customWidth="1"/>
    <col min="11151" max="11151" width="7.85546875" style="7" bestFit="1" customWidth="1"/>
    <col min="11152" max="11152" width="11.7109375" style="7" bestFit="1" customWidth="1"/>
    <col min="11153" max="11153" width="14.28515625" style="7" customWidth="1"/>
    <col min="11154" max="11154" width="11.7109375" style="7" bestFit="1" customWidth="1"/>
    <col min="11155" max="11155" width="14.140625" style="7" bestFit="1" customWidth="1"/>
    <col min="11156" max="11156" width="16.7109375" style="7" customWidth="1"/>
    <col min="11157" max="11157" width="16.5703125" style="7" customWidth="1"/>
    <col min="11158" max="11159" width="7.85546875" style="7" bestFit="1" customWidth="1"/>
    <col min="11160" max="11160" width="8" style="7" bestFit="1" customWidth="1"/>
    <col min="11161" max="11162" width="7.85546875" style="7" bestFit="1" customWidth="1"/>
    <col min="11163" max="11163" width="9.7109375" style="7" customWidth="1"/>
    <col min="11164" max="11164" width="12.85546875" style="7" customWidth="1"/>
    <col min="11165" max="11401" width="9.140625" style="7"/>
    <col min="11402" max="11402" width="9" style="7" bestFit="1" customWidth="1"/>
    <col min="11403" max="11403" width="9.85546875" style="7" bestFit="1" customWidth="1"/>
    <col min="11404" max="11404" width="9.140625" style="7" bestFit="1" customWidth="1"/>
    <col min="11405" max="11405" width="16" style="7" bestFit="1" customWidth="1"/>
    <col min="11406" max="11406" width="9" style="7" bestFit="1" customWidth="1"/>
    <col min="11407" max="11407" width="7.85546875" style="7" bestFit="1" customWidth="1"/>
    <col min="11408" max="11408" width="11.7109375" style="7" bestFit="1" customWidth="1"/>
    <col min="11409" max="11409" width="14.28515625" style="7" customWidth="1"/>
    <col min="11410" max="11410" width="11.7109375" style="7" bestFit="1" customWidth="1"/>
    <col min="11411" max="11411" width="14.140625" style="7" bestFit="1" customWidth="1"/>
    <col min="11412" max="11412" width="16.7109375" style="7" customWidth="1"/>
    <col min="11413" max="11413" width="16.5703125" style="7" customWidth="1"/>
    <col min="11414" max="11415" width="7.85546875" style="7" bestFit="1" customWidth="1"/>
    <col min="11416" max="11416" width="8" style="7" bestFit="1" customWidth="1"/>
    <col min="11417" max="11418" width="7.85546875" style="7" bestFit="1" customWidth="1"/>
    <col min="11419" max="11419" width="9.7109375" style="7" customWidth="1"/>
    <col min="11420" max="11420" width="12.85546875" style="7" customWidth="1"/>
    <col min="11421" max="11657" width="9.140625" style="7"/>
    <col min="11658" max="11658" width="9" style="7" bestFit="1" customWidth="1"/>
    <col min="11659" max="11659" width="9.85546875" style="7" bestFit="1" customWidth="1"/>
    <col min="11660" max="11660" width="9.140625" style="7" bestFit="1" customWidth="1"/>
    <col min="11661" max="11661" width="16" style="7" bestFit="1" customWidth="1"/>
    <col min="11662" max="11662" width="9" style="7" bestFit="1" customWidth="1"/>
    <col min="11663" max="11663" width="7.85546875" style="7" bestFit="1" customWidth="1"/>
    <col min="11664" max="11664" width="11.7109375" style="7" bestFit="1" customWidth="1"/>
    <col min="11665" max="11665" width="14.28515625" style="7" customWidth="1"/>
    <col min="11666" max="11666" width="11.7109375" style="7" bestFit="1" customWidth="1"/>
    <col min="11667" max="11667" width="14.140625" style="7" bestFit="1" customWidth="1"/>
    <col min="11668" max="11668" width="16.7109375" style="7" customWidth="1"/>
    <col min="11669" max="11669" width="16.5703125" style="7" customWidth="1"/>
    <col min="11670" max="11671" width="7.85546875" style="7" bestFit="1" customWidth="1"/>
    <col min="11672" max="11672" width="8" style="7" bestFit="1" customWidth="1"/>
    <col min="11673" max="11674" width="7.85546875" style="7" bestFit="1" customWidth="1"/>
    <col min="11675" max="11675" width="9.7109375" style="7" customWidth="1"/>
    <col min="11676" max="11676" width="12.85546875" style="7" customWidth="1"/>
    <col min="11677" max="11913" width="9.140625" style="7"/>
    <col min="11914" max="11914" width="9" style="7" bestFit="1" customWidth="1"/>
    <col min="11915" max="11915" width="9.85546875" style="7" bestFit="1" customWidth="1"/>
    <col min="11916" max="11916" width="9.140625" style="7" bestFit="1" customWidth="1"/>
    <col min="11917" max="11917" width="16" style="7" bestFit="1" customWidth="1"/>
    <col min="11918" max="11918" width="9" style="7" bestFit="1" customWidth="1"/>
    <col min="11919" max="11919" width="7.85546875" style="7" bestFit="1" customWidth="1"/>
    <col min="11920" max="11920" width="11.7109375" style="7" bestFit="1" customWidth="1"/>
    <col min="11921" max="11921" width="14.28515625" style="7" customWidth="1"/>
    <col min="11922" max="11922" width="11.7109375" style="7" bestFit="1" customWidth="1"/>
    <col min="11923" max="11923" width="14.140625" style="7" bestFit="1" customWidth="1"/>
    <col min="11924" max="11924" width="16.7109375" style="7" customWidth="1"/>
    <col min="11925" max="11925" width="16.5703125" style="7" customWidth="1"/>
    <col min="11926" max="11927" width="7.85546875" style="7" bestFit="1" customWidth="1"/>
    <col min="11928" max="11928" width="8" style="7" bestFit="1" customWidth="1"/>
    <col min="11929" max="11930" width="7.85546875" style="7" bestFit="1" customWidth="1"/>
    <col min="11931" max="11931" width="9.7109375" style="7" customWidth="1"/>
    <col min="11932" max="11932" width="12.85546875" style="7" customWidth="1"/>
    <col min="11933" max="12169" width="9.140625" style="7"/>
    <col min="12170" max="12170" width="9" style="7" bestFit="1" customWidth="1"/>
    <col min="12171" max="12171" width="9.85546875" style="7" bestFit="1" customWidth="1"/>
    <col min="12172" max="12172" width="9.140625" style="7" bestFit="1" customWidth="1"/>
    <col min="12173" max="12173" width="16" style="7" bestFit="1" customWidth="1"/>
    <col min="12174" max="12174" width="9" style="7" bestFit="1" customWidth="1"/>
    <col min="12175" max="12175" width="7.85546875" style="7" bestFit="1" customWidth="1"/>
    <col min="12176" max="12176" width="11.7109375" style="7" bestFit="1" customWidth="1"/>
    <col min="12177" max="12177" width="14.28515625" style="7" customWidth="1"/>
    <col min="12178" max="12178" width="11.7109375" style="7" bestFit="1" customWidth="1"/>
    <col min="12179" max="12179" width="14.140625" style="7" bestFit="1" customWidth="1"/>
    <col min="12180" max="12180" width="16.7109375" style="7" customWidth="1"/>
    <col min="12181" max="12181" width="16.5703125" style="7" customWidth="1"/>
    <col min="12182" max="12183" width="7.85546875" style="7" bestFit="1" customWidth="1"/>
    <col min="12184" max="12184" width="8" style="7" bestFit="1" customWidth="1"/>
    <col min="12185" max="12186" width="7.85546875" style="7" bestFit="1" customWidth="1"/>
    <col min="12187" max="12187" width="9.7109375" style="7" customWidth="1"/>
    <col min="12188" max="12188" width="12.85546875" style="7" customWidth="1"/>
    <col min="12189" max="12425" width="9.140625" style="7"/>
    <col min="12426" max="12426" width="9" style="7" bestFit="1" customWidth="1"/>
    <col min="12427" max="12427" width="9.85546875" style="7" bestFit="1" customWidth="1"/>
    <col min="12428" max="12428" width="9.140625" style="7" bestFit="1" customWidth="1"/>
    <col min="12429" max="12429" width="16" style="7" bestFit="1" customWidth="1"/>
    <col min="12430" max="12430" width="9" style="7" bestFit="1" customWidth="1"/>
    <col min="12431" max="12431" width="7.85546875" style="7" bestFit="1" customWidth="1"/>
    <col min="12432" max="12432" width="11.7109375" style="7" bestFit="1" customWidth="1"/>
    <col min="12433" max="12433" width="14.28515625" style="7" customWidth="1"/>
    <col min="12434" max="12434" width="11.7109375" style="7" bestFit="1" customWidth="1"/>
    <col min="12435" max="12435" width="14.140625" style="7" bestFit="1" customWidth="1"/>
    <col min="12436" max="12436" width="16.7109375" style="7" customWidth="1"/>
    <col min="12437" max="12437" width="16.5703125" style="7" customWidth="1"/>
    <col min="12438" max="12439" width="7.85546875" style="7" bestFit="1" customWidth="1"/>
    <col min="12440" max="12440" width="8" style="7" bestFit="1" customWidth="1"/>
    <col min="12441" max="12442" width="7.85546875" style="7" bestFit="1" customWidth="1"/>
    <col min="12443" max="12443" width="9.7109375" style="7" customWidth="1"/>
    <col min="12444" max="12444" width="12.85546875" style="7" customWidth="1"/>
    <col min="12445" max="12681" width="9.140625" style="7"/>
    <col min="12682" max="12682" width="9" style="7" bestFit="1" customWidth="1"/>
    <col min="12683" max="12683" width="9.85546875" style="7" bestFit="1" customWidth="1"/>
    <col min="12684" max="12684" width="9.140625" style="7" bestFit="1" customWidth="1"/>
    <col min="12685" max="12685" width="16" style="7" bestFit="1" customWidth="1"/>
    <col min="12686" max="12686" width="9" style="7" bestFit="1" customWidth="1"/>
    <col min="12687" max="12687" width="7.85546875" style="7" bestFit="1" customWidth="1"/>
    <col min="12688" max="12688" width="11.7109375" style="7" bestFit="1" customWidth="1"/>
    <col min="12689" max="12689" width="14.28515625" style="7" customWidth="1"/>
    <col min="12690" max="12690" width="11.7109375" style="7" bestFit="1" customWidth="1"/>
    <col min="12691" max="12691" width="14.140625" style="7" bestFit="1" customWidth="1"/>
    <col min="12692" max="12692" width="16.7109375" style="7" customWidth="1"/>
    <col min="12693" max="12693" width="16.5703125" style="7" customWidth="1"/>
    <col min="12694" max="12695" width="7.85546875" style="7" bestFit="1" customWidth="1"/>
    <col min="12696" max="12696" width="8" style="7" bestFit="1" customWidth="1"/>
    <col min="12697" max="12698" width="7.85546875" style="7" bestFit="1" customWidth="1"/>
    <col min="12699" max="12699" width="9.7109375" style="7" customWidth="1"/>
    <col min="12700" max="12700" width="12.85546875" style="7" customWidth="1"/>
    <col min="12701" max="12937" width="9.140625" style="7"/>
    <col min="12938" max="12938" width="9" style="7" bestFit="1" customWidth="1"/>
    <col min="12939" max="12939" width="9.85546875" style="7" bestFit="1" customWidth="1"/>
    <col min="12940" max="12940" width="9.140625" style="7" bestFit="1" customWidth="1"/>
    <col min="12941" max="12941" width="16" style="7" bestFit="1" customWidth="1"/>
    <col min="12942" max="12942" width="9" style="7" bestFit="1" customWidth="1"/>
    <col min="12943" max="12943" width="7.85546875" style="7" bestFit="1" customWidth="1"/>
    <col min="12944" max="12944" width="11.7109375" style="7" bestFit="1" customWidth="1"/>
    <col min="12945" max="12945" width="14.28515625" style="7" customWidth="1"/>
    <col min="12946" max="12946" width="11.7109375" style="7" bestFit="1" customWidth="1"/>
    <col min="12947" max="12947" width="14.140625" style="7" bestFit="1" customWidth="1"/>
    <col min="12948" max="12948" width="16.7109375" style="7" customWidth="1"/>
    <col min="12949" max="12949" width="16.5703125" style="7" customWidth="1"/>
    <col min="12950" max="12951" width="7.85546875" style="7" bestFit="1" customWidth="1"/>
    <col min="12952" max="12952" width="8" style="7" bestFit="1" customWidth="1"/>
    <col min="12953" max="12954" width="7.85546875" style="7" bestFit="1" customWidth="1"/>
    <col min="12955" max="12955" width="9.7109375" style="7" customWidth="1"/>
    <col min="12956" max="12956" width="12.85546875" style="7" customWidth="1"/>
    <col min="12957" max="13193" width="9.140625" style="7"/>
    <col min="13194" max="13194" width="9" style="7" bestFit="1" customWidth="1"/>
    <col min="13195" max="13195" width="9.85546875" style="7" bestFit="1" customWidth="1"/>
    <col min="13196" max="13196" width="9.140625" style="7" bestFit="1" customWidth="1"/>
    <col min="13197" max="13197" width="16" style="7" bestFit="1" customWidth="1"/>
    <col min="13198" max="13198" width="9" style="7" bestFit="1" customWidth="1"/>
    <col min="13199" max="13199" width="7.85546875" style="7" bestFit="1" customWidth="1"/>
    <col min="13200" max="13200" width="11.7109375" style="7" bestFit="1" customWidth="1"/>
    <col min="13201" max="13201" width="14.28515625" style="7" customWidth="1"/>
    <col min="13202" max="13202" width="11.7109375" style="7" bestFit="1" customWidth="1"/>
    <col min="13203" max="13203" width="14.140625" style="7" bestFit="1" customWidth="1"/>
    <col min="13204" max="13204" width="16.7109375" style="7" customWidth="1"/>
    <col min="13205" max="13205" width="16.5703125" style="7" customWidth="1"/>
    <col min="13206" max="13207" width="7.85546875" style="7" bestFit="1" customWidth="1"/>
    <col min="13208" max="13208" width="8" style="7" bestFit="1" customWidth="1"/>
    <col min="13209" max="13210" width="7.85546875" style="7" bestFit="1" customWidth="1"/>
    <col min="13211" max="13211" width="9.7109375" style="7" customWidth="1"/>
    <col min="13212" max="13212" width="12.85546875" style="7" customWidth="1"/>
    <col min="13213" max="13449" width="9.140625" style="7"/>
    <col min="13450" max="13450" width="9" style="7" bestFit="1" customWidth="1"/>
    <col min="13451" max="13451" width="9.85546875" style="7" bestFit="1" customWidth="1"/>
    <col min="13452" max="13452" width="9.140625" style="7" bestFit="1" customWidth="1"/>
    <col min="13453" max="13453" width="16" style="7" bestFit="1" customWidth="1"/>
    <col min="13454" max="13454" width="9" style="7" bestFit="1" customWidth="1"/>
    <col min="13455" max="13455" width="7.85546875" style="7" bestFit="1" customWidth="1"/>
    <col min="13456" max="13456" width="11.7109375" style="7" bestFit="1" customWidth="1"/>
    <col min="13457" max="13457" width="14.28515625" style="7" customWidth="1"/>
    <col min="13458" max="13458" width="11.7109375" style="7" bestFit="1" customWidth="1"/>
    <col min="13459" max="13459" width="14.140625" style="7" bestFit="1" customWidth="1"/>
    <col min="13460" max="13460" width="16.7109375" style="7" customWidth="1"/>
    <col min="13461" max="13461" width="16.5703125" style="7" customWidth="1"/>
    <col min="13462" max="13463" width="7.85546875" style="7" bestFit="1" customWidth="1"/>
    <col min="13464" max="13464" width="8" style="7" bestFit="1" customWidth="1"/>
    <col min="13465" max="13466" width="7.85546875" style="7" bestFit="1" customWidth="1"/>
    <col min="13467" max="13467" width="9.7109375" style="7" customWidth="1"/>
    <col min="13468" max="13468" width="12.85546875" style="7" customWidth="1"/>
    <col min="13469" max="13705" width="9.140625" style="7"/>
    <col min="13706" max="13706" width="9" style="7" bestFit="1" customWidth="1"/>
    <col min="13707" max="13707" width="9.85546875" style="7" bestFit="1" customWidth="1"/>
    <col min="13708" max="13708" width="9.140625" style="7" bestFit="1" customWidth="1"/>
    <col min="13709" max="13709" width="16" style="7" bestFit="1" customWidth="1"/>
    <col min="13710" max="13710" width="9" style="7" bestFit="1" customWidth="1"/>
    <col min="13711" max="13711" width="7.85546875" style="7" bestFit="1" customWidth="1"/>
    <col min="13712" max="13712" width="11.7109375" style="7" bestFit="1" customWidth="1"/>
    <col min="13713" max="13713" width="14.28515625" style="7" customWidth="1"/>
    <col min="13714" max="13714" width="11.7109375" style="7" bestFit="1" customWidth="1"/>
    <col min="13715" max="13715" width="14.140625" style="7" bestFit="1" customWidth="1"/>
    <col min="13716" max="13716" width="16.7109375" style="7" customWidth="1"/>
    <col min="13717" max="13717" width="16.5703125" style="7" customWidth="1"/>
    <col min="13718" max="13719" width="7.85546875" style="7" bestFit="1" customWidth="1"/>
    <col min="13720" max="13720" width="8" style="7" bestFit="1" customWidth="1"/>
    <col min="13721" max="13722" width="7.85546875" style="7" bestFit="1" customWidth="1"/>
    <col min="13723" max="13723" width="9.7109375" style="7" customWidth="1"/>
    <col min="13724" max="13724" width="12.85546875" style="7" customWidth="1"/>
    <col min="13725" max="13961" width="9.140625" style="7"/>
    <col min="13962" max="13962" width="9" style="7" bestFit="1" customWidth="1"/>
    <col min="13963" max="13963" width="9.85546875" style="7" bestFit="1" customWidth="1"/>
    <col min="13964" max="13964" width="9.140625" style="7" bestFit="1" customWidth="1"/>
    <col min="13965" max="13965" width="16" style="7" bestFit="1" customWidth="1"/>
    <col min="13966" max="13966" width="9" style="7" bestFit="1" customWidth="1"/>
    <col min="13967" max="13967" width="7.85546875" style="7" bestFit="1" customWidth="1"/>
    <col min="13968" max="13968" width="11.7109375" style="7" bestFit="1" customWidth="1"/>
    <col min="13969" max="13969" width="14.28515625" style="7" customWidth="1"/>
    <col min="13970" max="13970" width="11.7109375" style="7" bestFit="1" customWidth="1"/>
    <col min="13971" max="13971" width="14.140625" style="7" bestFit="1" customWidth="1"/>
    <col min="13972" max="13972" width="16.7109375" style="7" customWidth="1"/>
    <col min="13973" max="13973" width="16.5703125" style="7" customWidth="1"/>
    <col min="13974" max="13975" width="7.85546875" style="7" bestFit="1" customWidth="1"/>
    <col min="13976" max="13976" width="8" style="7" bestFit="1" customWidth="1"/>
    <col min="13977" max="13978" width="7.85546875" style="7" bestFit="1" customWidth="1"/>
    <col min="13979" max="13979" width="9.7109375" style="7" customWidth="1"/>
    <col min="13980" max="13980" width="12.85546875" style="7" customWidth="1"/>
    <col min="13981" max="14217" width="9.140625" style="7"/>
    <col min="14218" max="14218" width="9" style="7" bestFit="1" customWidth="1"/>
    <col min="14219" max="14219" width="9.85546875" style="7" bestFit="1" customWidth="1"/>
    <col min="14220" max="14220" width="9.140625" style="7" bestFit="1" customWidth="1"/>
    <col min="14221" max="14221" width="16" style="7" bestFit="1" customWidth="1"/>
    <col min="14222" max="14222" width="9" style="7" bestFit="1" customWidth="1"/>
    <col min="14223" max="14223" width="7.85546875" style="7" bestFit="1" customWidth="1"/>
    <col min="14224" max="14224" width="11.7109375" style="7" bestFit="1" customWidth="1"/>
    <col min="14225" max="14225" width="14.28515625" style="7" customWidth="1"/>
    <col min="14226" max="14226" width="11.7109375" style="7" bestFit="1" customWidth="1"/>
    <col min="14227" max="14227" width="14.140625" style="7" bestFit="1" customWidth="1"/>
    <col min="14228" max="14228" width="16.7109375" style="7" customWidth="1"/>
    <col min="14229" max="14229" width="16.5703125" style="7" customWidth="1"/>
    <col min="14230" max="14231" width="7.85546875" style="7" bestFit="1" customWidth="1"/>
    <col min="14232" max="14232" width="8" style="7" bestFit="1" customWidth="1"/>
    <col min="14233" max="14234" width="7.85546875" style="7" bestFit="1" customWidth="1"/>
    <col min="14235" max="14235" width="9.7109375" style="7" customWidth="1"/>
    <col min="14236" max="14236" width="12.85546875" style="7" customWidth="1"/>
    <col min="14237" max="14473" width="9.140625" style="7"/>
    <col min="14474" max="14474" width="9" style="7" bestFit="1" customWidth="1"/>
    <col min="14475" max="14475" width="9.85546875" style="7" bestFit="1" customWidth="1"/>
    <col min="14476" max="14476" width="9.140625" style="7" bestFit="1" customWidth="1"/>
    <col min="14477" max="14477" width="16" style="7" bestFit="1" customWidth="1"/>
    <col min="14478" max="14478" width="9" style="7" bestFit="1" customWidth="1"/>
    <col min="14479" max="14479" width="7.85546875" style="7" bestFit="1" customWidth="1"/>
    <col min="14480" max="14480" width="11.7109375" style="7" bestFit="1" customWidth="1"/>
    <col min="14481" max="14481" width="14.28515625" style="7" customWidth="1"/>
    <col min="14482" max="14482" width="11.7109375" style="7" bestFit="1" customWidth="1"/>
    <col min="14483" max="14483" width="14.140625" style="7" bestFit="1" customWidth="1"/>
    <col min="14484" max="14484" width="16.7109375" style="7" customWidth="1"/>
    <col min="14485" max="14485" width="16.5703125" style="7" customWidth="1"/>
    <col min="14486" max="14487" width="7.85546875" style="7" bestFit="1" customWidth="1"/>
    <col min="14488" max="14488" width="8" style="7" bestFit="1" customWidth="1"/>
    <col min="14489" max="14490" width="7.85546875" style="7" bestFit="1" customWidth="1"/>
    <col min="14491" max="14491" width="9.7109375" style="7" customWidth="1"/>
    <col min="14492" max="14492" width="12.85546875" style="7" customWidth="1"/>
    <col min="14493" max="14729" width="9.140625" style="7"/>
    <col min="14730" max="14730" width="9" style="7" bestFit="1" customWidth="1"/>
    <col min="14731" max="14731" width="9.85546875" style="7" bestFit="1" customWidth="1"/>
    <col min="14732" max="14732" width="9.140625" style="7" bestFit="1" customWidth="1"/>
    <col min="14733" max="14733" width="16" style="7" bestFit="1" customWidth="1"/>
    <col min="14734" max="14734" width="9" style="7" bestFit="1" customWidth="1"/>
    <col min="14735" max="14735" width="7.85546875" style="7" bestFit="1" customWidth="1"/>
    <col min="14736" max="14736" width="11.7109375" style="7" bestFit="1" customWidth="1"/>
    <col min="14737" max="14737" width="14.28515625" style="7" customWidth="1"/>
    <col min="14738" max="14738" width="11.7109375" style="7" bestFit="1" customWidth="1"/>
    <col min="14739" max="14739" width="14.140625" style="7" bestFit="1" customWidth="1"/>
    <col min="14740" max="14740" width="16.7109375" style="7" customWidth="1"/>
    <col min="14741" max="14741" width="16.5703125" style="7" customWidth="1"/>
    <col min="14742" max="14743" width="7.85546875" style="7" bestFit="1" customWidth="1"/>
    <col min="14744" max="14744" width="8" style="7" bestFit="1" customWidth="1"/>
    <col min="14745" max="14746" width="7.85546875" style="7" bestFit="1" customWidth="1"/>
    <col min="14747" max="14747" width="9.7109375" style="7" customWidth="1"/>
    <col min="14748" max="14748" width="12.85546875" style="7" customWidth="1"/>
    <col min="14749" max="14985" width="9.140625" style="7"/>
    <col min="14986" max="14986" width="9" style="7" bestFit="1" customWidth="1"/>
    <col min="14987" max="14987" width="9.85546875" style="7" bestFit="1" customWidth="1"/>
    <col min="14988" max="14988" width="9.140625" style="7" bestFit="1" customWidth="1"/>
    <col min="14989" max="14989" width="16" style="7" bestFit="1" customWidth="1"/>
    <col min="14990" max="14990" width="9" style="7" bestFit="1" customWidth="1"/>
    <col min="14991" max="14991" width="7.85546875" style="7" bestFit="1" customWidth="1"/>
    <col min="14992" max="14992" width="11.7109375" style="7" bestFit="1" customWidth="1"/>
    <col min="14993" max="14993" width="14.28515625" style="7" customWidth="1"/>
    <col min="14994" max="14994" width="11.7109375" style="7" bestFit="1" customWidth="1"/>
    <col min="14995" max="14995" width="14.140625" style="7" bestFit="1" customWidth="1"/>
    <col min="14996" max="14996" width="16.7109375" style="7" customWidth="1"/>
    <col min="14997" max="14997" width="16.5703125" style="7" customWidth="1"/>
    <col min="14998" max="14999" width="7.85546875" style="7" bestFit="1" customWidth="1"/>
    <col min="15000" max="15000" width="8" style="7" bestFit="1" customWidth="1"/>
    <col min="15001" max="15002" width="7.85546875" style="7" bestFit="1" customWidth="1"/>
    <col min="15003" max="15003" width="9.7109375" style="7" customWidth="1"/>
    <col min="15004" max="15004" width="12.85546875" style="7" customWidth="1"/>
    <col min="15005" max="15241" width="9.140625" style="7"/>
    <col min="15242" max="15242" width="9" style="7" bestFit="1" customWidth="1"/>
    <col min="15243" max="15243" width="9.85546875" style="7" bestFit="1" customWidth="1"/>
    <col min="15244" max="15244" width="9.140625" style="7" bestFit="1" customWidth="1"/>
    <col min="15245" max="15245" width="16" style="7" bestFit="1" customWidth="1"/>
    <col min="15246" max="15246" width="9" style="7" bestFit="1" customWidth="1"/>
    <col min="15247" max="15247" width="7.85546875" style="7" bestFit="1" customWidth="1"/>
    <col min="15248" max="15248" width="11.7109375" style="7" bestFit="1" customWidth="1"/>
    <col min="15249" max="15249" width="14.28515625" style="7" customWidth="1"/>
    <col min="15250" max="15250" width="11.7109375" style="7" bestFit="1" customWidth="1"/>
    <col min="15251" max="15251" width="14.140625" style="7" bestFit="1" customWidth="1"/>
    <col min="15252" max="15252" width="16.7109375" style="7" customWidth="1"/>
    <col min="15253" max="15253" width="16.5703125" style="7" customWidth="1"/>
    <col min="15254" max="15255" width="7.85546875" style="7" bestFit="1" customWidth="1"/>
    <col min="15256" max="15256" width="8" style="7" bestFit="1" customWidth="1"/>
    <col min="15257" max="15258" width="7.85546875" style="7" bestFit="1" customWidth="1"/>
    <col min="15259" max="15259" width="9.7109375" style="7" customWidth="1"/>
    <col min="15260" max="15260" width="12.85546875" style="7" customWidth="1"/>
    <col min="15261" max="15497" width="9.140625" style="7"/>
    <col min="15498" max="15498" width="9" style="7" bestFit="1" customWidth="1"/>
    <col min="15499" max="15499" width="9.85546875" style="7" bestFit="1" customWidth="1"/>
    <col min="15500" max="15500" width="9.140625" style="7" bestFit="1" customWidth="1"/>
    <col min="15501" max="15501" width="16" style="7" bestFit="1" customWidth="1"/>
    <col min="15502" max="15502" width="9" style="7" bestFit="1" customWidth="1"/>
    <col min="15503" max="15503" width="7.85546875" style="7" bestFit="1" customWidth="1"/>
    <col min="15504" max="15504" width="11.7109375" style="7" bestFit="1" customWidth="1"/>
    <col min="15505" max="15505" width="14.28515625" style="7" customWidth="1"/>
    <col min="15506" max="15506" width="11.7109375" style="7" bestFit="1" customWidth="1"/>
    <col min="15507" max="15507" width="14.140625" style="7" bestFit="1" customWidth="1"/>
    <col min="15508" max="15508" width="16.7109375" style="7" customWidth="1"/>
    <col min="15509" max="15509" width="16.5703125" style="7" customWidth="1"/>
    <col min="15510" max="15511" width="7.85546875" style="7" bestFit="1" customWidth="1"/>
    <col min="15512" max="15512" width="8" style="7" bestFit="1" customWidth="1"/>
    <col min="15513" max="15514" width="7.85546875" style="7" bestFit="1" customWidth="1"/>
    <col min="15515" max="15515" width="9.7109375" style="7" customWidth="1"/>
    <col min="15516" max="15516" width="12.85546875" style="7" customWidth="1"/>
    <col min="15517" max="15753" width="9.140625" style="7"/>
    <col min="15754" max="15754" width="9" style="7" bestFit="1" customWidth="1"/>
    <col min="15755" max="15755" width="9.85546875" style="7" bestFit="1" customWidth="1"/>
    <col min="15756" max="15756" width="9.140625" style="7" bestFit="1" customWidth="1"/>
    <col min="15757" max="15757" width="16" style="7" bestFit="1" customWidth="1"/>
    <col min="15758" max="15758" width="9" style="7" bestFit="1" customWidth="1"/>
    <col min="15759" max="15759" width="7.85546875" style="7" bestFit="1" customWidth="1"/>
    <col min="15760" max="15760" width="11.7109375" style="7" bestFit="1" customWidth="1"/>
    <col min="15761" max="15761" width="14.28515625" style="7" customWidth="1"/>
    <col min="15762" max="15762" width="11.7109375" style="7" bestFit="1" customWidth="1"/>
    <col min="15763" max="15763" width="14.140625" style="7" bestFit="1" customWidth="1"/>
    <col min="15764" max="15764" width="16.7109375" style="7" customWidth="1"/>
    <col min="15765" max="15765" width="16.5703125" style="7" customWidth="1"/>
    <col min="15766" max="15767" width="7.85546875" style="7" bestFit="1" customWidth="1"/>
    <col min="15768" max="15768" width="8" style="7" bestFit="1" customWidth="1"/>
    <col min="15769" max="15770" width="7.85546875" style="7" bestFit="1" customWidth="1"/>
    <col min="15771" max="15771" width="9.7109375" style="7" customWidth="1"/>
    <col min="15772" max="15772" width="12.85546875" style="7" customWidth="1"/>
    <col min="15773" max="16009" width="9.140625" style="7"/>
    <col min="16010" max="16010" width="9" style="7" bestFit="1" customWidth="1"/>
    <col min="16011" max="16011" width="9.85546875" style="7" bestFit="1" customWidth="1"/>
    <col min="16012" max="16012" width="9.140625" style="7" bestFit="1" customWidth="1"/>
    <col min="16013" max="16013" width="16" style="7" bestFit="1" customWidth="1"/>
    <col min="16014" max="16014" width="9" style="7" bestFit="1" customWidth="1"/>
    <col min="16015" max="16015" width="7.85546875" style="7" bestFit="1" customWidth="1"/>
    <col min="16016" max="16016" width="11.7109375" style="7" bestFit="1" customWidth="1"/>
    <col min="16017" max="16017" width="14.28515625" style="7" customWidth="1"/>
    <col min="16018" max="16018" width="11.7109375" style="7" bestFit="1" customWidth="1"/>
    <col min="16019" max="16019" width="14.140625" style="7" bestFit="1" customWidth="1"/>
    <col min="16020" max="16020" width="16.7109375" style="7" customWidth="1"/>
    <col min="16021" max="16021" width="16.5703125" style="7" customWidth="1"/>
    <col min="16022" max="16023" width="7.85546875" style="7" bestFit="1" customWidth="1"/>
    <col min="16024" max="16024" width="8" style="7" bestFit="1" customWidth="1"/>
    <col min="16025" max="16026" width="7.85546875" style="7" bestFit="1" customWidth="1"/>
    <col min="16027" max="16027" width="9.7109375" style="7" customWidth="1"/>
    <col min="16028" max="16028" width="12.85546875" style="7" customWidth="1"/>
    <col min="16029" max="16384" width="9.140625" style="7"/>
  </cols>
  <sheetData>
    <row r="1" spans="1:25" s="3" customFormat="1" ht="22.5">
      <c r="A1" s="25" t="s">
        <v>1</v>
      </c>
      <c r="B1" s="78" t="s">
        <v>71</v>
      </c>
      <c r="C1" s="25" t="s">
        <v>4</v>
      </c>
      <c r="D1" s="25" t="s">
        <v>6</v>
      </c>
      <c r="E1" s="25" t="s">
        <v>9</v>
      </c>
      <c r="F1" s="26" t="s">
        <v>71</v>
      </c>
      <c r="G1" s="28" t="s">
        <v>7</v>
      </c>
      <c r="H1" s="28" t="s">
        <v>8</v>
      </c>
      <c r="I1" s="17" t="s">
        <v>13</v>
      </c>
      <c r="J1" s="78" t="s">
        <v>71</v>
      </c>
      <c r="K1" s="32" t="s">
        <v>3</v>
      </c>
      <c r="L1" s="32" t="s">
        <v>16</v>
      </c>
      <c r="M1" s="27" t="s">
        <v>15</v>
      </c>
      <c r="N1" s="26" t="s">
        <v>71</v>
      </c>
      <c r="O1" s="29" t="s">
        <v>3</v>
      </c>
      <c r="P1" s="29" t="s">
        <v>16</v>
      </c>
      <c r="Q1" s="76">
        <v>6.4999999999999997E-3</v>
      </c>
      <c r="R1" s="89">
        <v>1.25E-3</v>
      </c>
      <c r="S1" s="77">
        <v>1.2999999999999999E-2</v>
      </c>
      <c r="T1" s="3" t="s">
        <v>58</v>
      </c>
      <c r="V1" s="97" t="s">
        <v>65</v>
      </c>
      <c r="W1" s="97" t="s">
        <v>34</v>
      </c>
      <c r="X1" s="54" t="s">
        <v>75</v>
      </c>
      <c r="Y1" s="54" t="s">
        <v>76</v>
      </c>
    </row>
    <row r="2" spans="1:25" s="3" customFormat="1">
      <c r="A2" s="8">
        <v>10245</v>
      </c>
      <c r="B2" s="18">
        <v>33596</v>
      </c>
      <c r="C2" s="8" t="s">
        <v>2</v>
      </c>
      <c r="D2" s="8">
        <v>9300000</v>
      </c>
      <c r="E2" s="5">
        <f t="shared" ref="E2" si="0">D2/340.75</f>
        <v>27292.736610418197</v>
      </c>
      <c r="F2" s="13">
        <v>33605</v>
      </c>
      <c r="G2" s="8"/>
      <c r="H2" s="8"/>
      <c r="I2" s="8">
        <v>283791</v>
      </c>
      <c r="J2" s="13">
        <v>36065</v>
      </c>
      <c r="K2" s="8">
        <v>70211</v>
      </c>
      <c r="L2" s="5">
        <f t="shared" ref="L2" si="1">K2/340.75</f>
        <v>206.04842259721204</v>
      </c>
      <c r="M2" s="133" t="s">
        <v>25</v>
      </c>
      <c r="N2" s="23"/>
      <c r="O2" s="10"/>
      <c r="P2" s="6"/>
      <c r="Q2" s="3">
        <f t="shared" ref="Q2:Q4" si="2">E2*0.65%</f>
        <v>177.4027879677183</v>
      </c>
      <c r="R2" s="3">
        <f t="shared" ref="R2:R4" si="3">E2*0.125%</f>
        <v>34.115920763022743</v>
      </c>
      <c r="T2" s="3">
        <f>(6.46+(E2-176.08)*1.15%)*9%</f>
        <v>28.647139591782828</v>
      </c>
      <c r="U2" s="48"/>
      <c r="V2" s="94"/>
      <c r="W2" s="94"/>
    </row>
    <row r="3" spans="1:25" s="3" customFormat="1">
      <c r="A3" s="8">
        <v>12585</v>
      </c>
      <c r="B3" s="18">
        <v>35061</v>
      </c>
      <c r="C3" s="8" t="s">
        <v>10</v>
      </c>
      <c r="D3" s="8">
        <v>1750000</v>
      </c>
      <c r="E3" s="8">
        <f t="shared" ref="E3:E4" si="4">D3/340.75</f>
        <v>5135.7300073367569</v>
      </c>
      <c r="F3" s="13">
        <v>35082</v>
      </c>
      <c r="G3" s="8"/>
      <c r="H3" s="8"/>
      <c r="I3" s="8"/>
      <c r="J3" s="13"/>
      <c r="K3" s="8"/>
      <c r="L3" s="5"/>
      <c r="M3" s="8">
        <v>219301</v>
      </c>
      <c r="N3" s="13">
        <v>36065</v>
      </c>
      <c r="O3" s="8">
        <v>2156</v>
      </c>
      <c r="P3" s="5">
        <f t="shared" ref="P3" si="5">O3/340.75</f>
        <v>6.3272193690388852</v>
      </c>
      <c r="T3" s="3">
        <f t="shared" ref="T3" si="6">(12.91+(E3-352.16)*1.2%)*9%</f>
        <v>6.3281556079236978</v>
      </c>
      <c r="W3" s="3">
        <f>P3-T3</f>
        <v>-9.3623888481264572E-4</v>
      </c>
    </row>
    <row r="4" spans="1:25" s="3" customFormat="1">
      <c r="A4" s="8">
        <v>13893</v>
      </c>
      <c r="B4" s="18">
        <v>35788</v>
      </c>
      <c r="C4" s="8" t="s">
        <v>2</v>
      </c>
      <c r="D4" s="8">
        <v>13667528</v>
      </c>
      <c r="E4" s="5">
        <f t="shared" si="4"/>
        <v>40110.133528980194</v>
      </c>
      <c r="F4" s="13"/>
      <c r="G4" s="8"/>
      <c r="H4" s="8"/>
      <c r="I4" s="8">
        <v>147039</v>
      </c>
      <c r="J4" s="13">
        <v>36035</v>
      </c>
      <c r="K4" s="8"/>
      <c r="L4" s="5">
        <f t="shared" ref="L4" si="7">K4/340.75</f>
        <v>0</v>
      </c>
      <c r="M4" s="8">
        <v>147038</v>
      </c>
      <c r="N4" s="13">
        <v>36055</v>
      </c>
      <c r="O4" s="8">
        <v>22209</v>
      </c>
      <c r="P4" s="5">
        <f t="shared" ref="P4" si="8">O4/340.75</f>
        <v>65.176815847395446</v>
      </c>
      <c r="T4" s="43">
        <f t="shared" ref="T4" si="9">(2.93+10.56+(E4*1.2%))*9%</f>
        <v>44.533044211298609</v>
      </c>
      <c r="U4" s="48" t="s">
        <v>60</v>
      </c>
      <c r="W4" s="43">
        <f>P4-T4</f>
        <v>20.643771636096837</v>
      </c>
    </row>
    <row r="5" spans="1:25">
      <c r="A5" s="9"/>
      <c r="B5" s="19"/>
      <c r="C5" s="9"/>
      <c r="D5" s="9"/>
      <c r="E5" s="4"/>
      <c r="F5" s="11"/>
      <c r="G5" s="9"/>
      <c r="H5" s="9"/>
      <c r="I5" s="4"/>
      <c r="J5" s="4"/>
      <c r="K5" s="4"/>
      <c r="L5" s="4"/>
      <c r="M5" s="4"/>
      <c r="N5" s="4"/>
      <c r="O5" s="4"/>
      <c r="P5" s="4"/>
      <c r="Q5" s="3"/>
    </row>
    <row r="6" spans="1:25">
      <c r="I6" s="12"/>
      <c r="W6" s="93">
        <f>W7+V7</f>
        <v>20.642835397212025</v>
      </c>
    </row>
    <row r="7" spans="1:25">
      <c r="K7" s="42">
        <f>SUM(K2:K6)</f>
        <v>70211</v>
      </c>
      <c r="L7" s="12">
        <f>SUM(L2:L6)</f>
        <v>206.04842259721204</v>
      </c>
      <c r="O7" s="42">
        <f>SUM(O2:O5)</f>
        <v>24365</v>
      </c>
      <c r="P7" s="12">
        <f>SUM(P2:P5)</f>
        <v>71.504035216434332</v>
      </c>
      <c r="V7" s="81">
        <f>SUM(V2:V6)</f>
        <v>0</v>
      </c>
      <c r="W7" s="81">
        <f>SUM(W2:W5)</f>
        <v>20.642835397212025</v>
      </c>
      <c r="X7" s="93"/>
    </row>
    <row r="8" spans="1:25">
      <c r="A8" s="117"/>
      <c r="B8" s="117"/>
      <c r="C8" s="117"/>
      <c r="D8" s="117"/>
      <c r="E8" s="117"/>
      <c r="F8" s="117"/>
      <c r="G8" s="117"/>
      <c r="H8" s="117"/>
      <c r="V8" s="51"/>
      <c r="W8" s="137">
        <v>474</v>
      </c>
    </row>
    <row r="9" spans="1:25">
      <c r="A9" s="24"/>
      <c r="B9" s="21"/>
      <c r="C9" s="24"/>
      <c r="D9" s="24"/>
      <c r="E9" s="24"/>
      <c r="W9" s="7" t="s">
        <v>233</v>
      </c>
    </row>
    <row r="10" spans="1:25">
      <c r="A10" s="116"/>
      <c r="B10" s="116"/>
      <c r="C10" s="116"/>
      <c r="D10" s="116"/>
      <c r="E10" s="116"/>
      <c r="F10" s="116"/>
      <c r="G10" s="116"/>
      <c r="H10" s="116"/>
      <c r="O10" s="42">
        <f>K7+O7</f>
        <v>94576</v>
      </c>
      <c r="P10" s="12">
        <f>L7+P7</f>
        <v>277.55245781364636</v>
      </c>
      <c r="Q10" s="137">
        <v>3248</v>
      </c>
    </row>
    <row r="11" spans="1:25">
      <c r="A11" s="2"/>
      <c r="B11" s="2"/>
      <c r="C11" s="2"/>
      <c r="D11" s="2"/>
      <c r="E11" s="2"/>
      <c r="F11" s="2"/>
      <c r="H11" s="90"/>
      <c r="I11" s="1"/>
      <c r="Q11" s="7" t="s">
        <v>232</v>
      </c>
    </row>
    <row r="12" spans="1:25">
      <c r="I12" s="1"/>
      <c r="J12" s="1"/>
      <c r="K12" s="7"/>
      <c r="L12" s="7"/>
      <c r="M12" s="7"/>
      <c r="N12" s="7"/>
      <c r="O12" s="1"/>
      <c r="P12" s="1"/>
    </row>
    <row r="13" spans="1:25">
      <c r="I13" s="1"/>
      <c r="J13" s="1"/>
      <c r="K13" s="7"/>
      <c r="L13" s="7"/>
      <c r="M13" s="7"/>
      <c r="N13" s="7"/>
      <c r="O13" s="1"/>
      <c r="P13" s="1"/>
      <c r="T13" s="106" t="s">
        <v>139</v>
      </c>
    </row>
    <row r="14" spans="1:25">
      <c r="I14" s="1"/>
      <c r="J14" s="1"/>
      <c r="K14" s="7"/>
      <c r="L14" s="7"/>
      <c r="M14" s="7"/>
      <c r="N14" s="7"/>
      <c r="O14" s="1"/>
      <c r="P14" s="1"/>
      <c r="T14" s="79" t="s">
        <v>140</v>
      </c>
    </row>
    <row r="15" spans="1:25">
      <c r="I15" s="1"/>
      <c r="J15" s="1"/>
      <c r="K15" s="7"/>
      <c r="L15" s="7"/>
      <c r="M15" s="7"/>
      <c r="N15" s="7"/>
      <c r="O15" s="1"/>
      <c r="P15" s="1"/>
    </row>
    <row r="16" spans="1:25">
      <c r="I16" s="1"/>
      <c r="J16" s="1"/>
      <c r="K16" s="7"/>
      <c r="L16" s="7"/>
      <c r="M16" s="7"/>
      <c r="N16" s="7"/>
      <c r="O16" s="1"/>
      <c r="P16" s="1"/>
      <c r="T16" s="106" t="s">
        <v>142</v>
      </c>
    </row>
    <row r="17" spans="9:20">
      <c r="I17" s="1"/>
      <c r="J17" s="1"/>
      <c r="K17" s="7"/>
      <c r="L17" s="7"/>
      <c r="M17" s="7"/>
      <c r="N17" s="7"/>
      <c r="O17" s="1"/>
      <c r="P17" s="1"/>
      <c r="T17" s="79" t="s">
        <v>141</v>
      </c>
    </row>
    <row r="18" spans="9:20">
      <c r="I18" s="1"/>
      <c r="J18" s="1"/>
      <c r="K18" s="7"/>
      <c r="L18" s="7"/>
      <c r="M18" s="7"/>
      <c r="N18" s="7"/>
      <c r="O18" s="1"/>
      <c r="P18" s="1"/>
    </row>
    <row r="19" spans="9:20">
      <c r="I19" s="1"/>
      <c r="J19" s="1"/>
      <c r="K19" s="7"/>
      <c r="L19" s="7"/>
      <c r="M19" s="7"/>
      <c r="N19" s="7"/>
      <c r="O19" s="1"/>
      <c r="P19" s="1"/>
      <c r="T19" s="106" t="s">
        <v>143</v>
      </c>
    </row>
    <row r="20" spans="9:20">
      <c r="I20" s="1"/>
      <c r="J20" s="1"/>
      <c r="K20" s="7"/>
      <c r="L20" s="7"/>
      <c r="M20" s="7"/>
      <c r="N20" s="7"/>
      <c r="O20" s="1"/>
      <c r="P20" s="1"/>
      <c r="T20" s="79" t="s">
        <v>144</v>
      </c>
    </row>
    <row r="21" spans="9:20">
      <c r="I21" s="1"/>
      <c r="J21" s="1"/>
      <c r="K21" s="7"/>
      <c r="L21" s="7"/>
      <c r="M21" s="7"/>
      <c r="N21" s="7"/>
      <c r="O21" s="1"/>
      <c r="P21" s="1"/>
    </row>
    <row r="22" spans="9:20">
      <c r="I22" s="1"/>
      <c r="J22" s="1"/>
      <c r="K22" s="7"/>
      <c r="L22" s="7"/>
      <c r="M22" s="7"/>
      <c r="N22" s="7"/>
      <c r="O22" s="1"/>
      <c r="P22" s="1"/>
    </row>
    <row r="23" spans="9:20">
      <c r="I23" s="1"/>
      <c r="J23" s="1"/>
      <c r="K23" s="7"/>
      <c r="L23" s="7"/>
      <c r="M23" s="7"/>
      <c r="N23" s="7"/>
      <c r="O23" s="1"/>
      <c r="P23" s="1"/>
    </row>
    <row r="24" spans="9:20">
      <c r="I24" s="1"/>
      <c r="J24" s="1"/>
      <c r="K24" s="7"/>
      <c r="L24" s="7"/>
      <c r="M24" s="7"/>
      <c r="N24" s="7"/>
      <c r="O24" s="1"/>
      <c r="P24" s="1"/>
    </row>
    <row r="25" spans="9:20">
      <c r="I25" s="1"/>
      <c r="J25" s="1"/>
      <c r="K25" s="7"/>
      <c r="L25" s="7"/>
      <c r="M25" s="7"/>
      <c r="N25" s="7"/>
      <c r="O25" s="1"/>
      <c r="P25" s="1"/>
    </row>
    <row r="26" spans="9:20">
      <c r="I26" s="1"/>
      <c r="J26" s="1"/>
      <c r="K26" s="7"/>
      <c r="L26" s="7"/>
      <c r="M26" s="7"/>
      <c r="N26" s="7"/>
      <c r="O26" s="1"/>
      <c r="P26" s="1"/>
    </row>
    <row r="27" spans="9:20">
      <c r="I27" s="1"/>
      <c r="J27" s="1"/>
      <c r="K27" s="7"/>
      <c r="L27" s="7"/>
      <c r="M27" s="7"/>
      <c r="N27" s="7"/>
      <c r="O27" s="1"/>
      <c r="P27" s="1"/>
    </row>
    <row r="28" spans="9:20">
      <c r="I28" s="1"/>
      <c r="J28" s="1"/>
      <c r="K28" s="7"/>
      <c r="L28" s="7"/>
      <c r="M28" s="7"/>
      <c r="N28" s="7"/>
      <c r="O28" s="1"/>
      <c r="P28" s="1"/>
    </row>
    <row r="29" spans="9:20">
      <c r="I29" s="1"/>
      <c r="J29" s="1"/>
      <c r="K29" s="7"/>
      <c r="L29" s="7"/>
      <c r="M29" s="7"/>
      <c r="N29" s="7"/>
      <c r="O29" s="1"/>
      <c r="P29" s="1"/>
    </row>
    <row r="30" spans="9:20">
      <c r="I30" s="1"/>
      <c r="J30" s="1"/>
      <c r="K30" s="7"/>
      <c r="L30" s="7"/>
      <c r="M30" s="7"/>
      <c r="N30" s="7"/>
      <c r="O30" s="1"/>
      <c r="P30" s="1"/>
    </row>
    <row r="31" spans="9:20">
      <c r="I31" s="1"/>
      <c r="J31" s="1"/>
      <c r="K31" s="7"/>
      <c r="L31" s="7"/>
      <c r="M31" s="7"/>
      <c r="N31" s="7"/>
      <c r="O31" s="1"/>
      <c r="P31" s="1"/>
    </row>
    <row r="32" spans="9:20">
      <c r="I32" s="1"/>
      <c r="J32" s="1"/>
      <c r="K32" s="7"/>
      <c r="L32" s="7"/>
      <c r="M32" s="7"/>
      <c r="N32" s="7"/>
      <c r="O32" s="1"/>
      <c r="P32" s="1"/>
    </row>
    <row r="33" spans="9:19">
      <c r="I33" s="1"/>
      <c r="J33" s="1"/>
      <c r="K33" s="7"/>
      <c r="L33" s="7"/>
      <c r="M33" s="7"/>
      <c r="N33" s="7"/>
      <c r="O33" s="1"/>
      <c r="P33" s="1"/>
    </row>
    <row r="34" spans="9:19">
      <c r="I34" s="1"/>
      <c r="J34" s="1"/>
      <c r="K34" s="7"/>
      <c r="L34" s="7"/>
      <c r="M34" s="7"/>
      <c r="N34" s="7"/>
      <c r="O34" s="1"/>
      <c r="P34" s="1"/>
    </row>
    <row r="35" spans="9:19">
      <c r="I35" s="1"/>
      <c r="J35" s="1"/>
      <c r="K35" s="7"/>
      <c r="L35" s="7"/>
      <c r="M35" s="7"/>
      <c r="N35" s="7"/>
      <c r="O35" s="1"/>
      <c r="P35" s="1"/>
    </row>
    <row r="36" spans="9:19">
      <c r="I36" s="1"/>
      <c r="J36" s="1"/>
      <c r="K36" s="7"/>
      <c r="L36" s="7"/>
      <c r="M36" s="7"/>
      <c r="N36" s="7"/>
      <c r="O36" s="1"/>
      <c r="P36" s="1"/>
    </row>
    <row r="37" spans="9:19">
      <c r="I37" s="1"/>
      <c r="J37" s="1"/>
      <c r="K37" s="7"/>
      <c r="L37" s="7"/>
      <c r="M37" s="7"/>
      <c r="N37" s="7"/>
      <c r="O37" s="1"/>
      <c r="P37" s="1"/>
    </row>
    <row r="38" spans="9:19">
      <c r="I38" s="1"/>
      <c r="J38" s="1"/>
      <c r="K38" s="7"/>
      <c r="L38" s="7"/>
      <c r="M38" s="7"/>
      <c r="N38" s="7"/>
      <c r="O38" s="1"/>
      <c r="P38" s="1"/>
    </row>
    <row r="39" spans="9:19">
      <c r="I39" s="1"/>
      <c r="J39" s="1"/>
      <c r="K39" s="7"/>
      <c r="L39" s="7"/>
      <c r="M39" s="7"/>
      <c r="N39" s="7"/>
      <c r="O39" s="1"/>
      <c r="P39" s="1"/>
    </row>
    <row r="40" spans="9:19">
      <c r="I40" s="1"/>
      <c r="J40" s="1"/>
      <c r="K40" s="7"/>
      <c r="L40" s="7"/>
      <c r="M40" s="7"/>
      <c r="N40" s="7"/>
      <c r="O40" s="1"/>
      <c r="P40" s="1"/>
    </row>
    <row r="41" spans="9:19">
      <c r="I41" s="1"/>
      <c r="J41" s="1"/>
      <c r="K41" s="7"/>
      <c r="L41" s="7"/>
      <c r="M41" s="7"/>
      <c r="N41" s="7"/>
      <c r="O41" s="1"/>
      <c r="P41" s="1"/>
    </row>
    <row r="42" spans="9:19">
      <c r="I42" s="1"/>
      <c r="J42" s="1"/>
      <c r="K42" s="7"/>
      <c r="L42" s="7"/>
      <c r="M42" s="7"/>
      <c r="N42" s="7"/>
      <c r="O42" s="1"/>
      <c r="P42" s="1"/>
    </row>
    <row r="43" spans="9:19">
      <c r="I43" s="1"/>
      <c r="J43" s="1"/>
      <c r="K43" s="7"/>
      <c r="L43" s="7"/>
      <c r="M43" s="7"/>
      <c r="N43" s="7"/>
      <c r="O43" s="1"/>
      <c r="P43" s="1"/>
    </row>
    <row r="44" spans="9:19">
      <c r="I44" s="1"/>
      <c r="J44" s="1"/>
      <c r="K44" s="7"/>
      <c r="L44" s="7"/>
      <c r="M44" s="7"/>
      <c r="N44" s="7"/>
      <c r="O44" s="1"/>
      <c r="P44" s="1"/>
    </row>
    <row r="45" spans="9:19">
      <c r="I45" s="1"/>
      <c r="J45" s="1"/>
      <c r="K45" s="7"/>
      <c r="L45" s="7"/>
      <c r="M45" s="7"/>
      <c r="N45" s="7"/>
      <c r="O45" s="1"/>
      <c r="P45" s="1"/>
    </row>
    <row r="46" spans="9:19">
      <c r="I46" s="1"/>
      <c r="J46" s="1"/>
      <c r="K46" s="7"/>
      <c r="L46" s="7"/>
      <c r="M46" s="7"/>
      <c r="N46" s="7"/>
      <c r="O46" s="1"/>
      <c r="P46" s="1"/>
    </row>
    <row r="47" spans="9:19">
      <c r="I47" s="1"/>
      <c r="J47" s="1"/>
      <c r="K47" s="7"/>
      <c r="L47" s="7"/>
      <c r="M47" s="7"/>
      <c r="N47" s="7"/>
      <c r="O47" s="1"/>
      <c r="P47" s="1"/>
    </row>
    <row r="48" spans="9:19">
      <c r="I48" s="1"/>
      <c r="J48" s="1"/>
      <c r="K48" s="7"/>
      <c r="L48" s="7"/>
      <c r="M48" s="7"/>
      <c r="N48" s="55"/>
      <c r="O48" s="88"/>
      <c r="P48" s="88"/>
      <c r="Q48" s="55"/>
      <c r="R48" s="55"/>
      <c r="S48" s="55"/>
    </row>
    <row r="49" spans="9:19">
      <c r="I49" s="1"/>
      <c r="J49" s="1"/>
      <c r="K49" s="7"/>
      <c r="L49" s="7"/>
      <c r="M49" s="7"/>
      <c r="N49" s="55"/>
      <c r="O49" s="88"/>
      <c r="P49" s="88"/>
      <c r="Q49" s="55"/>
      <c r="R49" s="55"/>
      <c r="S49" s="55"/>
    </row>
    <row r="50" spans="9:19">
      <c r="I50" s="1"/>
      <c r="J50" s="1"/>
      <c r="K50" s="7"/>
      <c r="L50" s="7"/>
      <c r="M50" s="7"/>
      <c r="N50" s="55"/>
      <c r="O50" s="88"/>
      <c r="P50" s="88"/>
      <c r="Q50" s="55"/>
      <c r="R50" s="55"/>
      <c r="S50" s="55"/>
    </row>
    <row r="51" spans="9:19">
      <c r="I51" s="1"/>
      <c r="J51" s="1"/>
      <c r="K51" s="7"/>
      <c r="L51" s="7"/>
      <c r="M51" s="7"/>
      <c r="N51" s="55"/>
      <c r="O51" s="88"/>
      <c r="P51" s="88"/>
      <c r="Q51" s="55"/>
      <c r="R51" s="55"/>
      <c r="S51" s="55"/>
    </row>
    <row r="52" spans="9:19">
      <c r="I52" s="1"/>
      <c r="J52" s="1"/>
      <c r="K52" s="7"/>
      <c r="L52" s="7"/>
      <c r="M52" s="7"/>
      <c r="N52" s="55"/>
      <c r="O52" s="88"/>
      <c r="P52" s="88"/>
      <c r="Q52" s="55"/>
      <c r="R52" s="55"/>
      <c r="S52" s="55"/>
    </row>
    <row r="53" spans="9:19">
      <c r="I53" s="1"/>
      <c r="J53" s="1"/>
      <c r="K53" s="7"/>
      <c r="L53" s="7"/>
      <c r="M53" s="7"/>
      <c r="N53" s="55"/>
      <c r="O53" s="88"/>
      <c r="P53" s="88"/>
      <c r="Q53" s="55"/>
      <c r="R53" s="55"/>
      <c r="S53" s="55"/>
    </row>
    <row r="54" spans="9:19">
      <c r="I54" s="1"/>
      <c r="J54" s="1"/>
      <c r="K54" s="7"/>
      <c r="L54" s="7"/>
      <c r="M54" s="7"/>
      <c r="N54" s="55"/>
      <c r="O54" s="88"/>
      <c r="P54" s="88"/>
      <c r="Q54" s="55"/>
      <c r="R54" s="55"/>
      <c r="S54" s="55"/>
    </row>
    <row r="55" spans="9:19">
      <c r="I55" s="1"/>
      <c r="J55" s="1"/>
      <c r="K55" s="7"/>
      <c r="L55" s="7"/>
      <c r="M55" s="7"/>
      <c r="N55" s="55"/>
      <c r="O55" s="88"/>
      <c r="P55" s="88"/>
      <c r="Q55" s="55"/>
      <c r="R55" s="55"/>
      <c r="S55" s="55"/>
    </row>
    <row r="56" spans="9:19">
      <c r="I56" s="1"/>
      <c r="J56" s="1"/>
      <c r="K56" s="7"/>
      <c r="L56" s="7"/>
      <c r="M56" s="7"/>
      <c r="N56" s="55"/>
      <c r="O56" s="88"/>
      <c r="P56" s="88"/>
      <c r="Q56" s="55"/>
      <c r="R56" s="55"/>
      <c r="S56" s="55"/>
    </row>
    <row r="57" spans="9:19">
      <c r="I57" s="1"/>
      <c r="J57" s="1"/>
      <c r="K57" s="7"/>
      <c r="L57" s="7"/>
      <c r="M57" s="7"/>
      <c r="N57" s="55"/>
      <c r="O57" s="88"/>
      <c r="P57" s="88"/>
      <c r="Q57" s="55"/>
      <c r="R57" s="55"/>
      <c r="S57" s="55"/>
    </row>
    <row r="58" spans="9:19">
      <c r="I58" s="1"/>
      <c r="J58" s="1"/>
      <c r="K58" s="7"/>
      <c r="L58" s="7"/>
      <c r="M58" s="7"/>
      <c r="N58" s="55"/>
      <c r="O58" s="88"/>
      <c r="P58" s="88"/>
      <c r="Q58" s="55"/>
      <c r="R58" s="55"/>
      <c r="S58" s="55"/>
    </row>
    <row r="59" spans="9:19">
      <c r="I59" s="1"/>
      <c r="J59" s="1"/>
      <c r="K59" s="7"/>
      <c r="L59" s="7"/>
      <c r="M59" s="7"/>
      <c r="N59" s="55"/>
      <c r="O59" s="88"/>
      <c r="P59" s="88"/>
      <c r="Q59" s="55"/>
      <c r="R59" s="55"/>
      <c r="S59" s="55"/>
    </row>
    <row r="60" spans="9:19">
      <c r="I60" s="1"/>
      <c r="J60" s="1"/>
      <c r="K60" s="7"/>
      <c r="L60" s="7"/>
      <c r="M60" s="7"/>
      <c r="N60" s="55"/>
      <c r="O60" s="88"/>
      <c r="P60" s="88"/>
      <c r="Q60" s="55"/>
      <c r="R60" s="55"/>
      <c r="S60" s="55"/>
    </row>
    <row r="61" spans="9:19">
      <c r="I61" s="1"/>
      <c r="J61" s="1"/>
      <c r="K61" s="7"/>
      <c r="L61" s="7"/>
      <c r="M61" s="7"/>
      <c r="N61" s="55"/>
      <c r="O61" s="88"/>
      <c r="P61" s="88"/>
      <c r="Q61" s="55"/>
      <c r="R61" s="55"/>
      <c r="S61" s="55"/>
    </row>
    <row r="62" spans="9:19">
      <c r="I62" s="1"/>
      <c r="J62" s="1"/>
      <c r="K62" s="7"/>
      <c r="L62" s="7"/>
      <c r="M62" s="7"/>
      <c r="N62" s="55"/>
      <c r="O62" s="88"/>
      <c r="P62" s="88"/>
      <c r="Q62" s="55"/>
      <c r="R62" s="55"/>
      <c r="S62" s="55"/>
    </row>
    <row r="63" spans="9:19">
      <c r="I63" s="1"/>
      <c r="J63" s="1"/>
      <c r="K63" s="7"/>
      <c r="L63" s="7"/>
      <c r="M63" s="7"/>
      <c r="N63" s="55"/>
      <c r="O63" s="88"/>
      <c r="P63" s="88"/>
      <c r="Q63" s="55"/>
      <c r="R63" s="55"/>
      <c r="S63" s="55"/>
    </row>
    <row r="64" spans="9:19">
      <c r="I64" s="1"/>
      <c r="J64" s="1"/>
      <c r="K64" s="7"/>
      <c r="L64" s="7"/>
      <c r="M64" s="7"/>
      <c r="N64" s="55"/>
      <c r="O64" s="88"/>
      <c r="P64" s="88"/>
      <c r="Q64" s="55"/>
      <c r="R64" s="55"/>
      <c r="S64" s="55"/>
    </row>
    <row r="65" spans="7:19">
      <c r="I65" s="1"/>
      <c r="J65" s="1"/>
      <c r="K65" s="7"/>
      <c r="L65" s="7"/>
      <c r="M65" s="7"/>
      <c r="N65" s="55"/>
      <c r="O65" s="88"/>
      <c r="P65" s="88"/>
      <c r="Q65" s="55"/>
      <c r="R65" s="55"/>
      <c r="S65" s="55"/>
    </row>
    <row r="66" spans="7:19">
      <c r="I66" s="1"/>
      <c r="J66" s="1"/>
      <c r="K66" s="7"/>
      <c r="L66" s="7"/>
      <c r="M66" s="7"/>
      <c r="N66" s="55"/>
      <c r="O66" s="88"/>
      <c r="P66" s="88"/>
      <c r="Q66" s="55"/>
      <c r="R66" s="55"/>
      <c r="S66" s="55"/>
    </row>
    <row r="67" spans="7:19">
      <c r="I67" s="1"/>
      <c r="J67" s="1"/>
      <c r="K67" s="7"/>
      <c r="L67" s="7"/>
      <c r="M67" s="7"/>
      <c r="N67" s="55"/>
      <c r="O67" s="88"/>
      <c r="P67" s="88"/>
      <c r="Q67" s="55"/>
      <c r="R67" s="55"/>
      <c r="S67" s="55"/>
    </row>
    <row r="68" spans="7:19">
      <c r="I68" s="1"/>
      <c r="J68" s="1"/>
      <c r="K68" s="7"/>
      <c r="L68" s="7"/>
      <c r="M68" s="7"/>
      <c r="N68" s="55"/>
      <c r="O68" s="88"/>
      <c r="P68" s="88"/>
      <c r="Q68" s="55"/>
      <c r="R68" s="55"/>
      <c r="S68" s="55"/>
    </row>
    <row r="69" spans="7:19">
      <c r="I69" s="1"/>
      <c r="J69" s="1"/>
      <c r="K69" s="7"/>
      <c r="L69" s="7"/>
      <c r="M69" s="7"/>
      <c r="N69" s="55"/>
      <c r="O69" s="88"/>
      <c r="P69" s="88"/>
      <c r="Q69" s="55"/>
      <c r="R69" s="55"/>
      <c r="S69" s="55"/>
    </row>
    <row r="70" spans="7:19">
      <c r="I70" s="1"/>
      <c r="J70" s="1"/>
      <c r="K70" s="7"/>
      <c r="L70" s="7"/>
      <c r="M70" s="7"/>
      <c r="N70" s="55"/>
      <c r="O70" s="88"/>
      <c r="P70" s="88"/>
      <c r="Q70" s="55"/>
      <c r="R70" s="55"/>
      <c r="S70" s="55"/>
    </row>
    <row r="71" spans="7:19">
      <c r="I71" s="1"/>
      <c r="J71" s="1"/>
      <c r="K71" s="7"/>
      <c r="L71" s="7"/>
      <c r="M71" s="7"/>
      <c r="N71" s="55"/>
      <c r="O71" s="88"/>
      <c r="P71" s="88"/>
      <c r="Q71" s="55"/>
      <c r="R71" s="55"/>
      <c r="S71" s="55"/>
    </row>
    <row r="72" spans="7:19">
      <c r="I72" s="1"/>
      <c r="J72" s="1"/>
      <c r="K72" s="96"/>
      <c r="L72" s="87"/>
      <c r="M72" s="7"/>
      <c r="N72" s="55"/>
      <c r="O72" s="88"/>
      <c r="P72" s="88"/>
      <c r="Q72" s="120"/>
      <c r="R72" s="114"/>
      <c r="S72" s="55"/>
    </row>
    <row r="73" spans="7:19">
      <c r="G73" s="87"/>
      <c r="H73" s="119"/>
      <c r="I73" s="118"/>
      <c r="J73" s="1"/>
      <c r="K73" s="1"/>
      <c r="L73" s="1"/>
      <c r="M73" s="7"/>
      <c r="N73" s="55"/>
      <c r="O73" s="118"/>
      <c r="P73" s="88"/>
      <c r="Q73" s="88"/>
      <c r="R73" s="114"/>
      <c r="S73" s="55"/>
    </row>
    <row r="74" spans="7:19">
      <c r="I74" s="1"/>
      <c r="J74" s="1"/>
      <c r="K74" s="1"/>
      <c r="L74" s="1"/>
      <c r="M74" s="7"/>
      <c r="N74" s="55"/>
      <c r="O74" s="88"/>
      <c r="P74" s="88"/>
      <c r="Q74" s="55"/>
      <c r="R74" s="55"/>
      <c r="S74" s="55"/>
    </row>
    <row r="75" spans="7:19">
      <c r="I75" s="1"/>
      <c r="J75" s="1"/>
      <c r="K75" s="7"/>
      <c r="L75" s="7"/>
      <c r="M75" s="7"/>
      <c r="N75" s="55"/>
      <c r="O75" s="88"/>
      <c r="P75" s="88"/>
      <c r="Q75" s="55"/>
      <c r="R75" s="55"/>
      <c r="S75" s="55"/>
    </row>
    <row r="76" spans="7:19">
      <c r="I76" s="1"/>
      <c r="J76" s="1"/>
      <c r="K76" s="7"/>
      <c r="L76" s="7"/>
      <c r="M76" s="7"/>
      <c r="N76" s="55"/>
      <c r="O76" s="88"/>
      <c r="P76" s="88"/>
      <c r="Q76" s="55"/>
      <c r="R76" s="55"/>
      <c r="S76" s="55"/>
    </row>
    <row r="77" spans="7:19">
      <c r="I77" s="1"/>
      <c r="J77" s="1"/>
      <c r="K77" s="7"/>
      <c r="L77" s="7"/>
      <c r="M77" s="7"/>
      <c r="N77" s="55"/>
      <c r="O77" s="88"/>
      <c r="P77" s="88"/>
      <c r="Q77" s="55"/>
      <c r="R77" s="55"/>
      <c r="S77" s="55"/>
    </row>
    <row r="78" spans="7:19">
      <c r="I78" s="1"/>
      <c r="J78" s="1"/>
      <c r="K78" s="7"/>
      <c r="L78" s="7"/>
      <c r="M78" s="7"/>
      <c r="N78" s="7"/>
      <c r="O78" s="1"/>
      <c r="P78" s="1"/>
    </row>
    <row r="79" spans="7:19">
      <c r="I79" s="1"/>
      <c r="J79" s="1"/>
      <c r="K79" s="7"/>
      <c r="L79" s="7"/>
      <c r="M79" s="7"/>
      <c r="N79" s="7"/>
      <c r="O79" s="1"/>
      <c r="P79" s="1"/>
    </row>
    <row r="80" spans="7:19">
      <c r="I80" s="1"/>
      <c r="J80" s="1"/>
      <c r="K80" s="7"/>
      <c r="L80" s="7"/>
      <c r="M80" s="7"/>
      <c r="N80" s="7"/>
      <c r="O80" s="1"/>
      <c r="P80" s="1"/>
    </row>
    <row r="81" spans="9:16">
      <c r="I81" s="1"/>
      <c r="J81" s="1"/>
      <c r="K81" s="7"/>
      <c r="L81" s="7"/>
      <c r="M81" s="7"/>
      <c r="N81" s="7"/>
      <c r="O81" s="1"/>
      <c r="P81" s="1"/>
    </row>
    <row r="82" spans="9:16">
      <c r="I82" s="1"/>
      <c r="J82" s="1"/>
      <c r="K82" s="7"/>
      <c r="L82" s="7"/>
      <c r="M82" s="7"/>
      <c r="N82" s="7"/>
      <c r="O82" s="1"/>
      <c r="P82" s="1"/>
    </row>
    <row r="83" spans="9:16">
      <c r="I83" s="1"/>
      <c r="J83" s="1"/>
      <c r="K83" s="7"/>
      <c r="L83" s="7"/>
      <c r="M83" s="7"/>
      <c r="N83" s="7"/>
      <c r="O83" s="1"/>
      <c r="P83" s="1"/>
    </row>
    <row r="84" spans="9:16">
      <c r="I84" s="1"/>
      <c r="J84" s="1"/>
      <c r="K84" s="7"/>
      <c r="L84" s="7"/>
      <c r="M84" s="7"/>
      <c r="N84" s="7"/>
      <c r="O84" s="1"/>
      <c r="P84" s="1"/>
    </row>
    <row r="85" spans="9:16">
      <c r="I85" s="1"/>
      <c r="J85" s="1"/>
      <c r="K85" s="7"/>
      <c r="L85" s="7"/>
      <c r="M85" s="7"/>
      <c r="N85" s="7"/>
      <c r="O85" s="1"/>
      <c r="P85" s="1"/>
    </row>
    <row r="86" spans="9:16">
      <c r="I86" s="1"/>
      <c r="J86" s="1"/>
      <c r="K86" s="7"/>
      <c r="L86" s="7"/>
      <c r="M86" s="7"/>
      <c r="N86" s="7"/>
      <c r="O86" s="1"/>
      <c r="P86" s="1"/>
    </row>
    <row r="87" spans="9:16">
      <c r="I87" s="1"/>
      <c r="J87" s="1"/>
      <c r="K87" s="7"/>
      <c r="L87" s="7"/>
      <c r="M87" s="7"/>
      <c r="N87" s="7"/>
      <c r="O87" s="1"/>
      <c r="P87" s="1"/>
    </row>
    <row r="88" spans="9:16">
      <c r="I88" s="1"/>
      <c r="J88" s="1"/>
      <c r="K88" s="7"/>
      <c r="L88" s="7"/>
      <c r="M88" s="7"/>
      <c r="N88" s="7"/>
      <c r="O88" s="1"/>
      <c r="P88" s="1"/>
    </row>
    <row r="89" spans="9:16">
      <c r="I89" s="1"/>
      <c r="J89" s="1"/>
      <c r="K89" s="7"/>
      <c r="L89" s="7"/>
      <c r="M89" s="7"/>
      <c r="N89" s="7"/>
      <c r="O89" s="1"/>
      <c r="P89" s="1"/>
    </row>
    <row r="90" spans="9:16">
      <c r="I90" s="1"/>
      <c r="J90" s="1"/>
      <c r="K90" s="7"/>
      <c r="L90" s="7"/>
      <c r="M90" s="7"/>
      <c r="N90" s="7"/>
      <c r="O90" s="1"/>
      <c r="P90" s="1"/>
    </row>
    <row r="91" spans="9:16">
      <c r="I91" s="1"/>
      <c r="J91" s="1"/>
      <c r="K91" s="7"/>
      <c r="L91" s="7"/>
      <c r="M91" s="7"/>
      <c r="N91" s="7"/>
      <c r="O91" s="1"/>
      <c r="P91" s="1"/>
    </row>
    <row r="92" spans="9:16">
      <c r="I92" s="1"/>
      <c r="J92" s="1"/>
      <c r="K92" s="7"/>
      <c r="L92" s="7"/>
      <c r="M92" s="7"/>
      <c r="N92" s="7"/>
      <c r="O92" s="1"/>
      <c r="P92" s="1"/>
    </row>
    <row r="93" spans="9:16">
      <c r="I93" s="1"/>
      <c r="J93" s="1"/>
      <c r="K93" s="7"/>
      <c r="L93" s="7"/>
      <c r="M93" s="7"/>
      <c r="N93" s="7"/>
      <c r="O93" s="1"/>
      <c r="P93" s="1"/>
    </row>
    <row r="94" spans="9:16">
      <c r="I94" s="1"/>
      <c r="J94" s="1"/>
      <c r="K94" s="7"/>
      <c r="L94" s="7"/>
      <c r="M94" s="7"/>
      <c r="N94" s="7"/>
      <c r="O94" s="1"/>
      <c r="P94" s="1"/>
    </row>
    <row r="95" spans="9:16">
      <c r="I95" s="1"/>
      <c r="J95" s="1"/>
      <c r="K95" s="7"/>
      <c r="L95" s="7"/>
      <c r="M95" s="7"/>
      <c r="N95" s="7"/>
      <c r="O95" s="1"/>
      <c r="P95" s="1"/>
    </row>
    <row r="96" spans="9:16">
      <c r="I96" s="1"/>
      <c r="J96" s="1"/>
      <c r="K96" s="7"/>
      <c r="L96" s="7"/>
      <c r="M96" s="7"/>
      <c r="N96" s="7"/>
      <c r="O96" s="1"/>
      <c r="P96" s="1"/>
    </row>
    <row r="97" spans="9:16">
      <c r="I97" s="1"/>
      <c r="J97" s="1"/>
      <c r="K97" s="7"/>
      <c r="L97" s="7"/>
      <c r="M97" s="7"/>
      <c r="N97" s="7"/>
      <c r="O97" s="1"/>
      <c r="P97" s="1"/>
    </row>
    <row r="98" spans="9:16">
      <c r="I98" s="1"/>
      <c r="J98" s="1"/>
      <c r="K98" s="7"/>
      <c r="L98" s="7"/>
      <c r="M98" s="7"/>
      <c r="N98" s="7"/>
      <c r="O98" s="1"/>
      <c r="P98" s="1"/>
    </row>
    <row r="99" spans="9:16">
      <c r="I99" s="1"/>
      <c r="J99" s="1"/>
      <c r="K99" s="7"/>
      <c r="L99" s="7"/>
      <c r="M99" s="7"/>
      <c r="N99" s="7"/>
      <c r="O99" s="1"/>
      <c r="P99" s="1"/>
    </row>
    <row r="100" spans="9:16">
      <c r="I100" s="1"/>
      <c r="J100" s="1"/>
      <c r="K100" s="7"/>
      <c r="L100" s="7"/>
      <c r="M100" s="7"/>
      <c r="N100" s="7"/>
      <c r="O100" s="1"/>
      <c r="P100" s="1"/>
    </row>
    <row r="101" spans="9:16">
      <c r="I101" s="1"/>
      <c r="J101" s="1"/>
      <c r="K101" s="7"/>
      <c r="L101" s="7"/>
      <c r="M101" s="7"/>
      <c r="N101" s="7"/>
      <c r="O101" s="1"/>
      <c r="P101" s="1"/>
    </row>
    <row r="102" spans="9:16">
      <c r="I102" s="1"/>
      <c r="J102" s="1"/>
      <c r="K102" s="7"/>
      <c r="L102" s="7"/>
      <c r="M102" s="7"/>
      <c r="N102" s="7"/>
      <c r="O102" s="1"/>
      <c r="P102" s="1"/>
    </row>
    <row r="103" spans="9:16">
      <c r="I103" s="1"/>
      <c r="J103" s="1"/>
      <c r="K103" s="7"/>
      <c r="L103" s="7"/>
      <c r="M103" s="7"/>
      <c r="N103" s="7"/>
      <c r="O103" s="1"/>
      <c r="P103" s="1"/>
    </row>
    <row r="104" spans="9:16">
      <c r="I104" s="1"/>
      <c r="J104" s="1"/>
      <c r="K104" s="7"/>
      <c r="L104" s="7"/>
      <c r="M104" s="7"/>
      <c r="N104" s="7"/>
      <c r="O104" s="1"/>
      <c r="P104" s="1"/>
    </row>
    <row r="105" spans="9:16">
      <c r="I105" s="1"/>
      <c r="J105" s="1"/>
      <c r="K105" s="7"/>
      <c r="L105" s="7"/>
      <c r="M105" s="7"/>
      <c r="N105" s="7"/>
      <c r="O105" s="1"/>
      <c r="P105" s="1"/>
    </row>
    <row r="106" spans="9:16">
      <c r="I106" s="1"/>
      <c r="J106" s="1"/>
      <c r="K106" s="7"/>
      <c r="L106" s="7"/>
      <c r="M106" s="7"/>
      <c r="N106" s="7"/>
      <c r="O106" s="1"/>
      <c r="P106" s="1"/>
    </row>
    <row r="107" spans="9:16">
      <c r="I107" s="1"/>
      <c r="J107" s="1"/>
      <c r="K107" s="7"/>
      <c r="L107" s="7"/>
      <c r="M107" s="7"/>
      <c r="N107" s="7"/>
      <c r="O107" s="1"/>
      <c r="P107" s="1"/>
    </row>
    <row r="108" spans="9:16">
      <c r="I108" s="1"/>
      <c r="J108" s="1"/>
      <c r="K108" s="7"/>
      <c r="L108" s="7"/>
      <c r="M108" s="7"/>
      <c r="N108" s="7"/>
      <c r="O108" s="1"/>
      <c r="P108" s="1"/>
    </row>
    <row r="109" spans="9:16">
      <c r="I109" s="1"/>
      <c r="J109" s="1"/>
      <c r="K109" s="7"/>
      <c r="L109" s="7"/>
      <c r="M109" s="7"/>
      <c r="N109" s="7"/>
      <c r="O109" s="1"/>
      <c r="P109" s="1"/>
    </row>
    <row r="110" spans="9:16">
      <c r="I110" s="1"/>
      <c r="J110" s="1"/>
      <c r="K110" s="7"/>
      <c r="L110" s="7"/>
      <c r="M110" s="7"/>
      <c r="N110" s="7"/>
      <c r="O110" s="1"/>
      <c r="P110" s="1"/>
    </row>
    <row r="111" spans="9:16">
      <c r="I111" s="1"/>
      <c r="J111" s="1"/>
      <c r="K111" s="7"/>
      <c r="L111" s="7"/>
      <c r="M111" s="7"/>
      <c r="N111" s="7"/>
      <c r="O111" s="1"/>
      <c r="P111" s="1"/>
    </row>
    <row r="112" spans="9:16">
      <c r="I112" s="1"/>
      <c r="J112" s="1"/>
      <c r="K112" s="7"/>
      <c r="L112" s="7"/>
      <c r="M112" s="7"/>
      <c r="N112" s="7"/>
      <c r="O112" s="1"/>
      <c r="P112" s="1"/>
    </row>
    <row r="113" spans="9:16">
      <c r="I113" s="1"/>
      <c r="J113" s="1"/>
      <c r="K113" s="7"/>
      <c r="L113" s="7"/>
      <c r="M113" s="7"/>
      <c r="N113" s="7"/>
      <c r="O113" s="1"/>
      <c r="P113" s="1"/>
    </row>
    <row r="114" spans="9:16">
      <c r="I114" s="1"/>
      <c r="J114" s="1"/>
      <c r="K114" s="7"/>
      <c r="L114" s="7"/>
      <c r="M114" s="7"/>
      <c r="N114" s="7"/>
      <c r="O114" s="1"/>
      <c r="P114" s="1"/>
    </row>
    <row r="115" spans="9:16">
      <c r="I115" s="1"/>
      <c r="J115" s="1"/>
      <c r="K115" s="7"/>
      <c r="L115" s="7"/>
      <c r="M115" s="7"/>
      <c r="N115" s="7"/>
      <c r="O115" s="1"/>
      <c r="P115" s="1"/>
    </row>
    <row r="116" spans="9:16">
      <c r="I116" s="1"/>
      <c r="J116" s="1"/>
      <c r="K116" s="7"/>
      <c r="L116" s="7"/>
      <c r="M116" s="7"/>
      <c r="N116" s="7"/>
      <c r="O116" s="1"/>
      <c r="P116" s="1"/>
    </row>
    <row r="117" spans="9:16">
      <c r="I117" s="1"/>
      <c r="J117" s="1"/>
      <c r="K117" s="7"/>
      <c r="L117" s="7"/>
      <c r="M117" s="7"/>
      <c r="N117" s="7"/>
      <c r="O117" s="1"/>
      <c r="P117" s="1"/>
    </row>
    <row r="118" spans="9:16">
      <c r="I118" s="1"/>
      <c r="J118" s="1"/>
      <c r="K118" s="7"/>
      <c r="L118" s="7"/>
      <c r="M118" s="7"/>
      <c r="N118" s="7"/>
      <c r="O118" s="1"/>
      <c r="P118" s="1"/>
    </row>
    <row r="119" spans="9:16">
      <c r="I119" s="1"/>
      <c r="J119" s="1"/>
      <c r="K119" s="7"/>
      <c r="L119" s="7"/>
      <c r="M119" s="7"/>
      <c r="N119" s="7"/>
      <c r="O119" s="1"/>
      <c r="P119" s="1"/>
    </row>
    <row r="120" spans="9:16">
      <c r="I120" s="1"/>
      <c r="J120" s="1"/>
      <c r="K120" s="7"/>
      <c r="L120" s="7"/>
      <c r="M120" s="7"/>
      <c r="N120" s="7"/>
      <c r="O120" s="1"/>
      <c r="P120" s="1"/>
    </row>
    <row r="121" spans="9:16">
      <c r="I121" s="1"/>
      <c r="J121" s="1"/>
      <c r="K121" s="7"/>
      <c r="L121" s="7"/>
      <c r="M121" s="7"/>
      <c r="N121" s="7"/>
      <c r="O121" s="1"/>
      <c r="P121" s="1"/>
    </row>
    <row r="122" spans="9:16">
      <c r="I122" s="1"/>
      <c r="J122" s="1"/>
      <c r="K122" s="7"/>
      <c r="L122" s="7"/>
      <c r="M122" s="7"/>
      <c r="N122" s="7"/>
      <c r="O122" s="1"/>
      <c r="P122" s="1"/>
    </row>
    <row r="123" spans="9:16">
      <c r="I123" s="1"/>
      <c r="J123" s="1"/>
      <c r="K123" s="7"/>
      <c r="L123" s="7"/>
      <c r="M123" s="7"/>
      <c r="N123" s="7"/>
      <c r="O123" s="1"/>
      <c r="P123" s="1"/>
    </row>
    <row r="124" spans="9:16">
      <c r="I124" s="1"/>
      <c r="J124" s="1"/>
      <c r="K124" s="7"/>
      <c r="L124" s="7"/>
      <c r="M124" s="7"/>
      <c r="N124" s="7"/>
      <c r="O124" s="1"/>
      <c r="P124" s="1"/>
    </row>
    <row r="125" spans="9:16">
      <c r="I125" s="1"/>
      <c r="J125" s="1"/>
      <c r="K125" s="7"/>
      <c r="L125" s="7"/>
      <c r="M125" s="7"/>
      <c r="N125" s="7"/>
      <c r="O125" s="1"/>
      <c r="P125" s="1"/>
    </row>
    <row r="126" spans="9:16">
      <c r="I126" s="1"/>
      <c r="J126" s="1"/>
      <c r="K126" s="7"/>
      <c r="L126" s="7"/>
      <c r="M126" s="7"/>
      <c r="N126" s="7"/>
      <c r="O126" s="1"/>
      <c r="P126" s="1"/>
    </row>
    <row r="127" spans="9:16">
      <c r="I127" s="1"/>
      <c r="J127" s="1"/>
      <c r="K127" s="7"/>
      <c r="L127" s="7"/>
      <c r="M127" s="7"/>
      <c r="N127" s="7"/>
      <c r="O127" s="1"/>
      <c r="P127" s="1"/>
    </row>
    <row r="128" spans="9:16">
      <c r="I128" s="1"/>
      <c r="J128" s="1"/>
      <c r="K128" s="7"/>
      <c r="L128" s="7"/>
      <c r="M128" s="7"/>
      <c r="N128" s="7"/>
      <c r="O128" s="1"/>
      <c r="P128" s="1"/>
    </row>
    <row r="129" spans="9:16">
      <c r="I129" s="1"/>
      <c r="J129" s="1"/>
      <c r="K129" s="7"/>
      <c r="L129" s="7"/>
      <c r="M129" s="7"/>
      <c r="N129" s="7"/>
      <c r="O129" s="1"/>
      <c r="P129" s="1"/>
    </row>
    <row r="130" spans="9:16">
      <c r="I130" s="1"/>
      <c r="J130" s="1"/>
      <c r="K130" s="7"/>
      <c r="L130" s="7"/>
      <c r="M130" s="7"/>
      <c r="N130" s="7"/>
      <c r="O130" s="1"/>
      <c r="P130" s="1"/>
    </row>
    <row r="131" spans="9:16">
      <c r="I131" s="1"/>
      <c r="J131" s="1"/>
      <c r="K131" s="7"/>
      <c r="L131" s="7"/>
      <c r="M131" s="7"/>
      <c r="N131" s="7"/>
      <c r="O131" s="1"/>
      <c r="P131" s="1"/>
    </row>
    <row r="132" spans="9:16">
      <c r="I132" s="1"/>
      <c r="J132" s="1"/>
      <c r="K132" s="7"/>
      <c r="L132" s="7"/>
      <c r="M132" s="7"/>
      <c r="N132" s="7"/>
      <c r="O132" s="1"/>
      <c r="P132" s="1"/>
    </row>
    <row r="133" spans="9:16">
      <c r="I133" s="1"/>
      <c r="J133" s="1"/>
      <c r="K133" s="7"/>
      <c r="L133" s="7"/>
      <c r="M133" s="7"/>
      <c r="N133" s="7"/>
      <c r="O133" s="1"/>
      <c r="P133" s="1"/>
    </row>
    <row r="134" spans="9:16">
      <c r="I134" s="1"/>
      <c r="J134" s="1"/>
      <c r="K134" s="7"/>
      <c r="L134" s="7"/>
      <c r="M134" s="7"/>
      <c r="N134" s="7"/>
      <c r="O134" s="1"/>
      <c r="P134" s="1"/>
    </row>
    <row r="135" spans="9:16">
      <c r="I135" s="1"/>
      <c r="J135" s="1"/>
      <c r="K135" s="7"/>
      <c r="L135" s="7"/>
      <c r="M135" s="7"/>
      <c r="N135" s="7"/>
      <c r="O135" s="1"/>
      <c r="P135" s="1"/>
    </row>
    <row r="136" spans="9:16">
      <c r="I136" s="1"/>
      <c r="J136" s="1"/>
      <c r="K136" s="7"/>
      <c r="L136" s="7"/>
      <c r="M136" s="7"/>
      <c r="N136" s="7"/>
      <c r="O136" s="1"/>
      <c r="P136" s="1"/>
    </row>
    <row r="137" spans="9:16">
      <c r="I137" s="1"/>
      <c r="J137" s="1"/>
      <c r="K137" s="7"/>
      <c r="L137" s="7"/>
      <c r="M137" s="7"/>
      <c r="N137" s="7"/>
      <c r="O137" s="1"/>
      <c r="P137" s="1"/>
    </row>
    <row r="138" spans="9:16">
      <c r="I138" s="1"/>
      <c r="J138" s="1"/>
      <c r="K138" s="7"/>
      <c r="L138" s="7"/>
      <c r="M138" s="7"/>
      <c r="N138" s="7"/>
      <c r="O138" s="1"/>
      <c r="P138" s="1"/>
    </row>
    <row r="139" spans="9:16">
      <c r="I139" s="1"/>
      <c r="J139" s="1"/>
      <c r="K139" s="7"/>
      <c r="L139" s="7"/>
      <c r="M139" s="7"/>
      <c r="N139" s="7"/>
      <c r="O139" s="1"/>
      <c r="P139" s="1"/>
    </row>
    <row r="140" spans="9:16">
      <c r="I140" s="1"/>
      <c r="J140" s="1"/>
      <c r="K140" s="7"/>
      <c r="L140" s="7"/>
      <c r="M140" s="7"/>
      <c r="N140" s="7"/>
      <c r="O140" s="1"/>
      <c r="P140" s="1"/>
    </row>
    <row r="141" spans="9:16">
      <c r="I141" s="1"/>
      <c r="J141" s="1"/>
      <c r="K141" s="7"/>
      <c r="L141" s="7"/>
      <c r="M141" s="7"/>
      <c r="N141" s="7"/>
      <c r="O141" s="1"/>
      <c r="P141" s="1"/>
    </row>
    <row r="142" spans="9:16">
      <c r="I142" s="1"/>
      <c r="J142" s="1"/>
      <c r="K142" s="7"/>
      <c r="L142" s="7"/>
      <c r="M142" s="7"/>
      <c r="N142" s="7"/>
      <c r="O142" s="1"/>
      <c r="P142" s="1"/>
    </row>
    <row r="143" spans="9:16">
      <c r="I143" s="1"/>
      <c r="J143" s="1"/>
      <c r="K143" s="7"/>
      <c r="L143" s="7"/>
      <c r="M143" s="7"/>
      <c r="N143" s="7"/>
      <c r="O143" s="1"/>
      <c r="P143" s="1"/>
    </row>
    <row r="144" spans="9:16">
      <c r="I144" s="1"/>
      <c r="J144" s="1"/>
      <c r="K144" s="7"/>
      <c r="L144" s="7"/>
      <c r="M144" s="7"/>
      <c r="N144" s="7"/>
      <c r="O144" s="1"/>
      <c r="P144" s="1"/>
    </row>
    <row r="145" spans="9:16">
      <c r="I145" s="1"/>
      <c r="J145" s="1"/>
      <c r="K145" s="7"/>
      <c r="L145" s="7"/>
      <c r="M145" s="7"/>
      <c r="N145" s="7"/>
      <c r="O145" s="1"/>
      <c r="P145" s="1"/>
    </row>
    <row r="146" spans="9:16">
      <c r="I146" s="1"/>
      <c r="J146" s="1"/>
      <c r="K146" s="7"/>
      <c r="L146" s="7"/>
      <c r="M146" s="7"/>
      <c r="N146" s="7"/>
      <c r="O146" s="1"/>
      <c r="P146" s="1"/>
    </row>
    <row r="147" spans="9:16">
      <c r="I147" s="1"/>
      <c r="J147" s="1"/>
      <c r="K147" s="7"/>
      <c r="L147" s="7"/>
      <c r="M147" s="7"/>
      <c r="N147" s="7"/>
      <c r="O147" s="1"/>
      <c r="P147" s="1"/>
    </row>
    <row r="148" spans="9:16">
      <c r="I148" s="1"/>
      <c r="J148" s="1"/>
      <c r="K148" s="7"/>
      <c r="L148" s="7"/>
      <c r="M148" s="7"/>
      <c r="N148" s="7"/>
      <c r="O148" s="1"/>
      <c r="P148" s="1"/>
    </row>
    <row r="149" spans="9:16">
      <c r="I149" s="1"/>
      <c r="J149" s="1"/>
      <c r="K149" s="7"/>
      <c r="L149" s="7"/>
      <c r="M149" s="7"/>
      <c r="N149" s="7"/>
      <c r="O149" s="1"/>
      <c r="P149" s="1"/>
    </row>
    <row r="150" spans="9:16">
      <c r="I150" s="1"/>
      <c r="J150" s="1"/>
      <c r="K150" s="7"/>
      <c r="L150" s="7"/>
      <c r="M150" s="7"/>
      <c r="N150" s="7"/>
      <c r="O150" s="1"/>
      <c r="P150" s="1"/>
    </row>
    <row r="151" spans="9:16">
      <c r="I151" s="1"/>
      <c r="J151" s="1"/>
      <c r="K151" s="7"/>
      <c r="L151" s="7"/>
      <c r="M151" s="7"/>
      <c r="N151" s="7"/>
      <c r="O151" s="1"/>
      <c r="P151" s="1"/>
    </row>
    <row r="152" spans="9:16">
      <c r="I152" s="1"/>
      <c r="J152" s="1"/>
      <c r="K152" s="7"/>
      <c r="L152" s="7"/>
      <c r="M152" s="7"/>
      <c r="N152" s="7"/>
      <c r="O152" s="1"/>
      <c r="P152" s="1"/>
    </row>
    <row r="153" spans="9:16">
      <c r="I153" s="1"/>
      <c r="J153" s="1"/>
      <c r="K153" s="7"/>
      <c r="L153" s="7"/>
      <c r="M153" s="7"/>
      <c r="N153" s="7"/>
      <c r="O153" s="1"/>
      <c r="P153" s="1"/>
    </row>
    <row r="154" spans="9:16">
      <c r="I154" s="1"/>
      <c r="J154" s="1"/>
      <c r="K154" s="7"/>
      <c r="L154" s="7"/>
      <c r="M154" s="7"/>
      <c r="N154" s="7"/>
      <c r="O154" s="1"/>
      <c r="P154" s="1"/>
    </row>
    <row r="155" spans="9:16">
      <c r="I155" s="1"/>
      <c r="J155" s="1"/>
      <c r="K155" s="7"/>
      <c r="L155" s="7"/>
      <c r="M155" s="7"/>
      <c r="N155" s="7"/>
      <c r="O155" s="1"/>
      <c r="P155" s="1"/>
    </row>
    <row r="156" spans="9:16">
      <c r="I156" s="1"/>
      <c r="J156" s="1"/>
      <c r="K156" s="7"/>
      <c r="L156" s="7"/>
      <c r="M156" s="7"/>
      <c r="N156" s="7"/>
      <c r="O156" s="1"/>
      <c r="P156" s="1"/>
    </row>
    <row r="157" spans="9:16">
      <c r="I157" s="1"/>
      <c r="J157" s="1"/>
      <c r="K157" s="7"/>
      <c r="L157" s="7"/>
      <c r="M157" s="7"/>
      <c r="N157" s="7"/>
      <c r="O157" s="1"/>
      <c r="P157" s="1"/>
    </row>
    <row r="158" spans="9:16">
      <c r="I158" s="1"/>
      <c r="J158" s="1"/>
      <c r="K158" s="7"/>
      <c r="L158" s="7"/>
      <c r="M158" s="7"/>
      <c r="N158" s="7"/>
      <c r="O158" s="1"/>
      <c r="P158" s="1"/>
    </row>
    <row r="159" spans="9:16">
      <c r="I159" s="1"/>
      <c r="J159" s="1"/>
      <c r="K159" s="7"/>
      <c r="L159" s="7"/>
      <c r="M159" s="7"/>
      <c r="N159" s="7"/>
      <c r="O159" s="1"/>
      <c r="P159" s="1"/>
    </row>
    <row r="160" spans="9:16">
      <c r="I160" s="1"/>
      <c r="J160" s="1"/>
      <c r="K160" s="7"/>
      <c r="L160" s="7"/>
      <c r="M160" s="7"/>
      <c r="N160" s="7"/>
      <c r="O160" s="1"/>
      <c r="P160" s="1"/>
    </row>
    <row r="161" spans="9:16">
      <c r="I161" s="1"/>
      <c r="J161" s="1"/>
      <c r="K161" s="7"/>
      <c r="L161" s="7"/>
      <c r="M161" s="7"/>
      <c r="N161" s="7"/>
      <c r="O161" s="1"/>
      <c r="P161" s="1"/>
    </row>
    <row r="162" spans="9:16">
      <c r="O162" s="1"/>
      <c r="P162" s="1"/>
    </row>
    <row r="163" spans="9:16">
      <c r="O163" s="1"/>
      <c r="P163" s="1"/>
    </row>
    <row r="164" spans="9:16">
      <c r="O164" s="1"/>
      <c r="P164" s="1"/>
    </row>
    <row r="165" spans="9:16">
      <c r="O165" s="1"/>
      <c r="P165" s="1"/>
    </row>
    <row r="166" spans="9:16">
      <c r="O166" s="1"/>
      <c r="P166" s="1"/>
    </row>
    <row r="167" spans="9:16">
      <c r="O167" s="1"/>
      <c r="P167" s="1"/>
    </row>
    <row r="168" spans="9:16">
      <c r="O168" s="1"/>
      <c r="P168" s="1"/>
    </row>
    <row r="169" spans="9:16">
      <c r="O169" s="1"/>
      <c r="P169" s="1"/>
    </row>
    <row r="170" spans="9:16">
      <c r="O170" s="1"/>
      <c r="P170" s="1"/>
    </row>
    <row r="171" spans="9:16">
      <c r="O171" s="1"/>
      <c r="P171" s="1"/>
    </row>
    <row r="172" spans="9:16">
      <c r="O172" s="1"/>
      <c r="P172" s="1"/>
    </row>
    <row r="173" spans="9:16">
      <c r="O173" s="1"/>
      <c r="P173" s="1"/>
    </row>
    <row r="174" spans="9:16">
      <c r="O174" s="1"/>
      <c r="P174" s="1"/>
    </row>
    <row r="175" spans="9:16">
      <c r="O175" s="1"/>
      <c r="P175" s="1"/>
    </row>
    <row r="176" spans="9:16">
      <c r="O176" s="1"/>
      <c r="P176" s="1"/>
    </row>
    <row r="177" spans="15:16">
      <c r="O177" s="1"/>
      <c r="P177" s="1"/>
    </row>
    <row r="178" spans="15:16">
      <c r="O178" s="1"/>
      <c r="P178" s="1"/>
    </row>
    <row r="179" spans="15:16">
      <c r="O179" s="1"/>
      <c r="P179" s="1"/>
    </row>
    <row r="180" spans="15:16">
      <c r="O180" s="1"/>
      <c r="P180" s="1"/>
    </row>
    <row r="181" spans="15:16">
      <c r="O181" s="1"/>
      <c r="P181" s="1"/>
    </row>
    <row r="182" spans="15:16">
      <c r="O182" s="1"/>
      <c r="P182" s="1"/>
    </row>
    <row r="183" spans="15:16">
      <c r="O183" s="1"/>
      <c r="P183" s="1"/>
    </row>
    <row r="184" spans="15:16">
      <c r="O184" s="1"/>
      <c r="P184" s="1"/>
    </row>
    <row r="185" spans="15:16">
      <c r="O185" s="1"/>
      <c r="P185" s="1"/>
    </row>
    <row r="186" spans="15:16">
      <c r="O186" s="1"/>
      <c r="P186" s="1"/>
    </row>
    <row r="187" spans="15:16">
      <c r="O187" s="1"/>
      <c r="P187" s="1"/>
    </row>
    <row r="188" spans="15:16">
      <c r="O188" s="1"/>
      <c r="P188" s="1"/>
    </row>
    <row r="189" spans="15:16">
      <c r="O189" s="1"/>
      <c r="P189" s="1"/>
    </row>
    <row r="190" spans="15:16">
      <c r="O190" s="1"/>
      <c r="P190" s="1"/>
    </row>
    <row r="191" spans="15:16">
      <c r="O191" s="1"/>
      <c r="P191" s="1"/>
    </row>
    <row r="192" spans="15:16">
      <c r="O192" s="1"/>
      <c r="P192" s="1"/>
    </row>
    <row r="193" spans="15:16">
      <c r="O193" s="1"/>
      <c r="P193" s="1"/>
    </row>
    <row r="194" spans="15:16">
      <c r="O194" s="1"/>
      <c r="P194" s="1"/>
    </row>
    <row r="195" spans="15:16">
      <c r="O195" s="1"/>
      <c r="P195" s="1"/>
    </row>
    <row r="196" spans="15:16">
      <c r="O196" s="1"/>
      <c r="P196" s="1"/>
    </row>
    <row r="197" spans="15:16">
      <c r="O197" s="1"/>
      <c r="P197" s="1"/>
    </row>
    <row r="198" spans="15:16">
      <c r="O198" s="1"/>
      <c r="P198" s="1"/>
    </row>
    <row r="199" spans="15:16">
      <c r="O199" s="1"/>
      <c r="P199" s="1"/>
    </row>
    <row r="200" spans="15:16">
      <c r="O200" s="1"/>
      <c r="P200" s="1"/>
    </row>
    <row r="201" spans="15:16">
      <c r="O201" s="1"/>
      <c r="P201" s="1"/>
    </row>
    <row r="202" spans="15:16">
      <c r="O202" s="1"/>
      <c r="P202" s="1"/>
    </row>
    <row r="203" spans="15:16">
      <c r="O203" s="1"/>
      <c r="P203" s="1"/>
    </row>
    <row r="204" spans="15:16">
      <c r="O204" s="1"/>
      <c r="P204" s="1"/>
    </row>
    <row r="205" spans="15:16">
      <c r="O205" s="1"/>
      <c r="P205" s="1"/>
    </row>
    <row r="206" spans="15:16">
      <c r="O206" s="1"/>
      <c r="P206" s="1"/>
    </row>
    <row r="207" spans="15:16">
      <c r="O207" s="1"/>
      <c r="P207" s="1"/>
    </row>
    <row r="208" spans="15:16">
      <c r="O208" s="1"/>
      <c r="P208" s="1"/>
    </row>
    <row r="209" spans="15:16">
      <c r="O209" s="1"/>
      <c r="P209" s="1"/>
    </row>
    <row r="210" spans="15:16">
      <c r="O210" s="1"/>
      <c r="P210" s="1"/>
    </row>
    <row r="211" spans="15:16">
      <c r="O211" s="1"/>
      <c r="P211" s="1"/>
    </row>
    <row r="212" spans="15:16">
      <c r="O212" s="1"/>
      <c r="P212" s="1"/>
    </row>
    <row r="213" spans="15:16">
      <c r="O213" s="1"/>
      <c r="P213" s="1"/>
    </row>
    <row r="214" spans="15:16">
      <c r="O214" s="1"/>
      <c r="P214" s="1"/>
    </row>
    <row r="215" spans="15:16">
      <c r="O215" s="1"/>
      <c r="P215" s="1"/>
    </row>
    <row r="216" spans="15:16">
      <c r="O216" s="1"/>
      <c r="P216" s="1"/>
    </row>
    <row r="217" spans="15:16">
      <c r="O217" s="1"/>
      <c r="P217" s="1"/>
    </row>
    <row r="218" spans="15:16">
      <c r="O218" s="1"/>
      <c r="P218" s="1"/>
    </row>
    <row r="219" spans="15:16">
      <c r="O219" s="1"/>
      <c r="P219" s="1"/>
    </row>
    <row r="220" spans="15:16">
      <c r="O220" s="1"/>
      <c r="P220" s="1"/>
    </row>
    <row r="221" spans="15:16">
      <c r="O221" s="1"/>
      <c r="P221" s="1"/>
    </row>
    <row r="222" spans="15:16">
      <c r="O222" s="1"/>
      <c r="P222" s="1"/>
    </row>
    <row r="223" spans="15:16">
      <c r="O223" s="1"/>
      <c r="P223" s="1"/>
    </row>
    <row r="224" spans="15:16">
      <c r="O224" s="1"/>
      <c r="P224" s="1"/>
    </row>
    <row r="225" spans="15:16">
      <c r="O225" s="1"/>
      <c r="P225" s="1"/>
    </row>
    <row r="226" spans="15:16">
      <c r="O226" s="1"/>
      <c r="P226" s="1"/>
    </row>
    <row r="227" spans="15:16">
      <c r="O227" s="1"/>
      <c r="P227" s="1"/>
    </row>
    <row r="228" spans="15:16">
      <c r="O228" s="1"/>
      <c r="P228" s="1"/>
    </row>
    <row r="229" spans="15:16">
      <c r="O229" s="1"/>
      <c r="P229" s="1"/>
    </row>
    <row r="230" spans="15:16">
      <c r="O230" s="1"/>
      <c r="P230" s="1"/>
    </row>
    <row r="231" spans="15:16">
      <c r="O231" s="1"/>
      <c r="P231" s="1"/>
    </row>
    <row r="232" spans="15:16">
      <c r="O232" s="1"/>
      <c r="P232" s="1"/>
    </row>
    <row r="233" spans="15:16">
      <c r="O233" s="1"/>
      <c r="P233" s="1"/>
    </row>
    <row r="234" spans="15:16">
      <c r="O234" s="1"/>
      <c r="P234" s="1"/>
    </row>
    <row r="235" spans="15:16">
      <c r="O235" s="1"/>
      <c r="P235" s="1"/>
    </row>
    <row r="236" spans="15:16">
      <c r="O236" s="1"/>
      <c r="P236" s="1"/>
    </row>
    <row r="237" spans="15:16">
      <c r="O237" s="1"/>
      <c r="P237" s="1"/>
    </row>
    <row r="238" spans="15:16">
      <c r="O238" s="1"/>
      <c r="P238" s="1"/>
    </row>
    <row r="239" spans="15:16">
      <c r="O239" s="1"/>
      <c r="P239" s="1"/>
    </row>
    <row r="240" spans="15:16">
      <c r="O240" s="1"/>
      <c r="P240" s="1"/>
    </row>
    <row r="241" spans="15:16">
      <c r="O241" s="1"/>
      <c r="P241" s="1"/>
    </row>
    <row r="242" spans="15:16">
      <c r="O242" s="1"/>
      <c r="P242" s="1"/>
    </row>
    <row r="243" spans="15:16">
      <c r="O243" s="1"/>
      <c r="P243" s="1"/>
    </row>
    <row r="244" spans="15:16">
      <c r="O244" s="1"/>
      <c r="P244" s="1"/>
    </row>
    <row r="245" spans="15:16">
      <c r="O245" s="1"/>
      <c r="P245" s="1"/>
    </row>
    <row r="246" spans="15:16">
      <c r="O246" s="1"/>
      <c r="P246" s="1"/>
    </row>
    <row r="247" spans="15:16">
      <c r="O247" s="1"/>
      <c r="P247" s="1"/>
    </row>
    <row r="248" spans="15:16">
      <c r="O248" s="1"/>
      <c r="P248" s="1"/>
    </row>
    <row r="249" spans="15:16">
      <c r="O249" s="1"/>
      <c r="P249" s="1"/>
    </row>
    <row r="250" spans="15:16">
      <c r="O250" s="1"/>
      <c r="P250" s="1"/>
    </row>
    <row r="251" spans="15:16">
      <c r="O251" s="1"/>
      <c r="P251" s="1"/>
    </row>
    <row r="252" spans="15:16">
      <c r="O252" s="1"/>
      <c r="P252" s="1"/>
    </row>
    <row r="253" spans="15:16">
      <c r="O253" s="1"/>
      <c r="P253" s="1"/>
    </row>
    <row r="254" spans="15:16">
      <c r="O254" s="1"/>
      <c r="P254" s="1"/>
    </row>
    <row r="255" spans="15:16">
      <c r="O255" s="1"/>
      <c r="P255" s="1"/>
    </row>
    <row r="256" spans="15:16">
      <c r="O256" s="1"/>
      <c r="P256" s="1"/>
    </row>
    <row r="257" spans="15:16">
      <c r="O257" s="1"/>
      <c r="P257" s="1"/>
    </row>
    <row r="258" spans="15:16">
      <c r="O258" s="1"/>
      <c r="P258" s="1"/>
    </row>
    <row r="259" spans="15:16">
      <c r="O259" s="1"/>
      <c r="P259" s="1"/>
    </row>
    <row r="260" spans="15:16">
      <c r="O260" s="1"/>
      <c r="P260" s="1"/>
    </row>
    <row r="261" spans="15:16">
      <c r="O261" s="1"/>
      <c r="P261" s="1"/>
    </row>
    <row r="262" spans="15:16">
      <c r="O262" s="1"/>
      <c r="P262" s="1"/>
    </row>
    <row r="263" spans="15:16">
      <c r="O263" s="1"/>
      <c r="P263" s="1"/>
    </row>
    <row r="264" spans="15:16">
      <c r="O264" s="1"/>
      <c r="P264" s="1"/>
    </row>
    <row r="265" spans="15:16">
      <c r="O265" s="1"/>
      <c r="P265" s="1"/>
    </row>
    <row r="266" spans="15:16">
      <c r="O266" s="1"/>
      <c r="P266" s="1"/>
    </row>
    <row r="267" spans="15:16">
      <c r="O267" s="1"/>
      <c r="P267" s="1"/>
    </row>
    <row r="268" spans="15:16">
      <c r="O268" s="1"/>
      <c r="P268" s="1"/>
    </row>
    <row r="269" spans="15:16">
      <c r="O269" s="1"/>
      <c r="P269" s="1"/>
    </row>
    <row r="270" spans="15:16">
      <c r="O270" s="1"/>
      <c r="P270" s="1"/>
    </row>
    <row r="271" spans="15:16">
      <c r="O271" s="1"/>
      <c r="P271" s="1"/>
    </row>
    <row r="272" spans="15:16">
      <c r="O272" s="1"/>
      <c r="P272" s="1"/>
    </row>
    <row r="273" spans="15:16">
      <c r="O273" s="1"/>
      <c r="P273" s="1"/>
    </row>
    <row r="274" spans="15:16">
      <c r="O274" s="1"/>
      <c r="P274" s="1"/>
    </row>
    <row r="275" spans="15:16">
      <c r="O275" s="1"/>
      <c r="P275" s="1"/>
    </row>
    <row r="276" spans="15:16">
      <c r="O276" s="1"/>
      <c r="P276" s="1"/>
    </row>
    <row r="277" spans="15:16">
      <c r="O277" s="1"/>
      <c r="P277" s="1"/>
    </row>
    <row r="278" spans="15:16">
      <c r="O278" s="1"/>
      <c r="P278" s="1"/>
    </row>
    <row r="279" spans="15:16">
      <c r="O279" s="1"/>
      <c r="P279" s="1"/>
    </row>
    <row r="280" spans="15:16">
      <c r="O280" s="1"/>
      <c r="P280" s="1"/>
    </row>
    <row r="281" spans="15:16">
      <c r="O281" s="1"/>
      <c r="P281" s="1"/>
    </row>
    <row r="282" spans="15:16">
      <c r="O282" s="1"/>
      <c r="P282" s="1"/>
    </row>
    <row r="283" spans="15:16">
      <c r="O283" s="1"/>
      <c r="P283" s="1"/>
    </row>
    <row r="284" spans="15:16">
      <c r="O284" s="1"/>
      <c r="P284" s="1"/>
    </row>
    <row r="285" spans="15:16">
      <c r="O285" s="1"/>
      <c r="P285" s="1"/>
    </row>
    <row r="286" spans="15:16">
      <c r="O286" s="1"/>
      <c r="P286" s="1"/>
    </row>
    <row r="287" spans="15:16">
      <c r="O287" s="1"/>
      <c r="P287" s="1"/>
    </row>
    <row r="288" spans="15:16">
      <c r="O288" s="1"/>
      <c r="P288" s="1"/>
    </row>
    <row r="289" spans="15:16">
      <c r="O289" s="1"/>
      <c r="P289" s="1"/>
    </row>
    <row r="290" spans="15:16">
      <c r="O290" s="1"/>
      <c r="P290" s="1"/>
    </row>
    <row r="291" spans="15:16">
      <c r="O291" s="1"/>
      <c r="P291" s="1"/>
    </row>
    <row r="292" spans="15:16">
      <c r="O292" s="1"/>
      <c r="P292" s="1"/>
    </row>
    <row r="293" spans="15:16">
      <c r="O293" s="1"/>
      <c r="P293" s="1"/>
    </row>
    <row r="294" spans="15:16">
      <c r="O294" s="1"/>
      <c r="P294" s="1"/>
    </row>
    <row r="295" spans="15:16">
      <c r="O295" s="1"/>
      <c r="P295" s="1"/>
    </row>
    <row r="296" spans="15:16">
      <c r="O296" s="1"/>
      <c r="P296" s="1"/>
    </row>
    <row r="297" spans="15:16">
      <c r="O297" s="1"/>
      <c r="P297" s="1"/>
    </row>
    <row r="298" spans="15:16">
      <c r="O298" s="1"/>
      <c r="P298" s="1"/>
    </row>
    <row r="299" spans="15:16">
      <c r="O299" s="1"/>
      <c r="P299" s="1"/>
    </row>
    <row r="300" spans="15:16">
      <c r="O300" s="1"/>
      <c r="P300" s="1"/>
    </row>
    <row r="301" spans="15:16">
      <c r="O301" s="1"/>
      <c r="P301" s="1"/>
    </row>
    <row r="302" spans="15:16">
      <c r="O302" s="1"/>
      <c r="P302" s="1"/>
    </row>
    <row r="303" spans="15:16">
      <c r="O303" s="1"/>
      <c r="P303" s="1"/>
    </row>
    <row r="304" spans="15:16">
      <c r="O304" s="1"/>
      <c r="P304" s="1"/>
    </row>
    <row r="305" spans="15:16">
      <c r="O305" s="1"/>
      <c r="P305" s="1"/>
    </row>
    <row r="306" spans="15:16">
      <c r="O306" s="1"/>
      <c r="P306" s="1"/>
    </row>
    <row r="307" spans="15:16">
      <c r="O307" s="1"/>
      <c r="P307" s="1"/>
    </row>
    <row r="308" spans="15:16">
      <c r="O308" s="1"/>
      <c r="P308" s="1"/>
    </row>
    <row r="309" spans="15:16">
      <c r="O309" s="1"/>
      <c r="P309" s="1"/>
    </row>
    <row r="310" spans="15:16">
      <c r="O310" s="1"/>
      <c r="P310" s="1"/>
    </row>
    <row r="311" spans="15:16">
      <c r="O311" s="1"/>
      <c r="P311" s="1"/>
    </row>
    <row r="312" spans="15:16">
      <c r="O312" s="1"/>
      <c r="P312" s="1"/>
    </row>
    <row r="313" spans="15:16">
      <c r="O313" s="1"/>
      <c r="P313" s="1"/>
    </row>
    <row r="314" spans="15:16">
      <c r="O314" s="1"/>
      <c r="P314" s="1"/>
    </row>
    <row r="315" spans="15:16">
      <c r="O315" s="1"/>
      <c r="P315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379"/>
  <sheetViews>
    <sheetView workbookViewId="0">
      <pane ySplit="2" topLeftCell="A39" activePane="bottomLeft" state="frozen"/>
      <selection pane="bottomLeft" activeCell="L81" sqref="L81"/>
    </sheetView>
  </sheetViews>
  <sheetFormatPr defaultRowHeight="11.25"/>
  <cols>
    <col min="1" max="1" width="8.28515625" style="1" customWidth="1"/>
    <col min="2" max="2" width="7.42578125" style="20" customWidth="1"/>
    <col min="3" max="3" width="19.28515625" style="1" customWidth="1"/>
    <col min="4" max="4" width="12.5703125" style="1" customWidth="1"/>
    <col min="5" max="7" width="11.42578125" style="1" customWidth="1"/>
    <col min="8" max="8" width="11.5703125" style="14" customWidth="1"/>
    <col min="9" max="9" width="11.140625" style="1" customWidth="1"/>
    <col min="10" max="10" width="10.28515625" style="1" customWidth="1"/>
    <col min="11" max="11" width="9.42578125" style="2" customWidth="1"/>
    <col min="12" max="12" width="10.42578125" style="2" customWidth="1"/>
    <col min="13" max="13" width="10.28515625" style="2" customWidth="1"/>
    <col min="14" max="14" width="9.5703125" style="2" customWidth="1"/>
    <col min="15" max="15" width="11.42578125" style="2" customWidth="1"/>
    <col min="16" max="16" width="10.42578125" style="2" customWidth="1"/>
    <col min="17" max="17" width="11.140625" style="2" customWidth="1"/>
    <col min="18" max="18" width="10.28515625" style="2" customWidth="1"/>
    <col min="19" max="19" width="9.42578125" style="7" customWidth="1"/>
    <col min="20" max="20" width="9.5703125" style="7" customWidth="1"/>
    <col min="21" max="21" width="9.28515625" style="7" customWidth="1"/>
    <col min="22" max="22" width="8.7109375" style="7" customWidth="1"/>
    <col min="23" max="23" width="12.5703125" style="7" customWidth="1"/>
    <col min="24" max="24" width="9.42578125" style="7" customWidth="1"/>
    <col min="25" max="25" width="9.140625" style="7" customWidth="1"/>
    <col min="26" max="26" width="7.42578125" style="7" customWidth="1"/>
    <col min="27" max="27" width="11.42578125" style="7" customWidth="1"/>
    <col min="28" max="28" width="10.42578125" style="7" customWidth="1"/>
    <col min="29" max="29" width="10.28515625" style="7" customWidth="1"/>
    <col min="30" max="30" width="9.5703125" style="7" customWidth="1"/>
    <col min="31" max="31" width="11.42578125" style="7" customWidth="1"/>
    <col min="32" max="32" width="10.42578125" style="7" customWidth="1"/>
    <col min="33" max="34" width="10.28515625" style="7" customWidth="1"/>
    <col min="35" max="35" width="12.28515625" style="7" customWidth="1"/>
    <col min="36" max="43" width="9.140625" style="7" customWidth="1"/>
    <col min="44" max="44" width="8.140625" style="7" bestFit="1" customWidth="1"/>
    <col min="45" max="45" width="7.85546875" style="7" bestFit="1" customWidth="1"/>
    <col min="46" max="46" width="12.7109375" style="7" bestFit="1" customWidth="1"/>
    <col min="47" max="48" width="10.28515625" style="7" bestFit="1" customWidth="1"/>
    <col min="49" max="49" width="8.140625" style="7" bestFit="1" customWidth="1"/>
    <col min="50" max="51" width="7.28515625" style="7" bestFit="1" customWidth="1"/>
    <col min="52" max="139" width="9.140625" style="7"/>
    <col min="140" max="140" width="9" style="7" bestFit="1" customWidth="1"/>
    <col min="141" max="141" width="9.85546875" style="7" bestFit="1" customWidth="1"/>
    <col min="142" max="142" width="9.140625" style="7" bestFit="1" customWidth="1"/>
    <col min="143" max="143" width="16" style="7" bestFit="1" customWidth="1"/>
    <col min="144" max="144" width="9" style="7" bestFit="1" customWidth="1"/>
    <col min="145" max="145" width="7.85546875" style="7" bestFit="1" customWidth="1"/>
    <col min="146" max="146" width="11.7109375" style="7" bestFit="1" customWidth="1"/>
    <col min="147" max="147" width="14.28515625" style="7" customWidth="1"/>
    <col min="148" max="148" width="11.7109375" style="7" bestFit="1" customWidth="1"/>
    <col min="149" max="149" width="14.140625" style="7" bestFit="1" customWidth="1"/>
    <col min="150" max="150" width="16.7109375" style="7" customWidth="1"/>
    <col min="151" max="151" width="16.5703125" style="7" customWidth="1"/>
    <col min="152" max="153" width="7.85546875" style="7" bestFit="1" customWidth="1"/>
    <col min="154" max="154" width="8" style="7" bestFit="1" customWidth="1"/>
    <col min="155" max="156" width="7.85546875" style="7" bestFit="1" customWidth="1"/>
    <col min="157" max="157" width="9.7109375" style="7" customWidth="1"/>
    <col min="158" max="158" width="12.85546875" style="7" customWidth="1"/>
    <col min="159" max="395" width="9.140625" style="7"/>
    <col min="396" max="396" width="9" style="7" bestFit="1" customWidth="1"/>
    <col min="397" max="397" width="9.85546875" style="7" bestFit="1" customWidth="1"/>
    <col min="398" max="398" width="9.140625" style="7" bestFit="1" customWidth="1"/>
    <col min="399" max="399" width="16" style="7" bestFit="1" customWidth="1"/>
    <col min="400" max="400" width="9" style="7" bestFit="1" customWidth="1"/>
    <col min="401" max="401" width="7.85546875" style="7" bestFit="1" customWidth="1"/>
    <col min="402" max="402" width="11.7109375" style="7" bestFit="1" customWidth="1"/>
    <col min="403" max="403" width="14.28515625" style="7" customWidth="1"/>
    <col min="404" max="404" width="11.7109375" style="7" bestFit="1" customWidth="1"/>
    <col min="405" max="405" width="14.140625" style="7" bestFit="1" customWidth="1"/>
    <col min="406" max="406" width="16.7109375" style="7" customWidth="1"/>
    <col min="407" max="407" width="16.5703125" style="7" customWidth="1"/>
    <col min="408" max="409" width="7.85546875" style="7" bestFit="1" customWidth="1"/>
    <col min="410" max="410" width="8" style="7" bestFit="1" customWidth="1"/>
    <col min="411" max="412" width="7.85546875" style="7" bestFit="1" customWidth="1"/>
    <col min="413" max="413" width="9.7109375" style="7" customWidth="1"/>
    <col min="414" max="414" width="12.85546875" style="7" customWidth="1"/>
    <col min="415" max="651" width="9.140625" style="7"/>
    <col min="652" max="652" width="9" style="7" bestFit="1" customWidth="1"/>
    <col min="653" max="653" width="9.85546875" style="7" bestFit="1" customWidth="1"/>
    <col min="654" max="654" width="9.140625" style="7" bestFit="1" customWidth="1"/>
    <col min="655" max="655" width="16" style="7" bestFit="1" customWidth="1"/>
    <col min="656" max="656" width="9" style="7" bestFit="1" customWidth="1"/>
    <col min="657" max="657" width="7.85546875" style="7" bestFit="1" customWidth="1"/>
    <col min="658" max="658" width="11.7109375" style="7" bestFit="1" customWidth="1"/>
    <col min="659" max="659" width="14.28515625" style="7" customWidth="1"/>
    <col min="660" max="660" width="11.7109375" style="7" bestFit="1" customWidth="1"/>
    <col min="661" max="661" width="14.140625" style="7" bestFit="1" customWidth="1"/>
    <col min="662" max="662" width="16.7109375" style="7" customWidth="1"/>
    <col min="663" max="663" width="16.5703125" style="7" customWidth="1"/>
    <col min="664" max="665" width="7.85546875" style="7" bestFit="1" customWidth="1"/>
    <col min="666" max="666" width="8" style="7" bestFit="1" customWidth="1"/>
    <col min="667" max="668" width="7.85546875" style="7" bestFit="1" customWidth="1"/>
    <col min="669" max="669" width="9.7109375" style="7" customWidth="1"/>
    <col min="670" max="670" width="12.85546875" style="7" customWidth="1"/>
    <col min="671" max="907" width="9.140625" style="7"/>
    <col min="908" max="908" width="9" style="7" bestFit="1" customWidth="1"/>
    <col min="909" max="909" width="9.85546875" style="7" bestFit="1" customWidth="1"/>
    <col min="910" max="910" width="9.140625" style="7" bestFit="1" customWidth="1"/>
    <col min="911" max="911" width="16" style="7" bestFit="1" customWidth="1"/>
    <col min="912" max="912" width="9" style="7" bestFit="1" customWidth="1"/>
    <col min="913" max="913" width="7.85546875" style="7" bestFit="1" customWidth="1"/>
    <col min="914" max="914" width="11.7109375" style="7" bestFit="1" customWidth="1"/>
    <col min="915" max="915" width="14.28515625" style="7" customWidth="1"/>
    <col min="916" max="916" width="11.7109375" style="7" bestFit="1" customWidth="1"/>
    <col min="917" max="917" width="14.140625" style="7" bestFit="1" customWidth="1"/>
    <col min="918" max="918" width="16.7109375" style="7" customWidth="1"/>
    <col min="919" max="919" width="16.5703125" style="7" customWidth="1"/>
    <col min="920" max="921" width="7.85546875" style="7" bestFit="1" customWidth="1"/>
    <col min="922" max="922" width="8" style="7" bestFit="1" customWidth="1"/>
    <col min="923" max="924" width="7.85546875" style="7" bestFit="1" customWidth="1"/>
    <col min="925" max="925" width="9.7109375" style="7" customWidth="1"/>
    <col min="926" max="926" width="12.85546875" style="7" customWidth="1"/>
    <col min="927" max="1163" width="9.140625" style="7"/>
    <col min="1164" max="1164" width="9" style="7" bestFit="1" customWidth="1"/>
    <col min="1165" max="1165" width="9.85546875" style="7" bestFit="1" customWidth="1"/>
    <col min="1166" max="1166" width="9.140625" style="7" bestFit="1" customWidth="1"/>
    <col min="1167" max="1167" width="16" style="7" bestFit="1" customWidth="1"/>
    <col min="1168" max="1168" width="9" style="7" bestFit="1" customWidth="1"/>
    <col min="1169" max="1169" width="7.85546875" style="7" bestFit="1" customWidth="1"/>
    <col min="1170" max="1170" width="11.7109375" style="7" bestFit="1" customWidth="1"/>
    <col min="1171" max="1171" width="14.28515625" style="7" customWidth="1"/>
    <col min="1172" max="1172" width="11.7109375" style="7" bestFit="1" customWidth="1"/>
    <col min="1173" max="1173" width="14.140625" style="7" bestFit="1" customWidth="1"/>
    <col min="1174" max="1174" width="16.7109375" style="7" customWidth="1"/>
    <col min="1175" max="1175" width="16.5703125" style="7" customWidth="1"/>
    <col min="1176" max="1177" width="7.85546875" style="7" bestFit="1" customWidth="1"/>
    <col min="1178" max="1178" width="8" style="7" bestFit="1" customWidth="1"/>
    <col min="1179" max="1180" width="7.85546875" style="7" bestFit="1" customWidth="1"/>
    <col min="1181" max="1181" width="9.7109375" style="7" customWidth="1"/>
    <col min="1182" max="1182" width="12.85546875" style="7" customWidth="1"/>
    <col min="1183" max="1419" width="9.140625" style="7"/>
    <col min="1420" max="1420" width="9" style="7" bestFit="1" customWidth="1"/>
    <col min="1421" max="1421" width="9.85546875" style="7" bestFit="1" customWidth="1"/>
    <col min="1422" max="1422" width="9.140625" style="7" bestFit="1" customWidth="1"/>
    <col min="1423" max="1423" width="16" style="7" bestFit="1" customWidth="1"/>
    <col min="1424" max="1424" width="9" style="7" bestFit="1" customWidth="1"/>
    <col min="1425" max="1425" width="7.85546875" style="7" bestFit="1" customWidth="1"/>
    <col min="1426" max="1426" width="11.7109375" style="7" bestFit="1" customWidth="1"/>
    <col min="1427" max="1427" width="14.28515625" style="7" customWidth="1"/>
    <col min="1428" max="1428" width="11.7109375" style="7" bestFit="1" customWidth="1"/>
    <col min="1429" max="1429" width="14.140625" style="7" bestFit="1" customWidth="1"/>
    <col min="1430" max="1430" width="16.7109375" style="7" customWidth="1"/>
    <col min="1431" max="1431" width="16.5703125" style="7" customWidth="1"/>
    <col min="1432" max="1433" width="7.85546875" style="7" bestFit="1" customWidth="1"/>
    <col min="1434" max="1434" width="8" style="7" bestFit="1" customWidth="1"/>
    <col min="1435" max="1436" width="7.85546875" style="7" bestFit="1" customWidth="1"/>
    <col min="1437" max="1437" width="9.7109375" style="7" customWidth="1"/>
    <col min="1438" max="1438" width="12.85546875" style="7" customWidth="1"/>
    <col min="1439" max="1675" width="9.140625" style="7"/>
    <col min="1676" max="1676" width="9" style="7" bestFit="1" customWidth="1"/>
    <col min="1677" max="1677" width="9.85546875" style="7" bestFit="1" customWidth="1"/>
    <col min="1678" max="1678" width="9.140625" style="7" bestFit="1" customWidth="1"/>
    <col min="1679" max="1679" width="16" style="7" bestFit="1" customWidth="1"/>
    <col min="1680" max="1680" width="9" style="7" bestFit="1" customWidth="1"/>
    <col min="1681" max="1681" width="7.85546875" style="7" bestFit="1" customWidth="1"/>
    <col min="1682" max="1682" width="11.7109375" style="7" bestFit="1" customWidth="1"/>
    <col min="1683" max="1683" width="14.28515625" style="7" customWidth="1"/>
    <col min="1684" max="1684" width="11.7109375" style="7" bestFit="1" customWidth="1"/>
    <col min="1685" max="1685" width="14.140625" style="7" bestFit="1" customWidth="1"/>
    <col min="1686" max="1686" width="16.7109375" style="7" customWidth="1"/>
    <col min="1687" max="1687" width="16.5703125" style="7" customWidth="1"/>
    <col min="1688" max="1689" width="7.85546875" style="7" bestFit="1" customWidth="1"/>
    <col min="1690" max="1690" width="8" style="7" bestFit="1" customWidth="1"/>
    <col min="1691" max="1692" width="7.85546875" style="7" bestFit="1" customWidth="1"/>
    <col min="1693" max="1693" width="9.7109375" style="7" customWidth="1"/>
    <col min="1694" max="1694" width="12.85546875" style="7" customWidth="1"/>
    <col min="1695" max="1931" width="9.140625" style="7"/>
    <col min="1932" max="1932" width="9" style="7" bestFit="1" customWidth="1"/>
    <col min="1933" max="1933" width="9.85546875" style="7" bestFit="1" customWidth="1"/>
    <col min="1934" max="1934" width="9.140625" style="7" bestFit="1" customWidth="1"/>
    <col min="1935" max="1935" width="16" style="7" bestFit="1" customWidth="1"/>
    <col min="1936" max="1936" width="9" style="7" bestFit="1" customWidth="1"/>
    <col min="1937" max="1937" width="7.85546875" style="7" bestFit="1" customWidth="1"/>
    <col min="1938" max="1938" width="11.7109375" style="7" bestFit="1" customWidth="1"/>
    <col min="1939" max="1939" width="14.28515625" style="7" customWidth="1"/>
    <col min="1940" max="1940" width="11.7109375" style="7" bestFit="1" customWidth="1"/>
    <col min="1941" max="1941" width="14.140625" style="7" bestFit="1" customWidth="1"/>
    <col min="1942" max="1942" width="16.7109375" style="7" customWidth="1"/>
    <col min="1943" max="1943" width="16.5703125" style="7" customWidth="1"/>
    <col min="1944" max="1945" width="7.85546875" style="7" bestFit="1" customWidth="1"/>
    <col min="1946" max="1946" width="8" style="7" bestFit="1" customWidth="1"/>
    <col min="1947" max="1948" width="7.85546875" style="7" bestFit="1" customWidth="1"/>
    <col min="1949" max="1949" width="9.7109375" style="7" customWidth="1"/>
    <col min="1950" max="1950" width="12.85546875" style="7" customWidth="1"/>
    <col min="1951" max="2187" width="9.140625" style="7"/>
    <col min="2188" max="2188" width="9" style="7" bestFit="1" customWidth="1"/>
    <col min="2189" max="2189" width="9.85546875" style="7" bestFit="1" customWidth="1"/>
    <col min="2190" max="2190" width="9.140625" style="7" bestFit="1" customWidth="1"/>
    <col min="2191" max="2191" width="16" style="7" bestFit="1" customWidth="1"/>
    <col min="2192" max="2192" width="9" style="7" bestFit="1" customWidth="1"/>
    <col min="2193" max="2193" width="7.85546875" style="7" bestFit="1" customWidth="1"/>
    <col min="2194" max="2194" width="11.7109375" style="7" bestFit="1" customWidth="1"/>
    <col min="2195" max="2195" width="14.28515625" style="7" customWidth="1"/>
    <col min="2196" max="2196" width="11.7109375" style="7" bestFit="1" customWidth="1"/>
    <col min="2197" max="2197" width="14.140625" style="7" bestFit="1" customWidth="1"/>
    <col min="2198" max="2198" width="16.7109375" style="7" customWidth="1"/>
    <col min="2199" max="2199" width="16.5703125" style="7" customWidth="1"/>
    <col min="2200" max="2201" width="7.85546875" style="7" bestFit="1" customWidth="1"/>
    <col min="2202" max="2202" width="8" style="7" bestFit="1" customWidth="1"/>
    <col min="2203" max="2204" width="7.85546875" style="7" bestFit="1" customWidth="1"/>
    <col min="2205" max="2205" width="9.7109375" style="7" customWidth="1"/>
    <col min="2206" max="2206" width="12.85546875" style="7" customWidth="1"/>
    <col min="2207" max="2443" width="9.140625" style="7"/>
    <col min="2444" max="2444" width="9" style="7" bestFit="1" customWidth="1"/>
    <col min="2445" max="2445" width="9.85546875" style="7" bestFit="1" customWidth="1"/>
    <col min="2446" max="2446" width="9.140625" style="7" bestFit="1" customWidth="1"/>
    <col min="2447" max="2447" width="16" style="7" bestFit="1" customWidth="1"/>
    <col min="2448" max="2448" width="9" style="7" bestFit="1" customWidth="1"/>
    <col min="2449" max="2449" width="7.85546875" style="7" bestFit="1" customWidth="1"/>
    <col min="2450" max="2450" width="11.7109375" style="7" bestFit="1" customWidth="1"/>
    <col min="2451" max="2451" width="14.28515625" style="7" customWidth="1"/>
    <col min="2452" max="2452" width="11.7109375" style="7" bestFit="1" customWidth="1"/>
    <col min="2453" max="2453" width="14.140625" style="7" bestFit="1" customWidth="1"/>
    <col min="2454" max="2454" width="16.7109375" style="7" customWidth="1"/>
    <col min="2455" max="2455" width="16.5703125" style="7" customWidth="1"/>
    <col min="2456" max="2457" width="7.85546875" style="7" bestFit="1" customWidth="1"/>
    <col min="2458" max="2458" width="8" style="7" bestFit="1" customWidth="1"/>
    <col min="2459" max="2460" width="7.85546875" style="7" bestFit="1" customWidth="1"/>
    <col min="2461" max="2461" width="9.7109375" style="7" customWidth="1"/>
    <col min="2462" max="2462" width="12.85546875" style="7" customWidth="1"/>
    <col min="2463" max="2699" width="9.140625" style="7"/>
    <col min="2700" max="2700" width="9" style="7" bestFit="1" customWidth="1"/>
    <col min="2701" max="2701" width="9.85546875" style="7" bestFit="1" customWidth="1"/>
    <col min="2702" max="2702" width="9.140625" style="7" bestFit="1" customWidth="1"/>
    <col min="2703" max="2703" width="16" style="7" bestFit="1" customWidth="1"/>
    <col min="2704" max="2704" width="9" style="7" bestFit="1" customWidth="1"/>
    <col min="2705" max="2705" width="7.85546875" style="7" bestFit="1" customWidth="1"/>
    <col min="2706" max="2706" width="11.7109375" style="7" bestFit="1" customWidth="1"/>
    <col min="2707" max="2707" width="14.28515625" style="7" customWidth="1"/>
    <col min="2708" max="2708" width="11.7109375" style="7" bestFit="1" customWidth="1"/>
    <col min="2709" max="2709" width="14.140625" style="7" bestFit="1" customWidth="1"/>
    <col min="2710" max="2710" width="16.7109375" style="7" customWidth="1"/>
    <col min="2711" max="2711" width="16.5703125" style="7" customWidth="1"/>
    <col min="2712" max="2713" width="7.85546875" style="7" bestFit="1" customWidth="1"/>
    <col min="2714" max="2714" width="8" style="7" bestFit="1" customWidth="1"/>
    <col min="2715" max="2716" width="7.85546875" style="7" bestFit="1" customWidth="1"/>
    <col min="2717" max="2717" width="9.7109375" style="7" customWidth="1"/>
    <col min="2718" max="2718" width="12.85546875" style="7" customWidth="1"/>
    <col min="2719" max="2955" width="9.140625" style="7"/>
    <col min="2956" max="2956" width="9" style="7" bestFit="1" customWidth="1"/>
    <col min="2957" max="2957" width="9.85546875" style="7" bestFit="1" customWidth="1"/>
    <col min="2958" max="2958" width="9.140625" style="7" bestFit="1" customWidth="1"/>
    <col min="2959" max="2959" width="16" style="7" bestFit="1" customWidth="1"/>
    <col min="2960" max="2960" width="9" style="7" bestFit="1" customWidth="1"/>
    <col min="2961" max="2961" width="7.85546875" style="7" bestFit="1" customWidth="1"/>
    <col min="2962" max="2962" width="11.7109375" style="7" bestFit="1" customWidth="1"/>
    <col min="2963" max="2963" width="14.28515625" style="7" customWidth="1"/>
    <col min="2964" max="2964" width="11.7109375" style="7" bestFit="1" customWidth="1"/>
    <col min="2965" max="2965" width="14.140625" style="7" bestFit="1" customWidth="1"/>
    <col min="2966" max="2966" width="16.7109375" style="7" customWidth="1"/>
    <col min="2967" max="2967" width="16.5703125" style="7" customWidth="1"/>
    <col min="2968" max="2969" width="7.85546875" style="7" bestFit="1" customWidth="1"/>
    <col min="2970" max="2970" width="8" style="7" bestFit="1" customWidth="1"/>
    <col min="2971" max="2972" width="7.85546875" style="7" bestFit="1" customWidth="1"/>
    <col min="2973" max="2973" width="9.7109375" style="7" customWidth="1"/>
    <col min="2974" max="2974" width="12.85546875" style="7" customWidth="1"/>
    <col min="2975" max="3211" width="9.140625" style="7"/>
    <col min="3212" max="3212" width="9" style="7" bestFit="1" customWidth="1"/>
    <col min="3213" max="3213" width="9.85546875" style="7" bestFit="1" customWidth="1"/>
    <col min="3214" max="3214" width="9.140625" style="7" bestFit="1" customWidth="1"/>
    <col min="3215" max="3215" width="16" style="7" bestFit="1" customWidth="1"/>
    <col min="3216" max="3216" width="9" style="7" bestFit="1" customWidth="1"/>
    <col min="3217" max="3217" width="7.85546875" style="7" bestFit="1" customWidth="1"/>
    <col min="3218" max="3218" width="11.7109375" style="7" bestFit="1" customWidth="1"/>
    <col min="3219" max="3219" width="14.28515625" style="7" customWidth="1"/>
    <col min="3220" max="3220" width="11.7109375" style="7" bestFit="1" customWidth="1"/>
    <col min="3221" max="3221" width="14.140625" style="7" bestFit="1" customWidth="1"/>
    <col min="3222" max="3222" width="16.7109375" style="7" customWidth="1"/>
    <col min="3223" max="3223" width="16.5703125" style="7" customWidth="1"/>
    <col min="3224" max="3225" width="7.85546875" style="7" bestFit="1" customWidth="1"/>
    <col min="3226" max="3226" width="8" style="7" bestFit="1" customWidth="1"/>
    <col min="3227" max="3228" width="7.85546875" style="7" bestFit="1" customWidth="1"/>
    <col min="3229" max="3229" width="9.7109375" style="7" customWidth="1"/>
    <col min="3230" max="3230" width="12.85546875" style="7" customWidth="1"/>
    <col min="3231" max="3467" width="9.140625" style="7"/>
    <col min="3468" max="3468" width="9" style="7" bestFit="1" customWidth="1"/>
    <col min="3469" max="3469" width="9.85546875" style="7" bestFit="1" customWidth="1"/>
    <col min="3470" max="3470" width="9.140625" style="7" bestFit="1" customWidth="1"/>
    <col min="3471" max="3471" width="16" style="7" bestFit="1" customWidth="1"/>
    <col min="3472" max="3472" width="9" style="7" bestFit="1" customWidth="1"/>
    <col min="3473" max="3473" width="7.85546875" style="7" bestFit="1" customWidth="1"/>
    <col min="3474" max="3474" width="11.7109375" style="7" bestFit="1" customWidth="1"/>
    <col min="3475" max="3475" width="14.28515625" style="7" customWidth="1"/>
    <col min="3476" max="3476" width="11.7109375" style="7" bestFit="1" customWidth="1"/>
    <col min="3477" max="3477" width="14.140625" style="7" bestFit="1" customWidth="1"/>
    <col min="3478" max="3478" width="16.7109375" style="7" customWidth="1"/>
    <col min="3479" max="3479" width="16.5703125" style="7" customWidth="1"/>
    <col min="3480" max="3481" width="7.85546875" style="7" bestFit="1" customWidth="1"/>
    <col min="3482" max="3482" width="8" style="7" bestFit="1" customWidth="1"/>
    <col min="3483" max="3484" width="7.85546875" style="7" bestFit="1" customWidth="1"/>
    <col min="3485" max="3485" width="9.7109375" style="7" customWidth="1"/>
    <col min="3486" max="3486" width="12.85546875" style="7" customWidth="1"/>
    <col min="3487" max="3723" width="9.140625" style="7"/>
    <col min="3724" max="3724" width="9" style="7" bestFit="1" customWidth="1"/>
    <col min="3725" max="3725" width="9.85546875" style="7" bestFit="1" customWidth="1"/>
    <col min="3726" max="3726" width="9.140625" style="7" bestFit="1" customWidth="1"/>
    <col min="3727" max="3727" width="16" style="7" bestFit="1" customWidth="1"/>
    <col min="3728" max="3728" width="9" style="7" bestFit="1" customWidth="1"/>
    <col min="3729" max="3729" width="7.85546875" style="7" bestFit="1" customWidth="1"/>
    <col min="3730" max="3730" width="11.7109375" style="7" bestFit="1" customWidth="1"/>
    <col min="3731" max="3731" width="14.28515625" style="7" customWidth="1"/>
    <col min="3732" max="3732" width="11.7109375" style="7" bestFit="1" customWidth="1"/>
    <col min="3733" max="3733" width="14.140625" style="7" bestFit="1" customWidth="1"/>
    <col min="3734" max="3734" width="16.7109375" style="7" customWidth="1"/>
    <col min="3735" max="3735" width="16.5703125" style="7" customWidth="1"/>
    <col min="3736" max="3737" width="7.85546875" style="7" bestFit="1" customWidth="1"/>
    <col min="3738" max="3738" width="8" style="7" bestFit="1" customWidth="1"/>
    <col min="3739" max="3740" width="7.85546875" style="7" bestFit="1" customWidth="1"/>
    <col min="3741" max="3741" width="9.7109375" style="7" customWidth="1"/>
    <col min="3742" max="3742" width="12.85546875" style="7" customWidth="1"/>
    <col min="3743" max="3979" width="9.140625" style="7"/>
    <col min="3980" max="3980" width="9" style="7" bestFit="1" customWidth="1"/>
    <col min="3981" max="3981" width="9.85546875" style="7" bestFit="1" customWidth="1"/>
    <col min="3982" max="3982" width="9.140625" style="7" bestFit="1" customWidth="1"/>
    <col min="3983" max="3983" width="16" style="7" bestFit="1" customWidth="1"/>
    <col min="3984" max="3984" width="9" style="7" bestFit="1" customWidth="1"/>
    <col min="3985" max="3985" width="7.85546875" style="7" bestFit="1" customWidth="1"/>
    <col min="3986" max="3986" width="11.7109375" style="7" bestFit="1" customWidth="1"/>
    <col min="3987" max="3987" width="14.28515625" style="7" customWidth="1"/>
    <col min="3988" max="3988" width="11.7109375" style="7" bestFit="1" customWidth="1"/>
    <col min="3989" max="3989" width="14.140625" style="7" bestFit="1" customWidth="1"/>
    <col min="3990" max="3990" width="16.7109375" style="7" customWidth="1"/>
    <col min="3991" max="3991" width="16.5703125" style="7" customWidth="1"/>
    <col min="3992" max="3993" width="7.85546875" style="7" bestFit="1" customWidth="1"/>
    <col min="3994" max="3994" width="8" style="7" bestFit="1" customWidth="1"/>
    <col min="3995" max="3996" width="7.85546875" style="7" bestFit="1" customWidth="1"/>
    <col min="3997" max="3997" width="9.7109375" style="7" customWidth="1"/>
    <col min="3998" max="3998" width="12.85546875" style="7" customWidth="1"/>
    <col min="3999" max="4235" width="9.140625" style="7"/>
    <col min="4236" max="4236" width="9" style="7" bestFit="1" customWidth="1"/>
    <col min="4237" max="4237" width="9.85546875" style="7" bestFit="1" customWidth="1"/>
    <col min="4238" max="4238" width="9.140625" style="7" bestFit="1" customWidth="1"/>
    <col min="4239" max="4239" width="16" style="7" bestFit="1" customWidth="1"/>
    <col min="4240" max="4240" width="9" style="7" bestFit="1" customWidth="1"/>
    <col min="4241" max="4241" width="7.85546875" style="7" bestFit="1" customWidth="1"/>
    <col min="4242" max="4242" width="11.7109375" style="7" bestFit="1" customWidth="1"/>
    <col min="4243" max="4243" width="14.28515625" style="7" customWidth="1"/>
    <col min="4244" max="4244" width="11.7109375" style="7" bestFit="1" customWidth="1"/>
    <col min="4245" max="4245" width="14.140625" style="7" bestFit="1" customWidth="1"/>
    <col min="4246" max="4246" width="16.7109375" style="7" customWidth="1"/>
    <col min="4247" max="4247" width="16.5703125" style="7" customWidth="1"/>
    <col min="4248" max="4249" width="7.85546875" style="7" bestFit="1" customWidth="1"/>
    <col min="4250" max="4250" width="8" style="7" bestFit="1" customWidth="1"/>
    <col min="4251" max="4252" width="7.85546875" style="7" bestFit="1" customWidth="1"/>
    <col min="4253" max="4253" width="9.7109375" style="7" customWidth="1"/>
    <col min="4254" max="4254" width="12.85546875" style="7" customWidth="1"/>
    <col min="4255" max="4491" width="9.140625" style="7"/>
    <col min="4492" max="4492" width="9" style="7" bestFit="1" customWidth="1"/>
    <col min="4493" max="4493" width="9.85546875" style="7" bestFit="1" customWidth="1"/>
    <col min="4494" max="4494" width="9.140625" style="7" bestFit="1" customWidth="1"/>
    <col min="4495" max="4495" width="16" style="7" bestFit="1" customWidth="1"/>
    <col min="4496" max="4496" width="9" style="7" bestFit="1" customWidth="1"/>
    <col min="4497" max="4497" width="7.85546875" style="7" bestFit="1" customWidth="1"/>
    <col min="4498" max="4498" width="11.7109375" style="7" bestFit="1" customWidth="1"/>
    <col min="4499" max="4499" width="14.28515625" style="7" customWidth="1"/>
    <col min="4500" max="4500" width="11.7109375" style="7" bestFit="1" customWidth="1"/>
    <col min="4501" max="4501" width="14.140625" style="7" bestFit="1" customWidth="1"/>
    <col min="4502" max="4502" width="16.7109375" style="7" customWidth="1"/>
    <col min="4503" max="4503" width="16.5703125" style="7" customWidth="1"/>
    <col min="4504" max="4505" width="7.85546875" style="7" bestFit="1" customWidth="1"/>
    <col min="4506" max="4506" width="8" style="7" bestFit="1" customWidth="1"/>
    <col min="4507" max="4508" width="7.85546875" style="7" bestFit="1" customWidth="1"/>
    <col min="4509" max="4509" width="9.7109375" style="7" customWidth="1"/>
    <col min="4510" max="4510" width="12.85546875" style="7" customWidth="1"/>
    <col min="4511" max="4747" width="9.140625" style="7"/>
    <col min="4748" max="4748" width="9" style="7" bestFit="1" customWidth="1"/>
    <col min="4749" max="4749" width="9.85546875" style="7" bestFit="1" customWidth="1"/>
    <col min="4750" max="4750" width="9.140625" style="7" bestFit="1" customWidth="1"/>
    <col min="4751" max="4751" width="16" style="7" bestFit="1" customWidth="1"/>
    <col min="4752" max="4752" width="9" style="7" bestFit="1" customWidth="1"/>
    <col min="4753" max="4753" width="7.85546875" style="7" bestFit="1" customWidth="1"/>
    <col min="4754" max="4754" width="11.7109375" style="7" bestFit="1" customWidth="1"/>
    <col min="4755" max="4755" width="14.28515625" style="7" customWidth="1"/>
    <col min="4756" max="4756" width="11.7109375" style="7" bestFit="1" customWidth="1"/>
    <col min="4757" max="4757" width="14.140625" style="7" bestFit="1" customWidth="1"/>
    <col min="4758" max="4758" width="16.7109375" style="7" customWidth="1"/>
    <col min="4759" max="4759" width="16.5703125" style="7" customWidth="1"/>
    <col min="4760" max="4761" width="7.85546875" style="7" bestFit="1" customWidth="1"/>
    <col min="4762" max="4762" width="8" style="7" bestFit="1" customWidth="1"/>
    <col min="4763" max="4764" width="7.85546875" style="7" bestFit="1" customWidth="1"/>
    <col min="4765" max="4765" width="9.7109375" style="7" customWidth="1"/>
    <col min="4766" max="4766" width="12.85546875" style="7" customWidth="1"/>
    <col min="4767" max="5003" width="9.140625" style="7"/>
    <col min="5004" max="5004" width="9" style="7" bestFit="1" customWidth="1"/>
    <col min="5005" max="5005" width="9.85546875" style="7" bestFit="1" customWidth="1"/>
    <col min="5006" max="5006" width="9.140625" style="7" bestFit="1" customWidth="1"/>
    <col min="5007" max="5007" width="16" style="7" bestFit="1" customWidth="1"/>
    <col min="5008" max="5008" width="9" style="7" bestFit="1" customWidth="1"/>
    <col min="5009" max="5009" width="7.85546875" style="7" bestFit="1" customWidth="1"/>
    <col min="5010" max="5010" width="11.7109375" style="7" bestFit="1" customWidth="1"/>
    <col min="5011" max="5011" width="14.28515625" style="7" customWidth="1"/>
    <col min="5012" max="5012" width="11.7109375" style="7" bestFit="1" customWidth="1"/>
    <col min="5013" max="5013" width="14.140625" style="7" bestFit="1" customWidth="1"/>
    <col min="5014" max="5014" width="16.7109375" style="7" customWidth="1"/>
    <col min="5015" max="5015" width="16.5703125" style="7" customWidth="1"/>
    <col min="5016" max="5017" width="7.85546875" style="7" bestFit="1" customWidth="1"/>
    <col min="5018" max="5018" width="8" style="7" bestFit="1" customWidth="1"/>
    <col min="5019" max="5020" width="7.85546875" style="7" bestFit="1" customWidth="1"/>
    <col min="5021" max="5021" width="9.7109375" style="7" customWidth="1"/>
    <col min="5022" max="5022" width="12.85546875" style="7" customWidth="1"/>
    <col min="5023" max="5259" width="9.140625" style="7"/>
    <col min="5260" max="5260" width="9" style="7" bestFit="1" customWidth="1"/>
    <col min="5261" max="5261" width="9.85546875" style="7" bestFit="1" customWidth="1"/>
    <col min="5262" max="5262" width="9.140625" style="7" bestFit="1" customWidth="1"/>
    <col min="5263" max="5263" width="16" style="7" bestFit="1" customWidth="1"/>
    <col min="5264" max="5264" width="9" style="7" bestFit="1" customWidth="1"/>
    <col min="5265" max="5265" width="7.85546875" style="7" bestFit="1" customWidth="1"/>
    <col min="5266" max="5266" width="11.7109375" style="7" bestFit="1" customWidth="1"/>
    <col min="5267" max="5267" width="14.28515625" style="7" customWidth="1"/>
    <col min="5268" max="5268" width="11.7109375" style="7" bestFit="1" customWidth="1"/>
    <col min="5269" max="5269" width="14.140625" style="7" bestFit="1" customWidth="1"/>
    <col min="5270" max="5270" width="16.7109375" style="7" customWidth="1"/>
    <col min="5271" max="5271" width="16.5703125" style="7" customWidth="1"/>
    <col min="5272" max="5273" width="7.85546875" style="7" bestFit="1" customWidth="1"/>
    <col min="5274" max="5274" width="8" style="7" bestFit="1" customWidth="1"/>
    <col min="5275" max="5276" width="7.85546875" style="7" bestFit="1" customWidth="1"/>
    <col min="5277" max="5277" width="9.7109375" style="7" customWidth="1"/>
    <col min="5278" max="5278" width="12.85546875" style="7" customWidth="1"/>
    <col min="5279" max="5515" width="9.140625" style="7"/>
    <col min="5516" max="5516" width="9" style="7" bestFit="1" customWidth="1"/>
    <col min="5517" max="5517" width="9.85546875" style="7" bestFit="1" customWidth="1"/>
    <col min="5518" max="5518" width="9.140625" style="7" bestFit="1" customWidth="1"/>
    <col min="5519" max="5519" width="16" style="7" bestFit="1" customWidth="1"/>
    <col min="5520" max="5520" width="9" style="7" bestFit="1" customWidth="1"/>
    <col min="5521" max="5521" width="7.85546875" style="7" bestFit="1" customWidth="1"/>
    <col min="5522" max="5522" width="11.7109375" style="7" bestFit="1" customWidth="1"/>
    <col min="5523" max="5523" width="14.28515625" style="7" customWidth="1"/>
    <col min="5524" max="5524" width="11.7109375" style="7" bestFit="1" customWidth="1"/>
    <col min="5525" max="5525" width="14.140625" style="7" bestFit="1" customWidth="1"/>
    <col min="5526" max="5526" width="16.7109375" style="7" customWidth="1"/>
    <col min="5527" max="5527" width="16.5703125" style="7" customWidth="1"/>
    <col min="5528" max="5529" width="7.85546875" style="7" bestFit="1" customWidth="1"/>
    <col min="5530" max="5530" width="8" style="7" bestFit="1" customWidth="1"/>
    <col min="5531" max="5532" width="7.85546875" style="7" bestFit="1" customWidth="1"/>
    <col min="5533" max="5533" width="9.7109375" style="7" customWidth="1"/>
    <col min="5534" max="5534" width="12.85546875" style="7" customWidth="1"/>
    <col min="5535" max="5771" width="9.140625" style="7"/>
    <col min="5772" max="5772" width="9" style="7" bestFit="1" customWidth="1"/>
    <col min="5773" max="5773" width="9.85546875" style="7" bestFit="1" customWidth="1"/>
    <col min="5774" max="5774" width="9.140625" style="7" bestFit="1" customWidth="1"/>
    <col min="5775" max="5775" width="16" style="7" bestFit="1" customWidth="1"/>
    <col min="5776" max="5776" width="9" style="7" bestFit="1" customWidth="1"/>
    <col min="5777" max="5777" width="7.85546875" style="7" bestFit="1" customWidth="1"/>
    <col min="5778" max="5778" width="11.7109375" style="7" bestFit="1" customWidth="1"/>
    <col min="5779" max="5779" width="14.28515625" style="7" customWidth="1"/>
    <col min="5780" max="5780" width="11.7109375" style="7" bestFit="1" customWidth="1"/>
    <col min="5781" max="5781" width="14.140625" style="7" bestFit="1" customWidth="1"/>
    <col min="5782" max="5782" width="16.7109375" style="7" customWidth="1"/>
    <col min="5783" max="5783" width="16.5703125" style="7" customWidth="1"/>
    <col min="5784" max="5785" width="7.85546875" style="7" bestFit="1" customWidth="1"/>
    <col min="5786" max="5786" width="8" style="7" bestFit="1" customWidth="1"/>
    <col min="5787" max="5788" width="7.85546875" style="7" bestFit="1" customWidth="1"/>
    <col min="5789" max="5789" width="9.7109375" style="7" customWidth="1"/>
    <col min="5790" max="5790" width="12.85546875" style="7" customWidth="1"/>
    <col min="5791" max="6027" width="9.140625" style="7"/>
    <col min="6028" max="6028" width="9" style="7" bestFit="1" customWidth="1"/>
    <col min="6029" max="6029" width="9.85546875" style="7" bestFit="1" customWidth="1"/>
    <col min="6030" max="6030" width="9.140625" style="7" bestFit="1" customWidth="1"/>
    <col min="6031" max="6031" width="16" style="7" bestFit="1" customWidth="1"/>
    <col min="6032" max="6032" width="9" style="7" bestFit="1" customWidth="1"/>
    <col min="6033" max="6033" width="7.85546875" style="7" bestFit="1" customWidth="1"/>
    <col min="6034" max="6034" width="11.7109375" style="7" bestFit="1" customWidth="1"/>
    <col min="6035" max="6035" width="14.28515625" style="7" customWidth="1"/>
    <col min="6036" max="6036" width="11.7109375" style="7" bestFit="1" customWidth="1"/>
    <col min="6037" max="6037" width="14.140625" style="7" bestFit="1" customWidth="1"/>
    <col min="6038" max="6038" width="16.7109375" style="7" customWidth="1"/>
    <col min="6039" max="6039" width="16.5703125" style="7" customWidth="1"/>
    <col min="6040" max="6041" width="7.85546875" style="7" bestFit="1" customWidth="1"/>
    <col min="6042" max="6042" width="8" style="7" bestFit="1" customWidth="1"/>
    <col min="6043" max="6044" width="7.85546875" style="7" bestFit="1" customWidth="1"/>
    <col min="6045" max="6045" width="9.7109375" style="7" customWidth="1"/>
    <col min="6046" max="6046" width="12.85546875" style="7" customWidth="1"/>
    <col min="6047" max="6283" width="9.140625" style="7"/>
    <col min="6284" max="6284" width="9" style="7" bestFit="1" customWidth="1"/>
    <col min="6285" max="6285" width="9.85546875" style="7" bestFit="1" customWidth="1"/>
    <col min="6286" max="6286" width="9.140625" style="7" bestFit="1" customWidth="1"/>
    <col min="6287" max="6287" width="16" style="7" bestFit="1" customWidth="1"/>
    <col min="6288" max="6288" width="9" style="7" bestFit="1" customWidth="1"/>
    <col min="6289" max="6289" width="7.85546875" style="7" bestFit="1" customWidth="1"/>
    <col min="6290" max="6290" width="11.7109375" style="7" bestFit="1" customWidth="1"/>
    <col min="6291" max="6291" width="14.28515625" style="7" customWidth="1"/>
    <col min="6292" max="6292" width="11.7109375" style="7" bestFit="1" customWidth="1"/>
    <col min="6293" max="6293" width="14.140625" style="7" bestFit="1" customWidth="1"/>
    <col min="6294" max="6294" width="16.7109375" style="7" customWidth="1"/>
    <col min="6295" max="6295" width="16.5703125" style="7" customWidth="1"/>
    <col min="6296" max="6297" width="7.85546875" style="7" bestFit="1" customWidth="1"/>
    <col min="6298" max="6298" width="8" style="7" bestFit="1" customWidth="1"/>
    <col min="6299" max="6300" width="7.85546875" style="7" bestFit="1" customWidth="1"/>
    <col min="6301" max="6301" width="9.7109375" style="7" customWidth="1"/>
    <col min="6302" max="6302" width="12.85546875" style="7" customWidth="1"/>
    <col min="6303" max="6539" width="9.140625" style="7"/>
    <col min="6540" max="6540" width="9" style="7" bestFit="1" customWidth="1"/>
    <col min="6541" max="6541" width="9.85546875" style="7" bestFit="1" customWidth="1"/>
    <col min="6542" max="6542" width="9.140625" style="7" bestFit="1" customWidth="1"/>
    <col min="6543" max="6543" width="16" style="7" bestFit="1" customWidth="1"/>
    <col min="6544" max="6544" width="9" style="7" bestFit="1" customWidth="1"/>
    <col min="6545" max="6545" width="7.85546875" style="7" bestFit="1" customWidth="1"/>
    <col min="6546" max="6546" width="11.7109375" style="7" bestFit="1" customWidth="1"/>
    <col min="6547" max="6547" width="14.28515625" style="7" customWidth="1"/>
    <col min="6548" max="6548" width="11.7109375" style="7" bestFit="1" customWidth="1"/>
    <col min="6549" max="6549" width="14.140625" style="7" bestFit="1" customWidth="1"/>
    <col min="6550" max="6550" width="16.7109375" style="7" customWidth="1"/>
    <col min="6551" max="6551" width="16.5703125" style="7" customWidth="1"/>
    <col min="6552" max="6553" width="7.85546875" style="7" bestFit="1" customWidth="1"/>
    <col min="6554" max="6554" width="8" style="7" bestFit="1" customWidth="1"/>
    <col min="6555" max="6556" width="7.85546875" style="7" bestFit="1" customWidth="1"/>
    <col min="6557" max="6557" width="9.7109375" style="7" customWidth="1"/>
    <col min="6558" max="6558" width="12.85546875" style="7" customWidth="1"/>
    <col min="6559" max="6795" width="9.140625" style="7"/>
    <col min="6796" max="6796" width="9" style="7" bestFit="1" customWidth="1"/>
    <col min="6797" max="6797" width="9.85546875" style="7" bestFit="1" customWidth="1"/>
    <col min="6798" max="6798" width="9.140625" style="7" bestFit="1" customWidth="1"/>
    <col min="6799" max="6799" width="16" style="7" bestFit="1" customWidth="1"/>
    <col min="6800" max="6800" width="9" style="7" bestFit="1" customWidth="1"/>
    <col min="6801" max="6801" width="7.85546875" style="7" bestFit="1" customWidth="1"/>
    <col min="6802" max="6802" width="11.7109375" style="7" bestFit="1" customWidth="1"/>
    <col min="6803" max="6803" width="14.28515625" style="7" customWidth="1"/>
    <col min="6804" max="6804" width="11.7109375" style="7" bestFit="1" customWidth="1"/>
    <col min="6805" max="6805" width="14.140625" style="7" bestFit="1" customWidth="1"/>
    <col min="6806" max="6806" width="16.7109375" style="7" customWidth="1"/>
    <col min="6807" max="6807" width="16.5703125" style="7" customWidth="1"/>
    <col min="6808" max="6809" width="7.85546875" style="7" bestFit="1" customWidth="1"/>
    <col min="6810" max="6810" width="8" style="7" bestFit="1" customWidth="1"/>
    <col min="6811" max="6812" width="7.85546875" style="7" bestFit="1" customWidth="1"/>
    <col min="6813" max="6813" width="9.7109375" style="7" customWidth="1"/>
    <col min="6814" max="6814" width="12.85546875" style="7" customWidth="1"/>
    <col min="6815" max="7051" width="9.140625" style="7"/>
    <col min="7052" max="7052" width="9" style="7" bestFit="1" customWidth="1"/>
    <col min="7053" max="7053" width="9.85546875" style="7" bestFit="1" customWidth="1"/>
    <col min="7054" max="7054" width="9.140625" style="7" bestFit="1" customWidth="1"/>
    <col min="7055" max="7055" width="16" style="7" bestFit="1" customWidth="1"/>
    <col min="7056" max="7056" width="9" style="7" bestFit="1" customWidth="1"/>
    <col min="7057" max="7057" width="7.85546875" style="7" bestFit="1" customWidth="1"/>
    <col min="7058" max="7058" width="11.7109375" style="7" bestFit="1" customWidth="1"/>
    <col min="7059" max="7059" width="14.28515625" style="7" customWidth="1"/>
    <col min="7060" max="7060" width="11.7109375" style="7" bestFit="1" customWidth="1"/>
    <col min="7061" max="7061" width="14.140625" style="7" bestFit="1" customWidth="1"/>
    <col min="7062" max="7062" width="16.7109375" style="7" customWidth="1"/>
    <col min="7063" max="7063" width="16.5703125" style="7" customWidth="1"/>
    <col min="7064" max="7065" width="7.85546875" style="7" bestFit="1" customWidth="1"/>
    <col min="7066" max="7066" width="8" style="7" bestFit="1" customWidth="1"/>
    <col min="7067" max="7068" width="7.85546875" style="7" bestFit="1" customWidth="1"/>
    <col min="7069" max="7069" width="9.7109375" style="7" customWidth="1"/>
    <col min="7070" max="7070" width="12.85546875" style="7" customWidth="1"/>
    <col min="7071" max="7307" width="9.140625" style="7"/>
    <col min="7308" max="7308" width="9" style="7" bestFit="1" customWidth="1"/>
    <col min="7309" max="7309" width="9.85546875" style="7" bestFit="1" customWidth="1"/>
    <col min="7310" max="7310" width="9.140625" style="7" bestFit="1" customWidth="1"/>
    <col min="7311" max="7311" width="16" style="7" bestFit="1" customWidth="1"/>
    <col min="7312" max="7312" width="9" style="7" bestFit="1" customWidth="1"/>
    <col min="7313" max="7313" width="7.85546875" style="7" bestFit="1" customWidth="1"/>
    <col min="7314" max="7314" width="11.7109375" style="7" bestFit="1" customWidth="1"/>
    <col min="7315" max="7315" width="14.28515625" style="7" customWidth="1"/>
    <col min="7316" max="7316" width="11.7109375" style="7" bestFit="1" customWidth="1"/>
    <col min="7317" max="7317" width="14.140625" style="7" bestFit="1" customWidth="1"/>
    <col min="7318" max="7318" width="16.7109375" style="7" customWidth="1"/>
    <col min="7319" max="7319" width="16.5703125" style="7" customWidth="1"/>
    <col min="7320" max="7321" width="7.85546875" style="7" bestFit="1" customWidth="1"/>
    <col min="7322" max="7322" width="8" style="7" bestFit="1" customWidth="1"/>
    <col min="7323" max="7324" width="7.85546875" style="7" bestFit="1" customWidth="1"/>
    <col min="7325" max="7325" width="9.7109375" style="7" customWidth="1"/>
    <col min="7326" max="7326" width="12.85546875" style="7" customWidth="1"/>
    <col min="7327" max="7563" width="9.140625" style="7"/>
    <col min="7564" max="7564" width="9" style="7" bestFit="1" customWidth="1"/>
    <col min="7565" max="7565" width="9.85546875" style="7" bestFit="1" customWidth="1"/>
    <col min="7566" max="7566" width="9.140625" style="7" bestFit="1" customWidth="1"/>
    <col min="7567" max="7567" width="16" style="7" bestFit="1" customWidth="1"/>
    <col min="7568" max="7568" width="9" style="7" bestFit="1" customWidth="1"/>
    <col min="7569" max="7569" width="7.85546875" style="7" bestFit="1" customWidth="1"/>
    <col min="7570" max="7570" width="11.7109375" style="7" bestFit="1" customWidth="1"/>
    <col min="7571" max="7571" width="14.28515625" style="7" customWidth="1"/>
    <col min="7572" max="7572" width="11.7109375" style="7" bestFit="1" customWidth="1"/>
    <col min="7573" max="7573" width="14.140625" style="7" bestFit="1" customWidth="1"/>
    <col min="7574" max="7574" width="16.7109375" style="7" customWidth="1"/>
    <col min="7575" max="7575" width="16.5703125" style="7" customWidth="1"/>
    <col min="7576" max="7577" width="7.85546875" style="7" bestFit="1" customWidth="1"/>
    <col min="7578" max="7578" width="8" style="7" bestFit="1" customWidth="1"/>
    <col min="7579" max="7580" width="7.85546875" style="7" bestFit="1" customWidth="1"/>
    <col min="7581" max="7581" width="9.7109375" style="7" customWidth="1"/>
    <col min="7582" max="7582" width="12.85546875" style="7" customWidth="1"/>
    <col min="7583" max="7819" width="9.140625" style="7"/>
    <col min="7820" max="7820" width="9" style="7" bestFit="1" customWidth="1"/>
    <col min="7821" max="7821" width="9.85546875" style="7" bestFit="1" customWidth="1"/>
    <col min="7822" max="7822" width="9.140625" style="7" bestFit="1" customWidth="1"/>
    <col min="7823" max="7823" width="16" style="7" bestFit="1" customWidth="1"/>
    <col min="7824" max="7824" width="9" style="7" bestFit="1" customWidth="1"/>
    <col min="7825" max="7825" width="7.85546875" style="7" bestFit="1" customWidth="1"/>
    <col min="7826" max="7826" width="11.7109375" style="7" bestFit="1" customWidth="1"/>
    <col min="7827" max="7827" width="14.28515625" style="7" customWidth="1"/>
    <col min="7828" max="7828" width="11.7109375" style="7" bestFit="1" customWidth="1"/>
    <col min="7829" max="7829" width="14.140625" style="7" bestFit="1" customWidth="1"/>
    <col min="7830" max="7830" width="16.7109375" style="7" customWidth="1"/>
    <col min="7831" max="7831" width="16.5703125" style="7" customWidth="1"/>
    <col min="7832" max="7833" width="7.85546875" style="7" bestFit="1" customWidth="1"/>
    <col min="7834" max="7834" width="8" style="7" bestFit="1" customWidth="1"/>
    <col min="7835" max="7836" width="7.85546875" style="7" bestFit="1" customWidth="1"/>
    <col min="7837" max="7837" width="9.7109375" style="7" customWidth="1"/>
    <col min="7838" max="7838" width="12.85546875" style="7" customWidth="1"/>
    <col min="7839" max="8075" width="9.140625" style="7"/>
    <col min="8076" max="8076" width="9" style="7" bestFit="1" customWidth="1"/>
    <col min="8077" max="8077" width="9.85546875" style="7" bestFit="1" customWidth="1"/>
    <col min="8078" max="8078" width="9.140625" style="7" bestFit="1" customWidth="1"/>
    <col min="8079" max="8079" width="16" style="7" bestFit="1" customWidth="1"/>
    <col min="8080" max="8080" width="9" style="7" bestFit="1" customWidth="1"/>
    <col min="8081" max="8081" width="7.85546875" style="7" bestFit="1" customWidth="1"/>
    <col min="8082" max="8082" width="11.7109375" style="7" bestFit="1" customWidth="1"/>
    <col min="8083" max="8083" width="14.28515625" style="7" customWidth="1"/>
    <col min="8084" max="8084" width="11.7109375" style="7" bestFit="1" customWidth="1"/>
    <col min="8085" max="8085" width="14.140625" style="7" bestFit="1" customWidth="1"/>
    <col min="8086" max="8086" width="16.7109375" style="7" customWidth="1"/>
    <col min="8087" max="8087" width="16.5703125" style="7" customWidth="1"/>
    <col min="8088" max="8089" width="7.85546875" style="7" bestFit="1" customWidth="1"/>
    <col min="8090" max="8090" width="8" style="7" bestFit="1" customWidth="1"/>
    <col min="8091" max="8092" width="7.85546875" style="7" bestFit="1" customWidth="1"/>
    <col min="8093" max="8093" width="9.7109375" style="7" customWidth="1"/>
    <col min="8094" max="8094" width="12.85546875" style="7" customWidth="1"/>
    <col min="8095" max="8331" width="9.140625" style="7"/>
    <col min="8332" max="8332" width="9" style="7" bestFit="1" customWidth="1"/>
    <col min="8333" max="8333" width="9.85546875" style="7" bestFit="1" customWidth="1"/>
    <col min="8334" max="8334" width="9.140625" style="7" bestFit="1" customWidth="1"/>
    <col min="8335" max="8335" width="16" style="7" bestFit="1" customWidth="1"/>
    <col min="8336" max="8336" width="9" style="7" bestFit="1" customWidth="1"/>
    <col min="8337" max="8337" width="7.85546875" style="7" bestFit="1" customWidth="1"/>
    <col min="8338" max="8338" width="11.7109375" style="7" bestFit="1" customWidth="1"/>
    <col min="8339" max="8339" width="14.28515625" style="7" customWidth="1"/>
    <col min="8340" max="8340" width="11.7109375" style="7" bestFit="1" customWidth="1"/>
    <col min="8341" max="8341" width="14.140625" style="7" bestFit="1" customWidth="1"/>
    <col min="8342" max="8342" width="16.7109375" style="7" customWidth="1"/>
    <col min="8343" max="8343" width="16.5703125" style="7" customWidth="1"/>
    <col min="8344" max="8345" width="7.85546875" style="7" bestFit="1" customWidth="1"/>
    <col min="8346" max="8346" width="8" style="7" bestFit="1" customWidth="1"/>
    <col min="8347" max="8348" width="7.85546875" style="7" bestFit="1" customWidth="1"/>
    <col min="8349" max="8349" width="9.7109375" style="7" customWidth="1"/>
    <col min="8350" max="8350" width="12.85546875" style="7" customWidth="1"/>
    <col min="8351" max="8587" width="9.140625" style="7"/>
    <col min="8588" max="8588" width="9" style="7" bestFit="1" customWidth="1"/>
    <col min="8589" max="8589" width="9.85546875" style="7" bestFit="1" customWidth="1"/>
    <col min="8590" max="8590" width="9.140625" style="7" bestFit="1" customWidth="1"/>
    <col min="8591" max="8591" width="16" style="7" bestFit="1" customWidth="1"/>
    <col min="8592" max="8592" width="9" style="7" bestFit="1" customWidth="1"/>
    <col min="8593" max="8593" width="7.85546875" style="7" bestFit="1" customWidth="1"/>
    <col min="8594" max="8594" width="11.7109375" style="7" bestFit="1" customWidth="1"/>
    <col min="8595" max="8595" width="14.28515625" style="7" customWidth="1"/>
    <col min="8596" max="8596" width="11.7109375" style="7" bestFit="1" customWidth="1"/>
    <col min="8597" max="8597" width="14.140625" style="7" bestFit="1" customWidth="1"/>
    <col min="8598" max="8598" width="16.7109375" style="7" customWidth="1"/>
    <col min="8599" max="8599" width="16.5703125" style="7" customWidth="1"/>
    <col min="8600" max="8601" width="7.85546875" style="7" bestFit="1" customWidth="1"/>
    <col min="8602" max="8602" width="8" style="7" bestFit="1" customWidth="1"/>
    <col min="8603" max="8604" width="7.85546875" style="7" bestFit="1" customWidth="1"/>
    <col min="8605" max="8605" width="9.7109375" style="7" customWidth="1"/>
    <col min="8606" max="8606" width="12.85546875" style="7" customWidth="1"/>
    <col min="8607" max="8843" width="9.140625" style="7"/>
    <col min="8844" max="8844" width="9" style="7" bestFit="1" customWidth="1"/>
    <col min="8845" max="8845" width="9.85546875" style="7" bestFit="1" customWidth="1"/>
    <col min="8846" max="8846" width="9.140625" style="7" bestFit="1" customWidth="1"/>
    <col min="8847" max="8847" width="16" style="7" bestFit="1" customWidth="1"/>
    <col min="8848" max="8848" width="9" style="7" bestFit="1" customWidth="1"/>
    <col min="8849" max="8849" width="7.85546875" style="7" bestFit="1" customWidth="1"/>
    <col min="8850" max="8850" width="11.7109375" style="7" bestFit="1" customWidth="1"/>
    <col min="8851" max="8851" width="14.28515625" style="7" customWidth="1"/>
    <col min="8852" max="8852" width="11.7109375" style="7" bestFit="1" customWidth="1"/>
    <col min="8853" max="8853" width="14.140625" style="7" bestFit="1" customWidth="1"/>
    <col min="8854" max="8854" width="16.7109375" style="7" customWidth="1"/>
    <col min="8855" max="8855" width="16.5703125" style="7" customWidth="1"/>
    <col min="8856" max="8857" width="7.85546875" style="7" bestFit="1" customWidth="1"/>
    <col min="8858" max="8858" width="8" style="7" bestFit="1" customWidth="1"/>
    <col min="8859" max="8860" width="7.85546875" style="7" bestFit="1" customWidth="1"/>
    <col min="8861" max="8861" width="9.7109375" style="7" customWidth="1"/>
    <col min="8862" max="8862" width="12.85546875" style="7" customWidth="1"/>
    <col min="8863" max="9099" width="9.140625" style="7"/>
    <col min="9100" max="9100" width="9" style="7" bestFit="1" customWidth="1"/>
    <col min="9101" max="9101" width="9.85546875" style="7" bestFit="1" customWidth="1"/>
    <col min="9102" max="9102" width="9.140625" style="7" bestFit="1" customWidth="1"/>
    <col min="9103" max="9103" width="16" style="7" bestFit="1" customWidth="1"/>
    <col min="9104" max="9104" width="9" style="7" bestFit="1" customWidth="1"/>
    <col min="9105" max="9105" width="7.85546875" style="7" bestFit="1" customWidth="1"/>
    <col min="9106" max="9106" width="11.7109375" style="7" bestFit="1" customWidth="1"/>
    <col min="9107" max="9107" width="14.28515625" style="7" customWidth="1"/>
    <col min="9108" max="9108" width="11.7109375" style="7" bestFit="1" customWidth="1"/>
    <col min="9109" max="9109" width="14.140625" style="7" bestFit="1" customWidth="1"/>
    <col min="9110" max="9110" width="16.7109375" style="7" customWidth="1"/>
    <col min="9111" max="9111" width="16.5703125" style="7" customWidth="1"/>
    <col min="9112" max="9113" width="7.85546875" style="7" bestFit="1" customWidth="1"/>
    <col min="9114" max="9114" width="8" style="7" bestFit="1" customWidth="1"/>
    <col min="9115" max="9116" width="7.85546875" style="7" bestFit="1" customWidth="1"/>
    <col min="9117" max="9117" width="9.7109375" style="7" customWidth="1"/>
    <col min="9118" max="9118" width="12.85546875" style="7" customWidth="1"/>
    <col min="9119" max="9355" width="9.140625" style="7"/>
    <col min="9356" max="9356" width="9" style="7" bestFit="1" customWidth="1"/>
    <col min="9357" max="9357" width="9.85546875" style="7" bestFit="1" customWidth="1"/>
    <col min="9358" max="9358" width="9.140625" style="7" bestFit="1" customWidth="1"/>
    <col min="9359" max="9359" width="16" style="7" bestFit="1" customWidth="1"/>
    <col min="9360" max="9360" width="9" style="7" bestFit="1" customWidth="1"/>
    <col min="9361" max="9361" width="7.85546875" style="7" bestFit="1" customWidth="1"/>
    <col min="9362" max="9362" width="11.7109375" style="7" bestFit="1" customWidth="1"/>
    <col min="9363" max="9363" width="14.28515625" style="7" customWidth="1"/>
    <col min="9364" max="9364" width="11.7109375" style="7" bestFit="1" customWidth="1"/>
    <col min="9365" max="9365" width="14.140625" style="7" bestFit="1" customWidth="1"/>
    <col min="9366" max="9366" width="16.7109375" style="7" customWidth="1"/>
    <col min="9367" max="9367" width="16.5703125" style="7" customWidth="1"/>
    <col min="9368" max="9369" width="7.85546875" style="7" bestFit="1" customWidth="1"/>
    <col min="9370" max="9370" width="8" style="7" bestFit="1" customWidth="1"/>
    <col min="9371" max="9372" width="7.85546875" style="7" bestFit="1" customWidth="1"/>
    <col min="9373" max="9373" width="9.7109375" style="7" customWidth="1"/>
    <col min="9374" max="9374" width="12.85546875" style="7" customWidth="1"/>
    <col min="9375" max="9611" width="9.140625" style="7"/>
    <col min="9612" max="9612" width="9" style="7" bestFit="1" customWidth="1"/>
    <col min="9613" max="9613" width="9.85546875" style="7" bestFit="1" customWidth="1"/>
    <col min="9614" max="9614" width="9.140625" style="7" bestFit="1" customWidth="1"/>
    <col min="9615" max="9615" width="16" style="7" bestFit="1" customWidth="1"/>
    <col min="9616" max="9616" width="9" style="7" bestFit="1" customWidth="1"/>
    <col min="9617" max="9617" width="7.85546875" style="7" bestFit="1" customWidth="1"/>
    <col min="9618" max="9618" width="11.7109375" style="7" bestFit="1" customWidth="1"/>
    <col min="9619" max="9619" width="14.28515625" style="7" customWidth="1"/>
    <col min="9620" max="9620" width="11.7109375" style="7" bestFit="1" customWidth="1"/>
    <col min="9621" max="9621" width="14.140625" style="7" bestFit="1" customWidth="1"/>
    <col min="9622" max="9622" width="16.7109375" style="7" customWidth="1"/>
    <col min="9623" max="9623" width="16.5703125" style="7" customWidth="1"/>
    <col min="9624" max="9625" width="7.85546875" style="7" bestFit="1" customWidth="1"/>
    <col min="9626" max="9626" width="8" style="7" bestFit="1" customWidth="1"/>
    <col min="9627" max="9628" width="7.85546875" style="7" bestFit="1" customWidth="1"/>
    <col min="9629" max="9629" width="9.7109375" style="7" customWidth="1"/>
    <col min="9630" max="9630" width="12.85546875" style="7" customWidth="1"/>
    <col min="9631" max="9867" width="9.140625" style="7"/>
    <col min="9868" max="9868" width="9" style="7" bestFit="1" customWidth="1"/>
    <col min="9869" max="9869" width="9.85546875" style="7" bestFit="1" customWidth="1"/>
    <col min="9870" max="9870" width="9.140625" style="7" bestFit="1" customWidth="1"/>
    <col min="9871" max="9871" width="16" style="7" bestFit="1" customWidth="1"/>
    <col min="9872" max="9872" width="9" style="7" bestFit="1" customWidth="1"/>
    <col min="9873" max="9873" width="7.85546875" style="7" bestFit="1" customWidth="1"/>
    <col min="9874" max="9874" width="11.7109375" style="7" bestFit="1" customWidth="1"/>
    <col min="9875" max="9875" width="14.28515625" style="7" customWidth="1"/>
    <col min="9876" max="9876" width="11.7109375" style="7" bestFit="1" customWidth="1"/>
    <col min="9877" max="9877" width="14.140625" style="7" bestFit="1" customWidth="1"/>
    <col min="9878" max="9878" width="16.7109375" style="7" customWidth="1"/>
    <col min="9879" max="9879" width="16.5703125" style="7" customWidth="1"/>
    <col min="9880" max="9881" width="7.85546875" style="7" bestFit="1" customWidth="1"/>
    <col min="9882" max="9882" width="8" style="7" bestFit="1" customWidth="1"/>
    <col min="9883" max="9884" width="7.85546875" style="7" bestFit="1" customWidth="1"/>
    <col min="9885" max="9885" width="9.7109375" style="7" customWidth="1"/>
    <col min="9886" max="9886" width="12.85546875" style="7" customWidth="1"/>
    <col min="9887" max="10123" width="9.140625" style="7"/>
    <col min="10124" max="10124" width="9" style="7" bestFit="1" customWidth="1"/>
    <col min="10125" max="10125" width="9.85546875" style="7" bestFit="1" customWidth="1"/>
    <col min="10126" max="10126" width="9.140625" style="7" bestFit="1" customWidth="1"/>
    <col min="10127" max="10127" width="16" style="7" bestFit="1" customWidth="1"/>
    <col min="10128" max="10128" width="9" style="7" bestFit="1" customWidth="1"/>
    <col min="10129" max="10129" width="7.85546875" style="7" bestFit="1" customWidth="1"/>
    <col min="10130" max="10130" width="11.7109375" style="7" bestFit="1" customWidth="1"/>
    <col min="10131" max="10131" width="14.28515625" style="7" customWidth="1"/>
    <col min="10132" max="10132" width="11.7109375" style="7" bestFit="1" customWidth="1"/>
    <col min="10133" max="10133" width="14.140625" style="7" bestFit="1" customWidth="1"/>
    <col min="10134" max="10134" width="16.7109375" style="7" customWidth="1"/>
    <col min="10135" max="10135" width="16.5703125" style="7" customWidth="1"/>
    <col min="10136" max="10137" width="7.85546875" style="7" bestFit="1" customWidth="1"/>
    <col min="10138" max="10138" width="8" style="7" bestFit="1" customWidth="1"/>
    <col min="10139" max="10140" width="7.85546875" style="7" bestFit="1" customWidth="1"/>
    <col min="10141" max="10141" width="9.7109375" style="7" customWidth="1"/>
    <col min="10142" max="10142" width="12.85546875" style="7" customWidth="1"/>
    <col min="10143" max="10379" width="9.140625" style="7"/>
    <col min="10380" max="10380" width="9" style="7" bestFit="1" customWidth="1"/>
    <col min="10381" max="10381" width="9.85546875" style="7" bestFit="1" customWidth="1"/>
    <col min="10382" max="10382" width="9.140625" style="7" bestFit="1" customWidth="1"/>
    <col min="10383" max="10383" width="16" style="7" bestFit="1" customWidth="1"/>
    <col min="10384" max="10384" width="9" style="7" bestFit="1" customWidth="1"/>
    <col min="10385" max="10385" width="7.85546875" style="7" bestFit="1" customWidth="1"/>
    <col min="10386" max="10386" width="11.7109375" style="7" bestFit="1" customWidth="1"/>
    <col min="10387" max="10387" width="14.28515625" style="7" customWidth="1"/>
    <col min="10388" max="10388" width="11.7109375" style="7" bestFit="1" customWidth="1"/>
    <col min="10389" max="10389" width="14.140625" style="7" bestFit="1" customWidth="1"/>
    <col min="10390" max="10390" width="16.7109375" style="7" customWidth="1"/>
    <col min="10391" max="10391" width="16.5703125" style="7" customWidth="1"/>
    <col min="10392" max="10393" width="7.85546875" style="7" bestFit="1" customWidth="1"/>
    <col min="10394" max="10394" width="8" style="7" bestFit="1" customWidth="1"/>
    <col min="10395" max="10396" width="7.85546875" style="7" bestFit="1" customWidth="1"/>
    <col min="10397" max="10397" width="9.7109375" style="7" customWidth="1"/>
    <col min="10398" max="10398" width="12.85546875" style="7" customWidth="1"/>
    <col min="10399" max="10635" width="9.140625" style="7"/>
    <col min="10636" max="10636" width="9" style="7" bestFit="1" customWidth="1"/>
    <col min="10637" max="10637" width="9.85546875" style="7" bestFit="1" customWidth="1"/>
    <col min="10638" max="10638" width="9.140625" style="7" bestFit="1" customWidth="1"/>
    <col min="10639" max="10639" width="16" style="7" bestFit="1" customWidth="1"/>
    <col min="10640" max="10640" width="9" style="7" bestFit="1" customWidth="1"/>
    <col min="10641" max="10641" width="7.85546875" style="7" bestFit="1" customWidth="1"/>
    <col min="10642" max="10642" width="11.7109375" style="7" bestFit="1" customWidth="1"/>
    <col min="10643" max="10643" width="14.28515625" style="7" customWidth="1"/>
    <col min="10644" max="10644" width="11.7109375" style="7" bestFit="1" customWidth="1"/>
    <col min="10645" max="10645" width="14.140625" style="7" bestFit="1" customWidth="1"/>
    <col min="10646" max="10646" width="16.7109375" style="7" customWidth="1"/>
    <col min="10647" max="10647" width="16.5703125" style="7" customWidth="1"/>
    <col min="10648" max="10649" width="7.85546875" style="7" bestFit="1" customWidth="1"/>
    <col min="10650" max="10650" width="8" style="7" bestFit="1" customWidth="1"/>
    <col min="10651" max="10652" width="7.85546875" style="7" bestFit="1" customWidth="1"/>
    <col min="10653" max="10653" width="9.7109375" style="7" customWidth="1"/>
    <col min="10654" max="10654" width="12.85546875" style="7" customWidth="1"/>
    <col min="10655" max="10891" width="9.140625" style="7"/>
    <col min="10892" max="10892" width="9" style="7" bestFit="1" customWidth="1"/>
    <col min="10893" max="10893" width="9.85546875" style="7" bestFit="1" customWidth="1"/>
    <col min="10894" max="10894" width="9.140625" style="7" bestFit="1" customWidth="1"/>
    <col min="10895" max="10895" width="16" style="7" bestFit="1" customWidth="1"/>
    <col min="10896" max="10896" width="9" style="7" bestFit="1" customWidth="1"/>
    <col min="10897" max="10897" width="7.85546875" style="7" bestFit="1" customWidth="1"/>
    <col min="10898" max="10898" width="11.7109375" style="7" bestFit="1" customWidth="1"/>
    <col min="10899" max="10899" width="14.28515625" style="7" customWidth="1"/>
    <col min="10900" max="10900" width="11.7109375" style="7" bestFit="1" customWidth="1"/>
    <col min="10901" max="10901" width="14.140625" style="7" bestFit="1" customWidth="1"/>
    <col min="10902" max="10902" width="16.7109375" style="7" customWidth="1"/>
    <col min="10903" max="10903" width="16.5703125" style="7" customWidth="1"/>
    <col min="10904" max="10905" width="7.85546875" style="7" bestFit="1" customWidth="1"/>
    <col min="10906" max="10906" width="8" style="7" bestFit="1" customWidth="1"/>
    <col min="10907" max="10908" width="7.85546875" style="7" bestFit="1" customWidth="1"/>
    <col min="10909" max="10909" width="9.7109375" style="7" customWidth="1"/>
    <col min="10910" max="10910" width="12.85546875" style="7" customWidth="1"/>
    <col min="10911" max="11147" width="9.140625" style="7"/>
    <col min="11148" max="11148" width="9" style="7" bestFit="1" customWidth="1"/>
    <col min="11149" max="11149" width="9.85546875" style="7" bestFit="1" customWidth="1"/>
    <col min="11150" max="11150" width="9.140625" style="7" bestFit="1" customWidth="1"/>
    <col min="11151" max="11151" width="16" style="7" bestFit="1" customWidth="1"/>
    <col min="11152" max="11152" width="9" style="7" bestFit="1" customWidth="1"/>
    <col min="11153" max="11153" width="7.85546875" style="7" bestFit="1" customWidth="1"/>
    <col min="11154" max="11154" width="11.7109375" style="7" bestFit="1" customWidth="1"/>
    <col min="11155" max="11155" width="14.28515625" style="7" customWidth="1"/>
    <col min="11156" max="11156" width="11.7109375" style="7" bestFit="1" customWidth="1"/>
    <col min="11157" max="11157" width="14.140625" style="7" bestFit="1" customWidth="1"/>
    <col min="11158" max="11158" width="16.7109375" style="7" customWidth="1"/>
    <col min="11159" max="11159" width="16.5703125" style="7" customWidth="1"/>
    <col min="11160" max="11161" width="7.85546875" style="7" bestFit="1" customWidth="1"/>
    <col min="11162" max="11162" width="8" style="7" bestFit="1" customWidth="1"/>
    <col min="11163" max="11164" width="7.85546875" style="7" bestFit="1" customWidth="1"/>
    <col min="11165" max="11165" width="9.7109375" style="7" customWidth="1"/>
    <col min="11166" max="11166" width="12.85546875" style="7" customWidth="1"/>
    <col min="11167" max="11403" width="9.140625" style="7"/>
    <col min="11404" max="11404" width="9" style="7" bestFit="1" customWidth="1"/>
    <col min="11405" max="11405" width="9.85546875" style="7" bestFit="1" customWidth="1"/>
    <col min="11406" max="11406" width="9.140625" style="7" bestFit="1" customWidth="1"/>
    <col min="11407" max="11407" width="16" style="7" bestFit="1" customWidth="1"/>
    <col min="11408" max="11408" width="9" style="7" bestFit="1" customWidth="1"/>
    <col min="11409" max="11409" width="7.85546875" style="7" bestFit="1" customWidth="1"/>
    <col min="11410" max="11410" width="11.7109375" style="7" bestFit="1" customWidth="1"/>
    <col min="11411" max="11411" width="14.28515625" style="7" customWidth="1"/>
    <col min="11412" max="11412" width="11.7109375" style="7" bestFit="1" customWidth="1"/>
    <col min="11413" max="11413" width="14.140625" style="7" bestFit="1" customWidth="1"/>
    <col min="11414" max="11414" width="16.7109375" style="7" customWidth="1"/>
    <col min="11415" max="11415" width="16.5703125" style="7" customWidth="1"/>
    <col min="11416" max="11417" width="7.85546875" style="7" bestFit="1" customWidth="1"/>
    <col min="11418" max="11418" width="8" style="7" bestFit="1" customWidth="1"/>
    <col min="11419" max="11420" width="7.85546875" style="7" bestFit="1" customWidth="1"/>
    <col min="11421" max="11421" width="9.7109375" style="7" customWidth="1"/>
    <col min="11422" max="11422" width="12.85546875" style="7" customWidth="1"/>
    <col min="11423" max="11659" width="9.140625" style="7"/>
    <col min="11660" max="11660" width="9" style="7" bestFit="1" customWidth="1"/>
    <col min="11661" max="11661" width="9.85546875" style="7" bestFit="1" customWidth="1"/>
    <col min="11662" max="11662" width="9.140625" style="7" bestFit="1" customWidth="1"/>
    <col min="11663" max="11663" width="16" style="7" bestFit="1" customWidth="1"/>
    <col min="11664" max="11664" width="9" style="7" bestFit="1" customWidth="1"/>
    <col min="11665" max="11665" width="7.85546875" style="7" bestFit="1" customWidth="1"/>
    <col min="11666" max="11666" width="11.7109375" style="7" bestFit="1" customWidth="1"/>
    <col min="11667" max="11667" width="14.28515625" style="7" customWidth="1"/>
    <col min="11668" max="11668" width="11.7109375" style="7" bestFit="1" customWidth="1"/>
    <col min="11669" max="11669" width="14.140625" style="7" bestFit="1" customWidth="1"/>
    <col min="11670" max="11670" width="16.7109375" style="7" customWidth="1"/>
    <col min="11671" max="11671" width="16.5703125" style="7" customWidth="1"/>
    <col min="11672" max="11673" width="7.85546875" style="7" bestFit="1" customWidth="1"/>
    <col min="11674" max="11674" width="8" style="7" bestFit="1" customWidth="1"/>
    <col min="11675" max="11676" width="7.85546875" style="7" bestFit="1" customWidth="1"/>
    <col min="11677" max="11677" width="9.7109375" style="7" customWidth="1"/>
    <col min="11678" max="11678" width="12.85546875" style="7" customWidth="1"/>
    <col min="11679" max="11915" width="9.140625" style="7"/>
    <col min="11916" max="11916" width="9" style="7" bestFit="1" customWidth="1"/>
    <col min="11917" max="11917" width="9.85546875" style="7" bestFit="1" customWidth="1"/>
    <col min="11918" max="11918" width="9.140625" style="7" bestFit="1" customWidth="1"/>
    <col min="11919" max="11919" width="16" style="7" bestFit="1" customWidth="1"/>
    <col min="11920" max="11920" width="9" style="7" bestFit="1" customWidth="1"/>
    <col min="11921" max="11921" width="7.85546875" style="7" bestFit="1" customWidth="1"/>
    <col min="11922" max="11922" width="11.7109375" style="7" bestFit="1" customWidth="1"/>
    <col min="11923" max="11923" width="14.28515625" style="7" customWidth="1"/>
    <col min="11924" max="11924" width="11.7109375" style="7" bestFit="1" customWidth="1"/>
    <col min="11925" max="11925" width="14.140625" style="7" bestFit="1" customWidth="1"/>
    <col min="11926" max="11926" width="16.7109375" style="7" customWidth="1"/>
    <col min="11927" max="11927" width="16.5703125" style="7" customWidth="1"/>
    <col min="11928" max="11929" width="7.85546875" style="7" bestFit="1" customWidth="1"/>
    <col min="11930" max="11930" width="8" style="7" bestFit="1" customWidth="1"/>
    <col min="11931" max="11932" width="7.85546875" style="7" bestFit="1" customWidth="1"/>
    <col min="11933" max="11933" width="9.7109375" style="7" customWidth="1"/>
    <col min="11934" max="11934" width="12.85546875" style="7" customWidth="1"/>
    <col min="11935" max="12171" width="9.140625" style="7"/>
    <col min="12172" max="12172" width="9" style="7" bestFit="1" customWidth="1"/>
    <col min="12173" max="12173" width="9.85546875" style="7" bestFit="1" customWidth="1"/>
    <col min="12174" max="12174" width="9.140625" style="7" bestFit="1" customWidth="1"/>
    <col min="12175" max="12175" width="16" style="7" bestFit="1" customWidth="1"/>
    <col min="12176" max="12176" width="9" style="7" bestFit="1" customWidth="1"/>
    <col min="12177" max="12177" width="7.85546875" style="7" bestFit="1" customWidth="1"/>
    <col min="12178" max="12178" width="11.7109375" style="7" bestFit="1" customWidth="1"/>
    <col min="12179" max="12179" width="14.28515625" style="7" customWidth="1"/>
    <col min="12180" max="12180" width="11.7109375" style="7" bestFit="1" customWidth="1"/>
    <col min="12181" max="12181" width="14.140625" style="7" bestFit="1" customWidth="1"/>
    <col min="12182" max="12182" width="16.7109375" style="7" customWidth="1"/>
    <col min="12183" max="12183" width="16.5703125" style="7" customWidth="1"/>
    <col min="12184" max="12185" width="7.85546875" style="7" bestFit="1" customWidth="1"/>
    <col min="12186" max="12186" width="8" style="7" bestFit="1" customWidth="1"/>
    <col min="12187" max="12188" width="7.85546875" style="7" bestFit="1" customWidth="1"/>
    <col min="12189" max="12189" width="9.7109375" style="7" customWidth="1"/>
    <col min="12190" max="12190" width="12.85546875" style="7" customWidth="1"/>
    <col min="12191" max="12427" width="9.140625" style="7"/>
    <col min="12428" max="12428" width="9" style="7" bestFit="1" customWidth="1"/>
    <col min="12429" max="12429" width="9.85546875" style="7" bestFit="1" customWidth="1"/>
    <col min="12430" max="12430" width="9.140625" style="7" bestFit="1" customWidth="1"/>
    <col min="12431" max="12431" width="16" style="7" bestFit="1" customWidth="1"/>
    <col min="12432" max="12432" width="9" style="7" bestFit="1" customWidth="1"/>
    <col min="12433" max="12433" width="7.85546875" style="7" bestFit="1" customWidth="1"/>
    <col min="12434" max="12434" width="11.7109375" style="7" bestFit="1" customWidth="1"/>
    <col min="12435" max="12435" width="14.28515625" style="7" customWidth="1"/>
    <col min="12436" max="12436" width="11.7109375" style="7" bestFit="1" customWidth="1"/>
    <col min="12437" max="12437" width="14.140625" style="7" bestFit="1" customWidth="1"/>
    <col min="12438" max="12438" width="16.7109375" style="7" customWidth="1"/>
    <col min="12439" max="12439" width="16.5703125" style="7" customWidth="1"/>
    <col min="12440" max="12441" width="7.85546875" style="7" bestFit="1" customWidth="1"/>
    <col min="12442" max="12442" width="8" style="7" bestFit="1" customWidth="1"/>
    <col min="12443" max="12444" width="7.85546875" style="7" bestFit="1" customWidth="1"/>
    <col min="12445" max="12445" width="9.7109375" style="7" customWidth="1"/>
    <col min="12446" max="12446" width="12.85546875" style="7" customWidth="1"/>
    <col min="12447" max="12683" width="9.140625" style="7"/>
    <col min="12684" max="12684" width="9" style="7" bestFit="1" customWidth="1"/>
    <col min="12685" max="12685" width="9.85546875" style="7" bestFit="1" customWidth="1"/>
    <col min="12686" max="12686" width="9.140625" style="7" bestFit="1" customWidth="1"/>
    <col min="12687" max="12687" width="16" style="7" bestFit="1" customWidth="1"/>
    <col min="12688" max="12688" width="9" style="7" bestFit="1" customWidth="1"/>
    <col min="12689" max="12689" width="7.85546875" style="7" bestFit="1" customWidth="1"/>
    <col min="12690" max="12690" width="11.7109375" style="7" bestFit="1" customWidth="1"/>
    <col min="12691" max="12691" width="14.28515625" style="7" customWidth="1"/>
    <col min="12692" max="12692" width="11.7109375" style="7" bestFit="1" customWidth="1"/>
    <col min="12693" max="12693" width="14.140625" style="7" bestFit="1" customWidth="1"/>
    <col min="12694" max="12694" width="16.7109375" style="7" customWidth="1"/>
    <col min="12695" max="12695" width="16.5703125" style="7" customWidth="1"/>
    <col min="12696" max="12697" width="7.85546875" style="7" bestFit="1" customWidth="1"/>
    <col min="12698" max="12698" width="8" style="7" bestFit="1" customWidth="1"/>
    <col min="12699" max="12700" width="7.85546875" style="7" bestFit="1" customWidth="1"/>
    <col min="12701" max="12701" width="9.7109375" style="7" customWidth="1"/>
    <col min="12702" max="12702" width="12.85546875" style="7" customWidth="1"/>
    <col min="12703" max="12939" width="9.140625" style="7"/>
    <col min="12940" max="12940" width="9" style="7" bestFit="1" customWidth="1"/>
    <col min="12941" max="12941" width="9.85546875" style="7" bestFit="1" customWidth="1"/>
    <col min="12942" max="12942" width="9.140625" style="7" bestFit="1" customWidth="1"/>
    <col min="12943" max="12943" width="16" style="7" bestFit="1" customWidth="1"/>
    <col min="12944" max="12944" width="9" style="7" bestFit="1" customWidth="1"/>
    <col min="12945" max="12945" width="7.85546875" style="7" bestFit="1" customWidth="1"/>
    <col min="12946" max="12946" width="11.7109375" style="7" bestFit="1" customWidth="1"/>
    <col min="12947" max="12947" width="14.28515625" style="7" customWidth="1"/>
    <col min="12948" max="12948" width="11.7109375" style="7" bestFit="1" customWidth="1"/>
    <col min="12949" max="12949" width="14.140625" style="7" bestFit="1" customWidth="1"/>
    <col min="12950" max="12950" width="16.7109375" style="7" customWidth="1"/>
    <col min="12951" max="12951" width="16.5703125" style="7" customWidth="1"/>
    <col min="12952" max="12953" width="7.85546875" style="7" bestFit="1" customWidth="1"/>
    <col min="12954" max="12954" width="8" style="7" bestFit="1" customWidth="1"/>
    <col min="12955" max="12956" width="7.85546875" style="7" bestFit="1" customWidth="1"/>
    <col min="12957" max="12957" width="9.7109375" style="7" customWidth="1"/>
    <col min="12958" max="12958" width="12.85546875" style="7" customWidth="1"/>
    <col min="12959" max="13195" width="9.140625" style="7"/>
    <col min="13196" max="13196" width="9" style="7" bestFit="1" customWidth="1"/>
    <col min="13197" max="13197" width="9.85546875" style="7" bestFit="1" customWidth="1"/>
    <col min="13198" max="13198" width="9.140625" style="7" bestFit="1" customWidth="1"/>
    <col min="13199" max="13199" width="16" style="7" bestFit="1" customWidth="1"/>
    <col min="13200" max="13200" width="9" style="7" bestFit="1" customWidth="1"/>
    <col min="13201" max="13201" width="7.85546875" style="7" bestFit="1" customWidth="1"/>
    <col min="13202" max="13202" width="11.7109375" style="7" bestFit="1" customWidth="1"/>
    <col min="13203" max="13203" width="14.28515625" style="7" customWidth="1"/>
    <col min="13204" max="13204" width="11.7109375" style="7" bestFit="1" customWidth="1"/>
    <col min="13205" max="13205" width="14.140625" style="7" bestFit="1" customWidth="1"/>
    <col min="13206" max="13206" width="16.7109375" style="7" customWidth="1"/>
    <col min="13207" max="13207" width="16.5703125" style="7" customWidth="1"/>
    <col min="13208" max="13209" width="7.85546875" style="7" bestFit="1" customWidth="1"/>
    <col min="13210" max="13210" width="8" style="7" bestFit="1" customWidth="1"/>
    <col min="13211" max="13212" width="7.85546875" style="7" bestFit="1" customWidth="1"/>
    <col min="13213" max="13213" width="9.7109375" style="7" customWidth="1"/>
    <col min="13214" max="13214" width="12.85546875" style="7" customWidth="1"/>
    <col min="13215" max="13451" width="9.140625" style="7"/>
    <col min="13452" max="13452" width="9" style="7" bestFit="1" customWidth="1"/>
    <col min="13453" max="13453" width="9.85546875" style="7" bestFit="1" customWidth="1"/>
    <col min="13454" max="13454" width="9.140625" style="7" bestFit="1" customWidth="1"/>
    <col min="13455" max="13455" width="16" style="7" bestFit="1" customWidth="1"/>
    <col min="13456" max="13456" width="9" style="7" bestFit="1" customWidth="1"/>
    <col min="13457" max="13457" width="7.85546875" style="7" bestFit="1" customWidth="1"/>
    <col min="13458" max="13458" width="11.7109375" style="7" bestFit="1" customWidth="1"/>
    <col min="13459" max="13459" width="14.28515625" style="7" customWidth="1"/>
    <col min="13460" max="13460" width="11.7109375" style="7" bestFit="1" customWidth="1"/>
    <col min="13461" max="13461" width="14.140625" style="7" bestFit="1" customWidth="1"/>
    <col min="13462" max="13462" width="16.7109375" style="7" customWidth="1"/>
    <col min="13463" max="13463" width="16.5703125" style="7" customWidth="1"/>
    <col min="13464" max="13465" width="7.85546875" style="7" bestFit="1" customWidth="1"/>
    <col min="13466" max="13466" width="8" style="7" bestFit="1" customWidth="1"/>
    <col min="13467" max="13468" width="7.85546875" style="7" bestFit="1" customWidth="1"/>
    <col min="13469" max="13469" width="9.7109375" style="7" customWidth="1"/>
    <col min="13470" max="13470" width="12.85546875" style="7" customWidth="1"/>
    <col min="13471" max="13707" width="9.140625" style="7"/>
    <col min="13708" max="13708" width="9" style="7" bestFit="1" customWidth="1"/>
    <col min="13709" max="13709" width="9.85546875" style="7" bestFit="1" customWidth="1"/>
    <col min="13710" max="13710" width="9.140625" style="7" bestFit="1" customWidth="1"/>
    <col min="13711" max="13711" width="16" style="7" bestFit="1" customWidth="1"/>
    <col min="13712" max="13712" width="9" style="7" bestFit="1" customWidth="1"/>
    <col min="13713" max="13713" width="7.85546875" style="7" bestFit="1" customWidth="1"/>
    <col min="13714" max="13714" width="11.7109375" style="7" bestFit="1" customWidth="1"/>
    <col min="13715" max="13715" width="14.28515625" style="7" customWidth="1"/>
    <col min="13716" max="13716" width="11.7109375" style="7" bestFit="1" customWidth="1"/>
    <col min="13717" max="13717" width="14.140625" style="7" bestFit="1" customWidth="1"/>
    <col min="13718" max="13718" width="16.7109375" style="7" customWidth="1"/>
    <col min="13719" max="13719" width="16.5703125" style="7" customWidth="1"/>
    <col min="13720" max="13721" width="7.85546875" style="7" bestFit="1" customWidth="1"/>
    <col min="13722" max="13722" width="8" style="7" bestFit="1" customWidth="1"/>
    <col min="13723" max="13724" width="7.85546875" style="7" bestFit="1" customWidth="1"/>
    <col min="13725" max="13725" width="9.7109375" style="7" customWidth="1"/>
    <col min="13726" max="13726" width="12.85546875" style="7" customWidth="1"/>
    <col min="13727" max="13963" width="9.140625" style="7"/>
    <col min="13964" max="13964" width="9" style="7" bestFit="1" customWidth="1"/>
    <col min="13965" max="13965" width="9.85546875" style="7" bestFit="1" customWidth="1"/>
    <col min="13966" max="13966" width="9.140625" style="7" bestFit="1" customWidth="1"/>
    <col min="13967" max="13967" width="16" style="7" bestFit="1" customWidth="1"/>
    <col min="13968" max="13968" width="9" style="7" bestFit="1" customWidth="1"/>
    <col min="13969" max="13969" width="7.85546875" style="7" bestFit="1" customWidth="1"/>
    <col min="13970" max="13970" width="11.7109375" style="7" bestFit="1" customWidth="1"/>
    <col min="13971" max="13971" width="14.28515625" style="7" customWidth="1"/>
    <col min="13972" max="13972" width="11.7109375" style="7" bestFit="1" customWidth="1"/>
    <col min="13973" max="13973" width="14.140625" style="7" bestFit="1" customWidth="1"/>
    <col min="13974" max="13974" width="16.7109375" style="7" customWidth="1"/>
    <col min="13975" max="13975" width="16.5703125" style="7" customWidth="1"/>
    <col min="13976" max="13977" width="7.85546875" style="7" bestFit="1" customWidth="1"/>
    <col min="13978" max="13978" width="8" style="7" bestFit="1" customWidth="1"/>
    <col min="13979" max="13980" width="7.85546875" style="7" bestFit="1" customWidth="1"/>
    <col min="13981" max="13981" width="9.7109375" style="7" customWidth="1"/>
    <col min="13982" max="13982" width="12.85546875" style="7" customWidth="1"/>
    <col min="13983" max="14219" width="9.140625" style="7"/>
    <col min="14220" max="14220" width="9" style="7" bestFit="1" customWidth="1"/>
    <col min="14221" max="14221" width="9.85546875" style="7" bestFit="1" customWidth="1"/>
    <col min="14222" max="14222" width="9.140625" style="7" bestFit="1" customWidth="1"/>
    <col min="14223" max="14223" width="16" style="7" bestFit="1" customWidth="1"/>
    <col min="14224" max="14224" width="9" style="7" bestFit="1" customWidth="1"/>
    <col min="14225" max="14225" width="7.85546875" style="7" bestFit="1" customWidth="1"/>
    <col min="14226" max="14226" width="11.7109375" style="7" bestFit="1" customWidth="1"/>
    <col min="14227" max="14227" width="14.28515625" style="7" customWidth="1"/>
    <col min="14228" max="14228" width="11.7109375" style="7" bestFit="1" customWidth="1"/>
    <col min="14229" max="14229" width="14.140625" style="7" bestFit="1" customWidth="1"/>
    <col min="14230" max="14230" width="16.7109375" style="7" customWidth="1"/>
    <col min="14231" max="14231" width="16.5703125" style="7" customWidth="1"/>
    <col min="14232" max="14233" width="7.85546875" style="7" bestFit="1" customWidth="1"/>
    <col min="14234" max="14234" width="8" style="7" bestFit="1" customWidth="1"/>
    <col min="14235" max="14236" width="7.85546875" style="7" bestFit="1" customWidth="1"/>
    <col min="14237" max="14237" width="9.7109375" style="7" customWidth="1"/>
    <col min="14238" max="14238" width="12.85546875" style="7" customWidth="1"/>
    <col min="14239" max="14475" width="9.140625" style="7"/>
    <col min="14476" max="14476" width="9" style="7" bestFit="1" customWidth="1"/>
    <col min="14477" max="14477" width="9.85546875" style="7" bestFit="1" customWidth="1"/>
    <col min="14478" max="14478" width="9.140625" style="7" bestFit="1" customWidth="1"/>
    <col min="14479" max="14479" width="16" style="7" bestFit="1" customWidth="1"/>
    <col min="14480" max="14480" width="9" style="7" bestFit="1" customWidth="1"/>
    <col min="14481" max="14481" width="7.85546875" style="7" bestFit="1" customWidth="1"/>
    <col min="14482" max="14482" width="11.7109375" style="7" bestFit="1" customWidth="1"/>
    <col min="14483" max="14483" width="14.28515625" style="7" customWidth="1"/>
    <col min="14484" max="14484" width="11.7109375" style="7" bestFit="1" customWidth="1"/>
    <col min="14485" max="14485" width="14.140625" style="7" bestFit="1" customWidth="1"/>
    <col min="14486" max="14486" width="16.7109375" style="7" customWidth="1"/>
    <col min="14487" max="14487" width="16.5703125" style="7" customWidth="1"/>
    <col min="14488" max="14489" width="7.85546875" style="7" bestFit="1" customWidth="1"/>
    <col min="14490" max="14490" width="8" style="7" bestFit="1" customWidth="1"/>
    <col min="14491" max="14492" width="7.85546875" style="7" bestFit="1" customWidth="1"/>
    <col min="14493" max="14493" width="9.7109375" style="7" customWidth="1"/>
    <col min="14494" max="14494" width="12.85546875" style="7" customWidth="1"/>
    <col min="14495" max="14731" width="9.140625" style="7"/>
    <col min="14732" max="14732" width="9" style="7" bestFit="1" customWidth="1"/>
    <col min="14733" max="14733" width="9.85546875" style="7" bestFit="1" customWidth="1"/>
    <col min="14734" max="14734" width="9.140625" style="7" bestFit="1" customWidth="1"/>
    <col min="14735" max="14735" width="16" style="7" bestFit="1" customWidth="1"/>
    <col min="14736" max="14736" width="9" style="7" bestFit="1" customWidth="1"/>
    <col min="14737" max="14737" width="7.85546875" style="7" bestFit="1" customWidth="1"/>
    <col min="14738" max="14738" width="11.7109375" style="7" bestFit="1" customWidth="1"/>
    <col min="14739" max="14739" width="14.28515625" style="7" customWidth="1"/>
    <col min="14740" max="14740" width="11.7109375" style="7" bestFit="1" customWidth="1"/>
    <col min="14741" max="14741" width="14.140625" style="7" bestFit="1" customWidth="1"/>
    <col min="14742" max="14742" width="16.7109375" style="7" customWidth="1"/>
    <col min="14743" max="14743" width="16.5703125" style="7" customWidth="1"/>
    <col min="14744" max="14745" width="7.85546875" style="7" bestFit="1" customWidth="1"/>
    <col min="14746" max="14746" width="8" style="7" bestFit="1" customWidth="1"/>
    <col min="14747" max="14748" width="7.85546875" style="7" bestFit="1" customWidth="1"/>
    <col min="14749" max="14749" width="9.7109375" style="7" customWidth="1"/>
    <col min="14750" max="14750" width="12.85546875" style="7" customWidth="1"/>
    <col min="14751" max="14987" width="9.140625" style="7"/>
    <col min="14988" max="14988" width="9" style="7" bestFit="1" customWidth="1"/>
    <col min="14989" max="14989" width="9.85546875" style="7" bestFit="1" customWidth="1"/>
    <col min="14990" max="14990" width="9.140625" style="7" bestFit="1" customWidth="1"/>
    <col min="14991" max="14991" width="16" style="7" bestFit="1" customWidth="1"/>
    <col min="14992" max="14992" width="9" style="7" bestFit="1" customWidth="1"/>
    <col min="14993" max="14993" width="7.85546875" style="7" bestFit="1" customWidth="1"/>
    <col min="14994" max="14994" width="11.7109375" style="7" bestFit="1" customWidth="1"/>
    <col min="14995" max="14995" width="14.28515625" style="7" customWidth="1"/>
    <col min="14996" max="14996" width="11.7109375" style="7" bestFit="1" customWidth="1"/>
    <col min="14997" max="14997" width="14.140625" style="7" bestFit="1" customWidth="1"/>
    <col min="14998" max="14998" width="16.7109375" style="7" customWidth="1"/>
    <col min="14999" max="14999" width="16.5703125" style="7" customWidth="1"/>
    <col min="15000" max="15001" width="7.85546875" style="7" bestFit="1" customWidth="1"/>
    <col min="15002" max="15002" width="8" style="7" bestFit="1" customWidth="1"/>
    <col min="15003" max="15004" width="7.85546875" style="7" bestFit="1" customWidth="1"/>
    <col min="15005" max="15005" width="9.7109375" style="7" customWidth="1"/>
    <col min="15006" max="15006" width="12.85546875" style="7" customWidth="1"/>
    <col min="15007" max="15243" width="9.140625" style="7"/>
    <col min="15244" max="15244" width="9" style="7" bestFit="1" customWidth="1"/>
    <col min="15245" max="15245" width="9.85546875" style="7" bestFit="1" customWidth="1"/>
    <col min="15246" max="15246" width="9.140625" style="7" bestFit="1" customWidth="1"/>
    <col min="15247" max="15247" width="16" style="7" bestFit="1" customWidth="1"/>
    <col min="15248" max="15248" width="9" style="7" bestFit="1" customWidth="1"/>
    <col min="15249" max="15249" width="7.85546875" style="7" bestFit="1" customWidth="1"/>
    <col min="15250" max="15250" width="11.7109375" style="7" bestFit="1" customWidth="1"/>
    <col min="15251" max="15251" width="14.28515625" style="7" customWidth="1"/>
    <col min="15252" max="15252" width="11.7109375" style="7" bestFit="1" customWidth="1"/>
    <col min="15253" max="15253" width="14.140625" style="7" bestFit="1" customWidth="1"/>
    <col min="15254" max="15254" width="16.7109375" style="7" customWidth="1"/>
    <col min="15255" max="15255" width="16.5703125" style="7" customWidth="1"/>
    <col min="15256" max="15257" width="7.85546875" style="7" bestFit="1" customWidth="1"/>
    <col min="15258" max="15258" width="8" style="7" bestFit="1" customWidth="1"/>
    <col min="15259" max="15260" width="7.85546875" style="7" bestFit="1" customWidth="1"/>
    <col min="15261" max="15261" width="9.7109375" style="7" customWidth="1"/>
    <col min="15262" max="15262" width="12.85546875" style="7" customWidth="1"/>
    <col min="15263" max="15499" width="9.140625" style="7"/>
    <col min="15500" max="15500" width="9" style="7" bestFit="1" customWidth="1"/>
    <col min="15501" max="15501" width="9.85546875" style="7" bestFit="1" customWidth="1"/>
    <col min="15502" max="15502" width="9.140625" style="7" bestFit="1" customWidth="1"/>
    <col min="15503" max="15503" width="16" style="7" bestFit="1" customWidth="1"/>
    <col min="15504" max="15504" width="9" style="7" bestFit="1" customWidth="1"/>
    <col min="15505" max="15505" width="7.85546875" style="7" bestFit="1" customWidth="1"/>
    <col min="15506" max="15506" width="11.7109375" style="7" bestFit="1" customWidth="1"/>
    <col min="15507" max="15507" width="14.28515625" style="7" customWidth="1"/>
    <col min="15508" max="15508" width="11.7109375" style="7" bestFit="1" customWidth="1"/>
    <col min="15509" max="15509" width="14.140625" style="7" bestFit="1" customWidth="1"/>
    <col min="15510" max="15510" width="16.7109375" style="7" customWidth="1"/>
    <col min="15511" max="15511" width="16.5703125" style="7" customWidth="1"/>
    <col min="15512" max="15513" width="7.85546875" style="7" bestFit="1" customWidth="1"/>
    <col min="15514" max="15514" width="8" style="7" bestFit="1" customWidth="1"/>
    <col min="15515" max="15516" width="7.85546875" style="7" bestFit="1" customWidth="1"/>
    <col min="15517" max="15517" width="9.7109375" style="7" customWidth="1"/>
    <col min="15518" max="15518" width="12.85546875" style="7" customWidth="1"/>
    <col min="15519" max="15755" width="9.140625" style="7"/>
    <col min="15756" max="15756" width="9" style="7" bestFit="1" customWidth="1"/>
    <col min="15757" max="15757" width="9.85546875" style="7" bestFit="1" customWidth="1"/>
    <col min="15758" max="15758" width="9.140625" style="7" bestFit="1" customWidth="1"/>
    <col min="15759" max="15759" width="16" style="7" bestFit="1" customWidth="1"/>
    <col min="15760" max="15760" width="9" style="7" bestFit="1" customWidth="1"/>
    <col min="15761" max="15761" width="7.85546875" style="7" bestFit="1" customWidth="1"/>
    <col min="15762" max="15762" width="11.7109375" style="7" bestFit="1" customWidth="1"/>
    <col min="15763" max="15763" width="14.28515625" style="7" customWidth="1"/>
    <col min="15764" max="15764" width="11.7109375" style="7" bestFit="1" customWidth="1"/>
    <col min="15765" max="15765" width="14.140625" style="7" bestFit="1" customWidth="1"/>
    <col min="15766" max="15766" width="16.7109375" style="7" customWidth="1"/>
    <col min="15767" max="15767" width="16.5703125" style="7" customWidth="1"/>
    <col min="15768" max="15769" width="7.85546875" style="7" bestFit="1" customWidth="1"/>
    <col min="15770" max="15770" width="8" style="7" bestFit="1" customWidth="1"/>
    <col min="15771" max="15772" width="7.85546875" style="7" bestFit="1" customWidth="1"/>
    <col min="15773" max="15773" width="9.7109375" style="7" customWidth="1"/>
    <col min="15774" max="15774" width="12.85546875" style="7" customWidth="1"/>
    <col min="15775" max="16011" width="9.140625" style="7"/>
    <col min="16012" max="16012" width="9" style="7" bestFit="1" customWidth="1"/>
    <col min="16013" max="16013" width="9.85546875" style="7" bestFit="1" customWidth="1"/>
    <col min="16014" max="16014" width="9.140625" style="7" bestFit="1" customWidth="1"/>
    <col min="16015" max="16015" width="16" style="7" bestFit="1" customWidth="1"/>
    <col min="16016" max="16016" width="9" style="7" bestFit="1" customWidth="1"/>
    <col min="16017" max="16017" width="7.85546875" style="7" bestFit="1" customWidth="1"/>
    <col min="16018" max="16018" width="11.7109375" style="7" bestFit="1" customWidth="1"/>
    <col min="16019" max="16019" width="14.28515625" style="7" customWidth="1"/>
    <col min="16020" max="16020" width="11.7109375" style="7" bestFit="1" customWidth="1"/>
    <col min="16021" max="16021" width="14.140625" style="7" bestFit="1" customWidth="1"/>
    <col min="16022" max="16022" width="16.7109375" style="7" customWidth="1"/>
    <col min="16023" max="16023" width="16.5703125" style="7" customWidth="1"/>
    <col min="16024" max="16025" width="7.85546875" style="7" bestFit="1" customWidth="1"/>
    <col min="16026" max="16026" width="8" style="7" bestFit="1" customWidth="1"/>
    <col min="16027" max="16028" width="7.85546875" style="7" bestFit="1" customWidth="1"/>
    <col min="16029" max="16029" width="9.7109375" style="7" customWidth="1"/>
    <col min="16030" max="16030" width="12.85546875" style="7" customWidth="1"/>
    <col min="16031" max="16384" width="9.140625" style="7"/>
  </cols>
  <sheetData>
    <row r="1" spans="1:51" s="3" customFormat="1">
      <c r="A1" s="183" t="s">
        <v>1</v>
      </c>
      <c r="B1" s="185" t="s">
        <v>71</v>
      </c>
      <c r="C1" s="183" t="s">
        <v>217</v>
      </c>
      <c r="D1" s="183" t="s">
        <v>6</v>
      </c>
      <c r="E1" s="183" t="s">
        <v>9</v>
      </c>
      <c r="F1" s="183" t="s">
        <v>213</v>
      </c>
      <c r="G1" s="187" t="s">
        <v>16</v>
      </c>
      <c r="H1" s="189" t="s">
        <v>207</v>
      </c>
      <c r="I1" s="191" t="s">
        <v>16</v>
      </c>
      <c r="J1" s="193" t="s">
        <v>206</v>
      </c>
      <c r="K1" s="193" t="s">
        <v>16</v>
      </c>
      <c r="L1" s="185" t="s">
        <v>208</v>
      </c>
      <c r="M1" s="187" t="s">
        <v>209</v>
      </c>
      <c r="N1" s="187" t="s">
        <v>16</v>
      </c>
      <c r="O1" s="170" t="s">
        <v>211</v>
      </c>
      <c r="P1" s="172" t="s">
        <v>16</v>
      </c>
      <c r="Q1" s="174" t="s">
        <v>210</v>
      </c>
      <c r="R1" s="178" t="s">
        <v>16</v>
      </c>
      <c r="S1" s="76">
        <v>6.4999999999999997E-3</v>
      </c>
      <c r="T1" s="89">
        <v>1.25E-3</v>
      </c>
      <c r="U1" s="154">
        <v>1.2999999999999999E-2</v>
      </c>
      <c r="V1" s="3" t="s">
        <v>34</v>
      </c>
      <c r="X1" s="97" t="s">
        <v>65</v>
      </c>
      <c r="Y1" s="97" t="s">
        <v>34</v>
      </c>
      <c r="Z1" s="181" t="s">
        <v>215</v>
      </c>
      <c r="AA1" s="180" t="s">
        <v>214</v>
      </c>
      <c r="AB1" s="180"/>
      <c r="AC1" s="180"/>
      <c r="AD1" s="180"/>
      <c r="AE1" s="180"/>
      <c r="AF1" s="180"/>
      <c r="AG1" s="180"/>
      <c r="AH1" s="180"/>
      <c r="AJ1" s="97" t="s">
        <v>65</v>
      </c>
      <c r="AK1" s="97" t="s">
        <v>34</v>
      </c>
      <c r="AR1" s="176" t="s">
        <v>219</v>
      </c>
      <c r="AS1" s="176"/>
      <c r="AT1" s="176"/>
      <c r="AU1" s="176"/>
      <c r="AV1" s="176"/>
    </row>
    <row r="2" spans="1:51" s="3" customFormat="1">
      <c r="A2" s="184"/>
      <c r="B2" s="186"/>
      <c r="C2" s="184"/>
      <c r="D2" s="184"/>
      <c r="E2" s="184"/>
      <c r="F2" s="184"/>
      <c r="G2" s="188"/>
      <c r="H2" s="190"/>
      <c r="I2" s="192"/>
      <c r="J2" s="194"/>
      <c r="K2" s="194"/>
      <c r="L2" s="186"/>
      <c r="M2" s="188"/>
      <c r="N2" s="188"/>
      <c r="O2" s="171"/>
      <c r="P2" s="173"/>
      <c r="Q2" s="175"/>
      <c r="R2" s="179"/>
      <c r="S2" s="76"/>
      <c r="T2" s="89"/>
      <c r="U2" s="77"/>
      <c r="X2" s="97"/>
      <c r="Y2" s="97"/>
      <c r="Z2" s="181"/>
      <c r="AA2" s="17" t="s">
        <v>13</v>
      </c>
      <c r="AB2" s="78" t="s">
        <v>71</v>
      </c>
      <c r="AC2" s="32" t="s">
        <v>3</v>
      </c>
      <c r="AD2" s="32" t="s">
        <v>16</v>
      </c>
      <c r="AE2" s="27" t="s">
        <v>15</v>
      </c>
      <c r="AF2" s="26" t="s">
        <v>71</v>
      </c>
      <c r="AG2" s="29" t="s">
        <v>3</v>
      </c>
      <c r="AH2" s="29" t="s">
        <v>16</v>
      </c>
      <c r="AJ2" s="97"/>
      <c r="AK2" s="97"/>
      <c r="AR2" s="176"/>
      <c r="AS2" s="176"/>
      <c r="AT2" s="176"/>
      <c r="AU2" s="176"/>
      <c r="AV2" s="176"/>
      <c r="AW2" s="159" t="s">
        <v>207</v>
      </c>
      <c r="AX2" s="3" t="s">
        <v>206</v>
      </c>
      <c r="AY2" s="3" t="s">
        <v>34</v>
      </c>
    </row>
    <row r="3" spans="1:51" s="3" customFormat="1">
      <c r="A3" s="8">
        <v>14233</v>
      </c>
      <c r="B3" s="8">
        <v>3</v>
      </c>
      <c r="C3" s="8" t="s">
        <v>2</v>
      </c>
      <c r="D3" s="8">
        <v>3400000</v>
      </c>
      <c r="E3" s="5">
        <f t="shared" ref="E3:E7" si="0">D3/340.75</f>
        <v>9977.9897285399857</v>
      </c>
      <c r="F3" s="8">
        <v>43960</v>
      </c>
      <c r="G3" s="5">
        <f>F3/340.75</f>
        <v>129.00953778429934</v>
      </c>
      <c r="H3" s="8">
        <v>22100</v>
      </c>
      <c r="I3" s="5">
        <f>H3/340.75</f>
        <v>64.856933235509899</v>
      </c>
      <c r="J3" s="8">
        <v>2425</v>
      </c>
      <c r="K3" s="5">
        <f>J3/340.75</f>
        <v>7.1166544387380775</v>
      </c>
      <c r="L3" s="8">
        <v>3956</v>
      </c>
      <c r="M3" s="8"/>
      <c r="N3" s="5">
        <f>(L3+M3)/340.75</f>
        <v>11.609684519442407</v>
      </c>
      <c r="O3" s="33">
        <f>F3*5%</f>
        <v>2198</v>
      </c>
      <c r="P3" s="5">
        <f t="shared" ref="P3:P66" si="1">(N3+O3)/340.75</f>
        <v>6.4845478635933747</v>
      </c>
      <c r="Q3" s="8">
        <f>F3*1%</f>
        <v>439.6</v>
      </c>
      <c r="R3" s="5">
        <f t="shared" ref="R3:R66" si="2">(P3+Q3)/340.75</f>
        <v>1.3091255990127466</v>
      </c>
      <c r="S3" s="3">
        <f t="shared" ref="S3:S66" si="3">E3*0.65%</f>
        <v>64.856933235509914</v>
      </c>
      <c r="T3" s="3">
        <f t="shared" ref="T3:T66" si="4">E3*0.125%</f>
        <v>12.472487160674982</v>
      </c>
      <c r="V3" s="3">
        <f>(13.5+(E3-352.16)*1.2%)*9%</f>
        <v>11.610896106823184</v>
      </c>
      <c r="W3" s="48"/>
      <c r="AA3" s="8">
        <v>147345</v>
      </c>
      <c r="AB3" s="39">
        <v>36133</v>
      </c>
      <c r="AC3" s="8">
        <v>26056</v>
      </c>
      <c r="AD3" s="5">
        <f t="shared" ref="AD3" si="5">AC3/340.75</f>
        <v>76.46661775495231</v>
      </c>
      <c r="AE3" s="8">
        <v>147346</v>
      </c>
      <c r="AF3" s="39">
        <v>36133</v>
      </c>
      <c r="AG3" s="8">
        <v>5525</v>
      </c>
      <c r="AH3" s="5">
        <f t="shared" ref="AH3" si="6">AG3/340.75</f>
        <v>16.214233308877475</v>
      </c>
      <c r="AI3" s="48" t="s">
        <v>60</v>
      </c>
      <c r="AJ3" s="3">
        <f>AD3-S3-T3</f>
        <v>-0.86280264123258554</v>
      </c>
      <c r="AK3" s="3">
        <f>AH3-V3</f>
        <v>4.6033372020542913</v>
      </c>
      <c r="AM3" s="43" t="s">
        <v>218</v>
      </c>
      <c r="AW3" s="150"/>
      <c r="AX3" s="150"/>
      <c r="AY3" s="150"/>
    </row>
    <row r="4" spans="1:51" s="3" customFormat="1">
      <c r="A4" s="8">
        <v>14234</v>
      </c>
      <c r="B4" s="8">
        <v>5</v>
      </c>
      <c r="C4" s="8" t="s">
        <v>212</v>
      </c>
      <c r="D4" s="8"/>
      <c r="E4" s="5"/>
      <c r="F4" s="8">
        <v>3510</v>
      </c>
      <c r="G4" s="5">
        <f t="shared" ref="G4:G67" si="7">F4/340.75</f>
        <v>10.300807043286866</v>
      </c>
      <c r="H4" s="8"/>
      <c r="I4" s="5">
        <f t="shared" ref="I4:I66" si="8">H4/340.75</f>
        <v>0</v>
      </c>
      <c r="J4" s="8"/>
      <c r="K4" s="5">
        <f t="shared" ref="K4:K66" si="9">J4/340.75</f>
        <v>0</v>
      </c>
      <c r="L4" s="8"/>
      <c r="M4" s="8">
        <v>190</v>
      </c>
      <c r="N4" s="5">
        <f t="shared" ref="N4:N67" si="10">(L4+M4)/340.75</f>
        <v>0.55759354365370506</v>
      </c>
      <c r="O4" s="33">
        <v>10</v>
      </c>
      <c r="P4" s="5">
        <f t="shared" si="1"/>
        <v>3.0983399981375514E-2</v>
      </c>
      <c r="Q4" s="8">
        <f t="shared" ref="Q4:Q67" si="11">F4*1%</f>
        <v>35.1</v>
      </c>
      <c r="R4" s="5">
        <f t="shared" si="2"/>
        <v>0.1030989975054479</v>
      </c>
      <c r="V4" s="3">
        <v>0.56000000000000005</v>
      </c>
      <c r="W4" s="48"/>
      <c r="AR4" s="155"/>
      <c r="AS4" s="156"/>
      <c r="AT4" s="155"/>
      <c r="AU4" s="155"/>
      <c r="AV4" s="157"/>
    </row>
    <row r="5" spans="1:51" s="3" customFormat="1">
      <c r="A5" s="8">
        <v>14235</v>
      </c>
      <c r="B5" s="8">
        <v>5</v>
      </c>
      <c r="C5" s="8" t="s">
        <v>212</v>
      </c>
      <c r="D5" s="8"/>
      <c r="E5" s="5">
        <f t="shared" si="0"/>
        <v>0</v>
      </c>
      <c r="F5" s="8">
        <v>3510</v>
      </c>
      <c r="G5" s="5">
        <f t="shared" si="7"/>
        <v>10.300807043286866</v>
      </c>
      <c r="H5" s="8"/>
      <c r="I5" s="5">
        <f t="shared" si="8"/>
        <v>0</v>
      </c>
      <c r="J5" s="8"/>
      <c r="K5" s="5">
        <f t="shared" si="9"/>
        <v>0</v>
      </c>
      <c r="L5" s="8"/>
      <c r="M5" s="8">
        <v>190</v>
      </c>
      <c r="N5" s="5">
        <f t="shared" si="10"/>
        <v>0.55759354365370506</v>
      </c>
      <c r="O5" s="33">
        <v>10</v>
      </c>
      <c r="P5" s="5">
        <f t="shared" si="1"/>
        <v>3.0983399981375514E-2</v>
      </c>
      <c r="Q5" s="8">
        <f t="shared" si="11"/>
        <v>35.1</v>
      </c>
      <c r="R5" s="5">
        <f t="shared" si="2"/>
        <v>0.1030989975054479</v>
      </c>
      <c r="V5" s="3">
        <v>0.56000000000000005</v>
      </c>
      <c r="W5" s="48"/>
      <c r="AR5" s="155"/>
      <c r="AS5" s="156"/>
      <c r="AT5" s="155"/>
      <c r="AU5" s="155"/>
      <c r="AV5" s="157"/>
    </row>
    <row r="6" spans="1:51" s="3" customFormat="1">
      <c r="A6" s="8">
        <v>14236</v>
      </c>
      <c r="B6" s="8">
        <v>5</v>
      </c>
      <c r="C6" s="8" t="s">
        <v>216</v>
      </c>
      <c r="D6" s="8"/>
      <c r="E6" s="5">
        <f t="shared" si="0"/>
        <v>0</v>
      </c>
      <c r="F6" s="8">
        <v>4270</v>
      </c>
      <c r="G6" s="5">
        <f t="shared" si="7"/>
        <v>12.531181217901688</v>
      </c>
      <c r="H6" s="8"/>
      <c r="I6" s="5">
        <f t="shared" si="8"/>
        <v>0</v>
      </c>
      <c r="J6" s="8"/>
      <c r="K6" s="5">
        <f t="shared" si="9"/>
        <v>0</v>
      </c>
      <c r="L6" s="8"/>
      <c r="M6" s="8">
        <v>230</v>
      </c>
      <c r="N6" s="5">
        <f t="shared" si="10"/>
        <v>0.67498165810711663</v>
      </c>
      <c r="O6" s="33">
        <v>10</v>
      </c>
      <c r="P6" s="5">
        <f t="shared" si="1"/>
        <v>3.1327899216748688E-2</v>
      </c>
      <c r="Q6" s="8">
        <f t="shared" si="11"/>
        <v>42.7</v>
      </c>
      <c r="R6" s="5">
        <f t="shared" si="2"/>
        <v>0.12540375025448791</v>
      </c>
      <c r="V6" s="3">
        <v>0.56000000000000005</v>
      </c>
      <c r="W6" s="48" t="s">
        <v>60</v>
      </c>
      <c r="Y6" s="3">
        <f t="shared" ref="Y6:Y58" si="12">N6-V6</f>
        <v>0.11498165810711658</v>
      </c>
      <c r="AR6" s="155"/>
      <c r="AS6" s="156"/>
      <c r="AT6" s="155"/>
      <c r="AU6" s="155"/>
      <c r="AV6" s="157"/>
    </row>
    <row r="7" spans="1:51" s="3" customFormat="1">
      <c r="A7" s="8">
        <v>14237</v>
      </c>
      <c r="B7" s="8">
        <v>5</v>
      </c>
      <c r="C7" s="8" t="s">
        <v>216</v>
      </c>
      <c r="D7" s="8"/>
      <c r="E7" s="5">
        <f t="shared" si="0"/>
        <v>0</v>
      </c>
      <c r="F7" s="8">
        <v>4270</v>
      </c>
      <c r="G7" s="5">
        <f t="shared" si="7"/>
        <v>12.531181217901688</v>
      </c>
      <c r="H7" s="8"/>
      <c r="I7" s="5">
        <f t="shared" si="8"/>
        <v>0</v>
      </c>
      <c r="J7" s="8"/>
      <c r="K7" s="5">
        <f t="shared" si="9"/>
        <v>0</v>
      </c>
      <c r="L7" s="8"/>
      <c r="M7" s="8">
        <v>230</v>
      </c>
      <c r="N7" s="5">
        <f t="shared" si="10"/>
        <v>0.67498165810711663</v>
      </c>
      <c r="O7" s="33">
        <v>10</v>
      </c>
      <c r="P7" s="5">
        <f t="shared" si="1"/>
        <v>3.1327899216748688E-2</v>
      </c>
      <c r="Q7" s="8">
        <f t="shared" si="11"/>
        <v>42.7</v>
      </c>
      <c r="R7" s="5">
        <f t="shared" si="2"/>
        <v>0.12540375025448791</v>
      </c>
      <c r="V7" s="3">
        <v>0.56000000000000005</v>
      </c>
      <c r="W7" s="48" t="s">
        <v>60</v>
      </c>
      <c r="Y7" s="3">
        <f t="shared" si="12"/>
        <v>0.11498165810711658</v>
      </c>
      <c r="AR7" s="155"/>
      <c r="AS7" s="156"/>
      <c r="AT7" s="155"/>
      <c r="AU7" s="155"/>
      <c r="AV7" s="157"/>
    </row>
    <row r="8" spans="1:51" s="3" customFormat="1">
      <c r="A8" s="8">
        <v>14238</v>
      </c>
      <c r="B8" s="8">
        <v>6</v>
      </c>
      <c r="C8" s="8" t="s">
        <v>10</v>
      </c>
      <c r="D8" s="8">
        <v>1500000</v>
      </c>
      <c r="E8" s="5">
        <f t="shared" ref="E8:E69" si="13">D8/340.75</f>
        <v>4402.0542920029347</v>
      </c>
      <c r="F8" s="8">
        <v>21160</v>
      </c>
      <c r="G8" s="5">
        <f t="shared" si="7"/>
        <v>62.098312545854732</v>
      </c>
      <c r="H8" s="8"/>
      <c r="I8" s="5">
        <f t="shared" si="8"/>
        <v>0</v>
      </c>
      <c r="J8" s="8"/>
      <c r="K8" s="5">
        <f t="shared" si="9"/>
        <v>0</v>
      </c>
      <c r="L8" s="8">
        <v>1905</v>
      </c>
      <c r="M8" s="8"/>
      <c r="N8" s="5">
        <f t="shared" si="10"/>
        <v>5.5906089508437269</v>
      </c>
      <c r="O8" s="33">
        <f t="shared" ref="O8:O67" si="14">F8*5%</f>
        <v>1058</v>
      </c>
      <c r="P8" s="5">
        <f t="shared" si="1"/>
        <v>3.1213224033773845</v>
      </c>
      <c r="Q8" s="8">
        <f t="shared" si="11"/>
        <v>211.6</v>
      </c>
      <c r="R8" s="5">
        <f t="shared" si="2"/>
        <v>0.63014327924688884</v>
      </c>
      <c r="V8" s="3">
        <f t="shared" ref="V8:V69" si="15">(13.5+(E8-352.16)*1.2%)*9%</f>
        <v>5.5888858353631701</v>
      </c>
      <c r="W8" s="48"/>
      <c r="AR8" s="8">
        <v>14238</v>
      </c>
      <c r="AS8" s="18">
        <v>36013</v>
      </c>
      <c r="AT8" s="8" t="s">
        <v>10</v>
      </c>
      <c r="AU8" s="8">
        <v>1500000</v>
      </c>
      <c r="AV8" s="5">
        <f t="shared" ref="AV8" si="16">AU8/340.75</f>
        <v>4402.0542920029347</v>
      </c>
      <c r="AW8" s="5"/>
      <c r="AX8" s="5"/>
      <c r="AY8" s="5">
        <v>5.59</v>
      </c>
    </row>
    <row r="9" spans="1:51" s="3" customFormat="1">
      <c r="A9" s="8">
        <v>14239</v>
      </c>
      <c r="B9" s="8">
        <v>6</v>
      </c>
      <c r="C9" s="8" t="s">
        <v>0</v>
      </c>
      <c r="D9" s="8">
        <v>2000000</v>
      </c>
      <c r="E9" s="5">
        <f t="shared" si="13"/>
        <v>5869.40572267058</v>
      </c>
      <c r="F9" s="8">
        <v>27160</v>
      </c>
      <c r="G9" s="5">
        <f t="shared" si="7"/>
        <v>79.706529713866473</v>
      </c>
      <c r="H9" s="8">
        <v>13000</v>
      </c>
      <c r="I9" s="5">
        <f t="shared" si="8"/>
        <v>38.151137197358764</v>
      </c>
      <c r="J9" s="8">
        <v>2500</v>
      </c>
      <c r="K9" s="5">
        <f t="shared" si="9"/>
        <v>7.3367571533382243</v>
      </c>
      <c r="L9" s="8">
        <v>2445</v>
      </c>
      <c r="M9" s="8"/>
      <c r="N9" s="5">
        <f t="shared" si="10"/>
        <v>7.1753484959647835</v>
      </c>
      <c r="O9" s="33">
        <f t="shared" si="14"/>
        <v>1358</v>
      </c>
      <c r="P9" s="5">
        <f t="shared" si="1"/>
        <v>4.0063840014555092</v>
      </c>
      <c r="Q9" s="8">
        <f t="shared" si="11"/>
        <v>271.60000000000002</v>
      </c>
      <c r="R9" s="5">
        <f t="shared" si="2"/>
        <v>0.80882284373134417</v>
      </c>
      <c r="S9" s="3">
        <f t="shared" si="3"/>
        <v>38.151137197358771</v>
      </c>
      <c r="T9" s="3">
        <f t="shared" si="4"/>
        <v>7.3367571533382252</v>
      </c>
      <c r="V9" s="3">
        <f t="shared" si="15"/>
        <v>7.1736253804842267</v>
      </c>
      <c r="W9" s="48"/>
      <c r="AA9" s="8">
        <v>147343</v>
      </c>
      <c r="AB9" s="39">
        <v>36133</v>
      </c>
      <c r="AC9" s="8">
        <v>15444</v>
      </c>
      <c r="AD9" s="5">
        <f t="shared" ref="AD9:AD10" si="17">AC9/340.75</f>
        <v>45.323550990462216</v>
      </c>
      <c r="AE9" s="8">
        <v>147344</v>
      </c>
      <c r="AF9" s="39">
        <v>36133</v>
      </c>
      <c r="AG9" s="8">
        <v>3250</v>
      </c>
      <c r="AH9" s="5">
        <f t="shared" ref="AH9:AH10" si="18">AG9/340.75</f>
        <v>9.5377842993396911</v>
      </c>
      <c r="AJ9" s="3">
        <f t="shared" ref="AJ9:AJ14" si="19">AD9-S9-T9</f>
        <v>-0.16434336023478036</v>
      </c>
      <c r="AK9" s="3">
        <f t="shared" ref="AK9:AK14" si="20">AH9-V9</f>
        <v>2.3641589188554644</v>
      </c>
      <c r="AR9" s="155"/>
      <c r="AS9" s="156"/>
      <c r="AT9" s="155"/>
      <c r="AU9" s="155"/>
      <c r="AV9" s="157"/>
      <c r="AW9" s="150"/>
      <c r="AX9" s="150"/>
      <c r="AY9" s="150"/>
    </row>
    <row r="10" spans="1:51" s="3" customFormat="1">
      <c r="A10" s="8">
        <v>14240</v>
      </c>
      <c r="B10" s="8">
        <v>6</v>
      </c>
      <c r="C10" s="8" t="s">
        <v>2</v>
      </c>
      <c r="D10" s="8">
        <v>10500000</v>
      </c>
      <c r="E10" s="5">
        <f t="shared" si="13"/>
        <v>30814.380044020541</v>
      </c>
      <c r="F10" s="8">
        <v>129160</v>
      </c>
      <c r="G10" s="5">
        <f t="shared" si="7"/>
        <v>379.04622157006605</v>
      </c>
      <c r="H10" s="8">
        <v>68250</v>
      </c>
      <c r="I10" s="5">
        <f t="shared" si="8"/>
        <v>200.29347028613353</v>
      </c>
      <c r="J10" s="8">
        <v>12125</v>
      </c>
      <c r="K10" s="5">
        <f t="shared" si="9"/>
        <v>35.583272193690391</v>
      </c>
      <c r="L10" s="8">
        <v>11624</v>
      </c>
      <c r="M10" s="8"/>
      <c r="N10" s="5">
        <f t="shared" si="10"/>
        <v>34.112986060161411</v>
      </c>
      <c r="O10" s="33">
        <f t="shared" si="14"/>
        <v>6458</v>
      </c>
      <c r="P10" s="5">
        <f t="shared" si="1"/>
        <v>19.052422556302748</v>
      </c>
      <c r="Q10" s="8">
        <f t="shared" si="11"/>
        <v>1291.6000000000001</v>
      </c>
      <c r="R10" s="5">
        <f t="shared" si="2"/>
        <v>3.8463754146920111</v>
      </c>
      <c r="S10" s="3">
        <f t="shared" si="3"/>
        <v>200.29347028613353</v>
      </c>
      <c r="T10" s="3">
        <f t="shared" si="4"/>
        <v>38.51797505502568</v>
      </c>
      <c r="V10" s="3">
        <f t="shared" si="15"/>
        <v>34.114197647542184</v>
      </c>
      <c r="W10" s="48"/>
      <c r="AA10" s="8">
        <v>147342</v>
      </c>
      <c r="AB10" s="39">
        <v>36133</v>
      </c>
      <c r="AC10" s="8">
        <v>78250</v>
      </c>
      <c r="AD10" s="5">
        <f t="shared" si="17"/>
        <v>229.64049889948643</v>
      </c>
      <c r="AE10" s="8">
        <v>147341</v>
      </c>
      <c r="AF10" s="39">
        <v>36133</v>
      </c>
      <c r="AG10" s="8">
        <v>17003</v>
      </c>
      <c r="AH10" s="5">
        <f t="shared" si="18"/>
        <v>49.898752751283929</v>
      </c>
      <c r="AJ10" s="3">
        <f t="shared" si="19"/>
        <v>-9.1709464416727755</v>
      </c>
      <c r="AK10" s="3">
        <f t="shared" si="20"/>
        <v>15.784555103741745</v>
      </c>
      <c r="AR10" s="155"/>
      <c r="AS10" s="156"/>
      <c r="AT10" s="155"/>
      <c r="AU10" s="155"/>
      <c r="AV10" s="157"/>
      <c r="AW10" s="150"/>
      <c r="AX10" s="150"/>
      <c r="AY10" s="150"/>
    </row>
    <row r="11" spans="1:51" s="3" customFormat="1">
      <c r="A11" s="8">
        <v>14241</v>
      </c>
      <c r="B11" s="8">
        <v>7</v>
      </c>
      <c r="C11" s="8" t="s">
        <v>10</v>
      </c>
      <c r="D11" s="8">
        <v>750000</v>
      </c>
      <c r="E11" s="5">
        <f t="shared" si="13"/>
        <v>2201.0271460014674</v>
      </c>
      <c r="F11" s="8">
        <v>12160</v>
      </c>
      <c r="G11" s="5">
        <f t="shared" si="7"/>
        <v>35.685986793837124</v>
      </c>
      <c r="H11" s="8"/>
      <c r="I11" s="5">
        <f t="shared" si="8"/>
        <v>0</v>
      </c>
      <c r="J11" s="8"/>
      <c r="K11" s="5">
        <f t="shared" si="9"/>
        <v>0</v>
      </c>
      <c r="L11" s="8">
        <v>1094</v>
      </c>
      <c r="M11" s="8"/>
      <c r="N11" s="5">
        <f t="shared" si="10"/>
        <v>3.2105649303008073</v>
      </c>
      <c r="O11" s="33">
        <f t="shared" si="14"/>
        <v>608</v>
      </c>
      <c r="P11" s="5">
        <f t="shared" si="1"/>
        <v>1.7937213937793128</v>
      </c>
      <c r="Q11" s="8">
        <f t="shared" si="11"/>
        <v>121.60000000000001</v>
      </c>
      <c r="R11" s="5">
        <f t="shared" si="2"/>
        <v>0.36212390724513371</v>
      </c>
      <c r="V11" s="3">
        <f t="shared" si="15"/>
        <v>3.2117765176815842</v>
      </c>
      <c r="W11" s="48"/>
      <c r="AR11" s="155"/>
      <c r="AS11" s="156"/>
      <c r="AT11" s="155"/>
      <c r="AU11" s="155"/>
      <c r="AV11" s="157"/>
      <c r="AY11" s="150"/>
    </row>
    <row r="12" spans="1:51" s="3" customFormat="1">
      <c r="A12" s="8">
        <v>14242</v>
      </c>
      <c r="B12" s="8">
        <v>10</v>
      </c>
      <c r="C12" s="8" t="s">
        <v>148</v>
      </c>
      <c r="D12" s="8"/>
      <c r="E12" s="5">
        <f t="shared" si="13"/>
        <v>0</v>
      </c>
      <c r="F12" s="8">
        <v>9190</v>
      </c>
      <c r="G12" s="5">
        <f t="shared" si="7"/>
        <v>26.969919295671314</v>
      </c>
      <c r="H12" s="8"/>
      <c r="I12" s="5">
        <f t="shared" si="8"/>
        <v>0</v>
      </c>
      <c r="J12" s="8"/>
      <c r="K12" s="5">
        <f t="shared" si="9"/>
        <v>0</v>
      </c>
      <c r="L12" s="8"/>
      <c r="M12" s="8">
        <v>500</v>
      </c>
      <c r="N12" s="5">
        <f t="shared" si="10"/>
        <v>1.467351430667645</v>
      </c>
      <c r="O12" s="33">
        <v>10</v>
      </c>
      <c r="P12" s="5">
        <f t="shared" si="1"/>
        <v>3.3653269055517666E-2</v>
      </c>
      <c r="Q12" s="8">
        <f t="shared" si="11"/>
        <v>91.9</v>
      </c>
      <c r="R12" s="5">
        <f t="shared" si="2"/>
        <v>0.2697979553017037</v>
      </c>
      <c r="V12" s="3">
        <v>1.47</v>
      </c>
      <c r="W12" s="48"/>
      <c r="AR12" s="155"/>
      <c r="AS12" s="156"/>
      <c r="AT12" s="158"/>
      <c r="AU12" s="155"/>
      <c r="AV12" s="157"/>
    </row>
    <row r="13" spans="1:51" s="3" customFormat="1">
      <c r="A13" s="8">
        <v>14243</v>
      </c>
      <c r="B13" s="8">
        <v>10</v>
      </c>
      <c r="C13" s="8" t="s">
        <v>0</v>
      </c>
      <c r="D13" s="8">
        <v>6000000</v>
      </c>
      <c r="E13" s="5">
        <f t="shared" si="13"/>
        <v>17608.217168011739</v>
      </c>
      <c r="F13" s="8">
        <v>75160</v>
      </c>
      <c r="G13" s="5">
        <f t="shared" si="7"/>
        <v>220.57226705796037</v>
      </c>
      <c r="H13" s="8">
        <v>39000</v>
      </c>
      <c r="I13" s="5">
        <f t="shared" si="8"/>
        <v>114.45341159207631</v>
      </c>
      <c r="J13" s="8"/>
      <c r="K13" s="5">
        <f t="shared" si="9"/>
        <v>0</v>
      </c>
      <c r="L13" s="8">
        <v>6765</v>
      </c>
      <c r="M13" s="8"/>
      <c r="N13" s="5">
        <f t="shared" si="10"/>
        <v>19.853264856933237</v>
      </c>
      <c r="O13" s="33">
        <f t="shared" si="14"/>
        <v>3758</v>
      </c>
      <c r="P13" s="5">
        <f t="shared" si="1"/>
        <v>11.086876786080508</v>
      </c>
      <c r="Q13" s="8">
        <f t="shared" si="11"/>
        <v>751.6</v>
      </c>
      <c r="R13" s="5">
        <f t="shared" si="2"/>
        <v>2.2382593596069862</v>
      </c>
      <c r="S13" s="3">
        <f t="shared" si="3"/>
        <v>114.45341159207631</v>
      </c>
      <c r="T13" s="3">
        <f t="shared" si="4"/>
        <v>22.010271460014675</v>
      </c>
      <c r="V13" s="3">
        <f t="shared" si="15"/>
        <v>19.851541741452678</v>
      </c>
      <c r="W13" s="48"/>
      <c r="AA13" s="8">
        <v>147320</v>
      </c>
      <c r="AB13" s="39">
        <v>36133</v>
      </c>
      <c r="AC13" s="8">
        <v>45765</v>
      </c>
      <c r="AD13" s="5">
        <f t="shared" ref="AD13:AD14" si="21">AC13/340.75</f>
        <v>134.30667644900953</v>
      </c>
      <c r="AE13" s="8">
        <v>147322</v>
      </c>
      <c r="AF13" s="39">
        <v>36133</v>
      </c>
      <c r="AG13" s="8">
        <v>9750</v>
      </c>
      <c r="AH13" s="5">
        <f t="shared" ref="AH13:AH15" si="22">AG13/340.75</f>
        <v>28.613352898019077</v>
      </c>
      <c r="AJ13" s="3">
        <f t="shared" si="19"/>
        <v>-2.1570066030814523</v>
      </c>
      <c r="AK13" s="3">
        <f t="shared" si="20"/>
        <v>8.7618111565663988</v>
      </c>
      <c r="AR13" s="155"/>
      <c r="AS13" s="156"/>
      <c r="AT13" s="155"/>
      <c r="AU13" s="155"/>
      <c r="AV13" s="157"/>
      <c r="AW13" s="150"/>
      <c r="AX13" s="150"/>
      <c r="AY13" s="150"/>
    </row>
    <row r="14" spans="1:51" s="3" customFormat="1">
      <c r="A14" s="8">
        <v>14244</v>
      </c>
      <c r="B14" s="8">
        <v>10</v>
      </c>
      <c r="C14" s="8" t="s">
        <v>0</v>
      </c>
      <c r="D14" s="8">
        <v>4000000</v>
      </c>
      <c r="E14" s="5">
        <f t="shared" si="13"/>
        <v>11738.81144534116</v>
      </c>
      <c r="F14" s="8">
        <v>51167</v>
      </c>
      <c r="G14" s="5">
        <f t="shared" si="7"/>
        <v>150.15994130594277</v>
      </c>
      <c r="H14" s="8">
        <v>26000</v>
      </c>
      <c r="I14" s="5">
        <f t="shared" si="8"/>
        <v>76.302274394717529</v>
      </c>
      <c r="J14" s="8">
        <v>5000</v>
      </c>
      <c r="K14" s="5">
        <f t="shared" si="9"/>
        <v>14.673514306676449</v>
      </c>
      <c r="L14" s="8">
        <v>4604</v>
      </c>
      <c r="M14" s="8"/>
      <c r="N14" s="5">
        <f t="shared" si="10"/>
        <v>13.511371973587675</v>
      </c>
      <c r="O14" s="33">
        <f t="shared" si="14"/>
        <v>2558.3500000000004</v>
      </c>
      <c r="P14" s="5">
        <f t="shared" si="1"/>
        <v>7.5476489272885932</v>
      </c>
      <c r="Q14" s="8">
        <f t="shared" si="11"/>
        <v>511.67</v>
      </c>
      <c r="R14" s="5">
        <f t="shared" si="2"/>
        <v>1.5237495199626958</v>
      </c>
      <c r="S14" s="3">
        <f t="shared" si="3"/>
        <v>76.302274394717543</v>
      </c>
      <c r="T14" s="3">
        <f t="shared" si="4"/>
        <v>14.67351430667645</v>
      </c>
      <c r="V14" s="3">
        <f t="shared" si="15"/>
        <v>13.512583560968453</v>
      </c>
      <c r="W14" s="48"/>
      <c r="AA14" s="8">
        <v>147347</v>
      </c>
      <c r="AB14" s="39">
        <v>36133</v>
      </c>
      <c r="AC14" s="8">
        <v>30604</v>
      </c>
      <c r="AD14" s="5">
        <f t="shared" si="21"/>
        <v>89.813646368305214</v>
      </c>
      <c r="AE14" s="8">
        <v>147348</v>
      </c>
      <c r="AF14" s="39">
        <v>36133</v>
      </c>
      <c r="AG14" s="8">
        <v>6500</v>
      </c>
      <c r="AH14" s="5">
        <f t="shared" si="22"/>
        <v>19.075568598679382</v>
      </c>
      <c r="AJ14" s="3">
        <f t="shared" si="19"/>
        <v>-1.162142333088779</v>
      </c>
      <c r="AK14" s="3">
        <f t="shared" si="20"/>
        <v>5.5629850377109289</v>
      </c>
      <c r="AR14" s="155"/>
      <c r="AS14" s="156"/>
      <c r="AT14" s="155"/>
      <c r="AU14" s="155"/>
      <c r="AV14" s="157"/>
      <c r="AW14" s="150"/>
      <c r="AX14" s="150"/>
      <c r="AY14" s="150"/>
    </row>
    <row r="15" spans="1:51" s="3" customFormat="1">
      <c r="A15" s="8">
        <v>14245</v>
      </c>
      <c r="B15" s="8">
        <v>11</v>
      </c>
      <c r="C15" s="8" t="s">
        <v>10</v>
      </c>
      <c r="D15" s="8">
        <v>3000000</v>
      </c>
      <c r="E15" s="5">
        <f t="shared" si="13"/>
        <v>8804.1085840058695</v>
      </c>
      <c r="F15" s="8">
        <v>39160</v>
      </c>
      <c r="G15" s="5">
        <f t="shared" si="7"/>
        <v>114.92296404988996</v>
      </c>
      <c r="H15" s="8"/>
      <c r="I15" s="5"/>
      <c r="J15" s="8"/>
      <c r="K15" s="5"/>
      <c r="L15" s="8">
        <v>3525</v>
      </c>
      <c r="M15" s="8"/>
      <c r="N15" s="5">
        <f t="shared" si="10"/>
        <v>10.344827586206897</v>
      </c>
      <c r="O15" s="33">
        <f t="shared" si="14"/>
        <v>1958</v>
      </c>
      <c r="P15" s="5">
        <f t="shared" si="1"/>
        <v>5.7765071976117595</v>
      </c>
      <c r="Q15" s="8">
        <f t="shared" si="11"/>
        <v>391.6</v>
      </c>
      <c r="R15" s="5">
        <f t="shared" si="2"/>
        <v>1.1661819727002547</v>
      </c>
      <c r="V15" s="3">
        <f t="shared" si="15"/>
        <v>10.343104470726338</v>
      </c>
      <c r="W15" s="48"/>
      <c r="AA15" s="8"/>
      <c r="AB15" s="13"/>
      <c r="AC15" s="8"/>
      <c r="AD15" s="5"/>
      <c r="AE15" s="8">
        <v>147800</v>
      </c>
      <c r="AF15" s="39">
        <v>36133</v>
      </c>
      <c r="AG15" s="8">
        <v>3524</v>
      </c>
      <c r="AH15" s="5">
        <f t="shared" si="22"/>
        <v>10.341892883345562</v>
      </c>
      <c r="AR15" s="155"/>
      <c r="AS15" s="156"/>
      <c r="AT15" s="155"/>
      <c r="AU15" s="155"/>
      <c r="AV15" s="157"/>
      <c r="AY15" s="150"/>
    </row>
    <row r="16" spans="1:51" s="3" customFormat="1">
      <c r="A16" s="8">
        <v>14246</v>
      </c>
      <c r="B16" s="8">
        <v>11</v>
      </c>
      <c r="C16" s="8" t="s">
        <v>216</v>
      </c>
      <c r="D16" s="8"/>
      <c r="E16" s="5">
        <f t="shared" si="13"/>
        <v>0</v>
      </c>
      <c r="F16" s="8">
        <v>4270</v>
      </c>
      <c r="G16" s="5">
        <f t="shared" si="7"/>
        <v>12.531181217901688</v>
      </c>
      <c r="H16" s="8"/>
      <c r="I16" s="5"/>
      <c r="J16" s="8"/>
      <c r="K16" s="5"/>
      <c r="L16" s="8"/>
      <c r="M16" s="8">
        <v>230</v>
      </c>
      <c r="N16" s="5">
        <f t="shared" si="10"/>
        <v>0.67498165810711663</v>
      </c>
      <c r="O16" s="33">
        <v>10</v>
      </c>
      <c r="P16" s="5">
        <f t="shared" si="1"/>
        <v>3.1327899216748688E-2</v>
      </c>
      <c r="Q16" s="8">
        <f t="shared" si="11"/>
        <v>42.7</v>
      </c>
      <c r="R16" s="5">
        <f t="shared" si="2"/>
        <v>0.12540375025448791</v>
      </c>
      <c r="V16" s="3">
        <v>0.56000000000000005</v>
      </c>
      <c r="W16" s="48" t="s">
        <v>60</v>
      </c>
      <c r="Y16" s="3">
        <f t="shared" si="12"/>
        <v>0.11498165810711658</v>
      </c>
      <c r="AR16" s="155"/>
      <c r="AS16" s="156"/>
      <c r="AT16" s="155"/>
      <c r="AU16" s="155"/>
      <c r="AV16" s="157"/>
    </row>
    <row r="17" spans="1:51" s="3" customFormat="1">
      <c r="A17" s="8">
        <v>14247</v>
      </c>
      <c r="B17" s="8">
        <v>11</v>
      </c>
      <c r="C17" s="8" t="s">
        <v>216</v>
      </c>
      <c r="D17" s="8"/>
      <c r="E17" s="5">
        <f t="shared" si="13"/>
        <v>0</v>
      </c>
      <c r="F17" s="8">
        <v>4270</v>
      </c>
      <c r="G17" s="5">
        <f t="shared" si="7"/>
        <v>12.531181217901688</v>
      </c>
      <c r="H17" s="8"/>
      <c r="I17" s="5"/>
      <c r="J17" s="8"/>
      <c r="K17" s="5"/>
      <c r="L17" s="8"/>
      <c r="M17" s="8">
        <v>230</v>
      </c>
      <c r="N17" s="5">
        <f t="shared" si="10"/>
        <v>0.67498165810711663</v>
      </c>
      <c r="O17" s="33">
        <v>10</v>
      </c>
      <c r="P17" s="5">
        <f t="shared" si="1"/>
        <v>3.1327899216748688E-2</v>
      </c>
      <c r="Q17" s="8">
        <f t="shared" si="11"/>
        <v>42.7</v>
      </c>
      <c r="R17" s="5">
        <f t="shared" si="2"/>
        <v>0.12540375025448791</v>
      </c>
      <c r="V17" s="3">
        <v>0.56000000000000005</v>
      </c>
      <c r="W17" s="48" t="s">
        <v>60</v>
      </c>
      <c r="Y17" s="3">
        <f t="shared" si="12"/>
        <v>0.11498165810711658</v>
      </c>
    </row>
    <row r="18" spans="1:51" s="3" customFormat="1">
      <c r="A18" s="8">
        <v>14248</v>
      </c>
      <c r="B18" s="8">
        <v>11</v>
      </c>
      <c r="C18" s="8" t="s">
        <v>216</v>
      </c>
      <c r="D18" s="8"/>
      <c r="E18" s="5">
        <f t="shared" si="13"/>
        <v>0</v>
      </c>
      <c r="F18" s="8">
        <v>4270</v>
      </c>
      <c r="G18" s="5">
        <f t="shared" si="7"/>
        <v>12.531181217901688</v>
      </c>
      <c r="H18" s="8"/>
      <c r="I18" s="5"/>
      <c r="J18" s="8"/>
      <c r="K18" s="5"/>
      <c r="L18" s="8"/>
      <c r="M18" s="8">
        <v>230</v>
      </c>
      <c r="N18" s="5">
        <f t="shared" si="10"/>
        <v>0.67498165810711663</v>
      </c>
      <c r="O18" s="33">
        <v>10</v>
      </c>
      <c r="P18" s="5">
        <f t="shared" si="1"/>
        <v>3.1327899216748688E-2</v>
      </c>
      <c r="Q18" s="8">
        <f t="shared" si="11"/>
        <v>42.7</v>
      </c>
      <c r="R18" s="5">
        <f t="shared" si="2"/>
        <v>0.12540375025448791</v>
      </c>
      <c r="V18" s="3">
        <v>0.56000000000000005</v>
      </c>
      <c r="W18" s="48" t="s">
        <v>60</v>
      </c>
      <c r="Y18" s="3">
        <f t="shared" si="12"/>
        <v>0.11498165810711658</v>
      </c>
    </row>
    <row r="19" spans="1:51" s="3" customFormat="1">
      <c r="A19" s="8">
        <v>14249</v>
      </c>
      <c r="B19" s="8">
        <v>11</v>
      </c>
      <c r="C19" s="8" t="s">
        <v>216</v>
      </c>
      <c r="D19" s="8"/>
      <c r="E19" s="5">
        <f t="shared" si="13"/>
        <v>0</v>
      </c>
      <c r="F19" s="8">
        <v>5030</v>
      </c>
      <c r="G19" s="5">
        <f t="shared" si="7"/>
        <v>14.761555392516508</v>
      </c>
      <c r="H19" s="8"/>
      <c r="I19" s="5"/>
      <c r="J19" s="8"/>
      <c r="K19" s="5"/>
      <c r="L19" s="8"/>
      <c r="M19" s="8">
        <v>270</v>
      </c>
      <c r="N19" s="5">
        <f t="shared" si="10"/>
        <v>0.79236977256052821</v>
      </c>
      <c r="O19" s="33">
        <v>10</v>
      </c>
      <c r="P19" s="5">
        <f t="shared" si="1"/>
        <v>3.1672398452121872E-2</v>
      </c>
      <c r="Q19" s="8">
        <f t="shared" si="11"/>
        <v>50.300000000000004</v>
      </c>
      <c r="R19" s="5">
        <f t="shared" si="2"/>
        <v>0.14770850300352789</v>
      </c>
      <c r="V19" s="3">
        <v>0.56000000000000005</v>
      </c>
      <c r="W19" s="48" t="s">
        <v>60</v>
      </c>
      <c r="Y19" s="3">
        <f t="shared" si="12"/>
        <v>0.23236977256052815</v>
      </c>
    </row>
    <row r="20" spans="1:51" s="3" customFormat="1">
      <c r="A20" s="8">
        <v>14250</v>
      </c>
      <c r="B20" s="8">
        <v>11</v>
      </c>
      <c r="C20" s="8" t="s">
        <v>10</v>
      </c>
      <c r="D20" s="8">
        <v>670000</v>
      </c>
      <c r="E20" s="5">
        <f t="shared" si="13"/>
        <v>1966.2509170946441</v>
      </c>
      <c r="F20" s="8">
        <v>1018</v>
      </c>
      <c r="G20" s="5">
        <f t="shared" si="7"/>
        <v>2.9875275128393248</v>
      </c>
      <c r="H20" s="8"/>
      <c r="I20" s="5"/>
      <c r="J20" s="8"/>
      <c r="K20" s="5"/>
      <c r="L20" s="8">
        <v>1018</v>
      </c>
      <c r="M20" s="8"/>
      <c r="N20" s="5">
        <f t="shared" si="10"/>
        <v>2.9875275128393248</v>
      </c>
      <c r="O20" s="33">
        <f t="shared" si="14"/>
        <v>50.900000000000006</v>
      </c>
      <c r="P20" s="5">
        <f t="shared" si="1"/>
        <v>0.15814388118221373</v>
      </c>
      <c r="Q20" s="8">
        <f t="shared" si="11"/>
        <v>10.18</v>
      </c>
      <c r="R20" s="5">
        <f t="shared" si="2"/>
        <v>3.0339380429001361E-2</v>
      </c>
      <c r="V20" s="3">
        <f t="shared" si="15"/>
        <v>2.9582181904622153</v>
      </c>
      <c r="W20" s="48"/>
      <c r="AY20" s="150"/>
    </row>
    <row r="21" spans="1:51" s="3" customFormat="1">
      <c r="A21" s="8">
        <v>14251</v>
      </c>
      <c r="B21" s="8">
        <v>11</v>
      </c>
      <c r="C21" s="8" t="s">
        <v>10</v>
      </c>
      <c r="D21" s="8">
        <v>680000</v>
      </c>
      <c r="E21" s="5">
        <f t="shared" si="13"/>
        <v>1995.597945707997</v>
      </c>
      <c r="F21" s="8">
        <v>11320</v>
      </c>
      <c r="G21" s="5">
        <f t="shared" si="7"/>
        <v>33.220836390315483</v>
      </c>
      <c r="H21" s="8"/>
      <c r="I21" s="5"/>
      <c r="J21" s="8"/>
      <c r="K21" s="5"/>
      <c r="L21" s="8">
        <v>1018</v>
      </c>
      <c r="M21" s="8"/>
      <c r="N21" s="5">
        <f t="shared" si="10"/>
        <v>2.9875275128393248</v>
      </c>
      <c r="O21" s="33">
        <f t="shared" si="14"/>
        <v>566</v>
      </c>
      <c r="P21" s="5">
        <f t="shared" si="1"/>
        <v>1.6698093250560213</v>
      </c>
      <c r="Q21" s="8">
        <f t="shared" si="11"/>
        <v>113.2</v>
      </c>
      <c r="R21" s="5">
        <f t="shared" si="2"/>
        <v>0.33710875810728108</v>
      </c>
      <c r="V21" s="3">
        <f t="shared" si="15"/>
        <v>2.989912981364637</v>
      </c>
      <c r="W21" s="48"/>
      <c r="AY21" s="150"/>
    </row>
    <row r="22" spans="1:51" s="3" customFormat="1">
      <c r="A22" s="8">
        <v>14252</v>
      </c>
      <c r="B22" s="8">
        <v>11</v>
      </c>
      <c r="C22" s="8" t="s">
        <v>10</v>
      </c>
      <c r="D22" s="8">
        <v>680000</v>
      </c>
      <c r="E22" s="5">
        <f t="shared" si="13"/>
        <v>1995.597945707997</v>
      </c>
      <c r="F22" s="8">
        <v>11320</v>
      </c>
      <c r="G22" s="5">
        <f t="shared" si="7"/>
        <v>33.220836390315483</v>
      </c>
      <c r="H22" s="8"/>
      <c r="I22" s="5"/>
      <c r="J22" s="8"/>
      <c r="K22" s="5"/>
      <c r="L22" s="8">
        <v>1018</v>
      </c>
      <c r="M22" s="8"/>
      <c r="N22" s="5">
        <f t="shared" si="10"/>
        <v>2.9875275128393248</v>
      </c>
      <c r="O22" s="33">
        <f t="shared" si="14"/>
        <v>566</v>
      </c>
      <c r="P22" s="5">
        <f t="shared" si="1"/>
        <v>1.6698093250560213</v>
      </c>
      <c r="Q22" s="8">
        <f t="shared" si="11"/>
        <v>113.2</v>
      </c>
      <c r="R22" s="5">
        <f t="shared" si="2"/>
        <v>0.33710875810728108</v>
      </c>
      <c r="V22" s="3">
        <f t="shared" si="15"/>
        <v>2.989912981364637</v>
      </c>
      <c r="W22" s="48"/>
    </row>
    <row r="23" spans="1:51" s="3" customFormat="1">
      <c r="A23" s="8">
        <v>14253</v>
      </c>
      <c r="B23" s="8">
        <v>12</v>
      </c>
      <c r="C23" s="8" t="s">
        <v>148</v>
      </c>
      <c r="D23" s="8"/>
      <c r="E23" s="5">
        <f t="shared" si="13"/>
        <v>0</v>
      </c>
      <c r="F23" s="8">
        <v>10000</v>
      </c>
      <c r="G23" s="5">
        <f t="shared" si="7"/>
        <v>29.347028613352897</v>
      </c>
      <c r="H23" s="8"/>
      <c r="I23" s="5"/>
      <c r="J23" s="8"/>
      <c r="K23" s="5"/>
      <c r="L23" s="8"/>
      <c r="M23" s="8">
        <v>500</v>
      </c>
      <c r="N23" s="5">
        <f t="shared" si="10"/>
        <v>1.467351430667645</v>
      </c>
      <c r="O23" s="33">
        <v>10</v>
      </c>
      <c r="P23" s="5">
        <f t="shared" si="1"/>
        <v>3.3653269055517666E-2</v>
      </c>
      <c r="Q23" s="8">
        <f t="shared" si="11"/>
        <v>100</v>
      </c>
      <c r="R23" s="5">
        <f t="shared" si="2"/>
        <v>0.2935690484785195</v>
      </c>
      <c r="V23" s="3">
        <v>1.47</v>
      </c>
      <c r="W23" s="48"/>
    </row>
    <row r="24" spans="1:51" s="3" customFormat="1">
      <c r="A24" s="8">
        <v>14254</v>
      </c>
      <c r="B24" s="8">
        <v>12</v>
      </c>
      <c r="C24" s="8" t="s">
        <v>2</v>
      </c>
      <c r="D24" s="8">
        <v>1800000</v>
      </c>
      <c r="E24" s="5">
        <f t="shared" si="13"/>
        <v>5282.4651504035219</v>
      </c>
      <c r="F24" s="8">
        <v>24760</v>
      </c>
      <c r="G24" s="5">
        <f t="shared" si="7"/>
        <v>72.663242846661774</v>
      </c>
      <c r="H24" s="8">
        <v>11700</v>
      </c>
      <c r="I24" s="5">
        <f t="shared" si="8"/>
        <v>34.336023477622888</v>
      </c>
      <c r="J24" s="8">
        <v>2222</v>
      </c>
      <c r="K24" s="5">
        <f t="shared" si="9"/>
        <v>6.5209097578870141</v>
      </c>
      <c r="L24" s="8">
        <v>2229</v>
      </c>
      <c r="M24" s="8"/>
      <c r="N24" s="5">
        <f t="shared" si="10"/>
        <v>6.5414526779163609</v>
      </c>
      <c r="O24" s="33">
        <f t="shared" si="14"/>
        <v>1238</v>
      </c>
      <c r="P24" s="5">
        <f t="shared" si="1"/>
        <v>3.6523593622242592</v>
      </c>
      <c r="Q24" s="8">
        <f t="shared" si="11"/>
        <v>247.6</v>
      </c>
      <c r="R24" s="5">
        <f t="shared" si="2"/>
        <v>0.73735101793756197</v>
      </c>
      <c r="S24" s="3">
        <f t="shared" si="3"/>
        <v>34.336023477622895</v>
      </c>
      <c r="T24" s="3">
        <f t="shared" si="4"/>
        <v>6.6030814380044021</v>
      </c>
      <c r="V24" s="3">
        <f t="shared" si="15"/>
        <v>6.5397295624358032</v>
      </c>
      <c r="W24" s="48"/>
    </row>
    <row r="25" spans="1:51" s="3" customFormat="1">
      <c r="A25" s="8">
        <v>14255</v>
      </c>
      <c r="B25" s="8">
        <v>12</v>
      </c>
      <c r="C25" s="8" t="s">
        <v>0</v>
      </c>
      <c r="D25" s="8">
        <v>3600000</v>
      </c>
      <c r="E25" s="5">
        <f t="shared" si="13"/>
        <v>10564.930300807044</v>
      </c>
      <c r="F25" s="8">
        <v>46360</v>
      </c>
      <c r="G25" s="5">
        <f t="shared" si="7"/>
        <v>136.05282465150404</v>
      </c>
      <c r="H25" s="8">
        <v>23400</v>
      </c>
      <c r="I25" s="5">
        <f t="shared" si="8"/>
        <v>68.672046955245776</v>
      </c>
      <c r="J25" s="8">
        <v>4500</v>
      </c>
      <c r="K25" s="5">
        <f t="shared" si="9"/>
        <v>13.206162876008804</v>
      </c>
      <c r="L25" s="8">
        <v>4172</v>
      </c>
      <c r="M25" s="8"/>
      <c r="N25" s="5">
        <f t="shared" si="10"/>
        <v>12.24358033749083</v>
      </c>
      <c r="O25" s="33">
        <f t="shared" si="14"/>
        <v>2318</v>
      </c>
      <c r="P25" s="5">
        <f t="shared" si="1"/>
        <v>6.8385725028246256</v>
      </c>
      <c r="Q25" s="8">
        <f t="shared" si="11"/>
        <v>463.6</v>
      </c>
      <c r="R25" s="5">
        <f t="shared" si="2"/>
        <v>1.3805974248065287</v>
      </c>
      <c r="S25" s="3">
        <f t="shared" si="3"/>
        <v>68.67204695524579</v>
      </c>
      <c r="T25" s="3">
        <f t="shared" si="4"/>
        <v>13.206162876008804</v>
      </c>
      <c r="V25" s="3">
        <f t="shared" si="15"/>
        <v>12.244791924871608</v>
      </c>
      <c r="W25" s="48"/>
    </row>
    <row r="26" spans="1:51" s="3" customFormat="1">
      <c r="A26" s="8">
        <v>14256</v>
      </c>
      <c r="B26" s="8">
        <v>13</v>
      </c>
      <c r="C26" s="8" t="s">
        <v>10</v>
      </c>
      <c r="D26" s="8">
        <v>1800000</v>
      </c>
      <c r="E26" s="5">
        <f t="shared" si="13"/>
        <v>5282.4651504035219</v>
      </c>
      <c r="F26" s="8">
        <v>24760</v>
      </c>
      <c r="G26" s="5">
        <f t="shared" si="7"/>
        <v>72.663242846661774</v>
      </c>
      <c r="H26" s="8"/>
      <c r="I26" s="5"/>
      <c r="J26" s="8"/>
      <c r="K26" s="5"/>
      <c r="L26" s="8">
        <v>2229</v>
      </c>
      <c r="M26" s="8"/>
      <c r="N26" s="5">
        <f t="shared" si="10"/>
        <v>6.5414526779163609</v>
      </c>
      <c r="O26" s="33">
        <f t="shared" si="14"/>
        <v>1238</v>
      </c>
      <c r="P26" s="5">
        <f t="shared" si="1"/>
        <v>3.6523593622242592</v>
      </c>
      <c r="Q26" s="8">
        <f t="shared" si="11"/>
        <v>247.6</v>
      </c>
      <c r="R26" s="5">
        <f t="shared" si="2"/>
        <v>0.73735101793756197</v>
      </c>
      <c r="V26" s="3">
        <f t="shared" si="15"/>
        <v>6.5397295624358032</v>
      </c>
      <c r="W26" s="48"/>
    </row>
    <row r="27" spans="1:51" s="3" customFormat="1">
      <c r="A27" s="8">
        <v>14257</v>
      </c>
      <c r="B27" s="8">
        <v>13</v>
      </c>
      <c r="C27" s="8" t="s">
        <v>216</v>
      </c>
      <c r="D27" s="8"/>
      <c r="E27" s="5">
        <f t="shared" si="13"/>
        <v>0</v>
      </c>
      <c r="F27" s="8">
        <v>4270</v>
      </c>
      <c r="G27" s="5">
        <f t="shared" si="7"/>
        <v>12.531181217901688</v>
      </c>
      <c r="H27" s="8"/>
      <c r="I27" s="5"/>
      <c r="J27" s="8"/>
      <c r="K27" s="5"/>
      <c r="L27" s="8"/>
      <c r="M27" s="8">
        <v>230</v>
      </c>
      <c r="N27" s="5">
        <f t="shared" si="10"/>
        <v>0.67498165810711663</v>
      </c>
      <c r="O27" s="33">
        <v>10</v>
      </c>
      <c r="P27" s="5">
        <f t="shared" si="1"/>
        <v>3.1327899216748688E-2</v>
      </c>
      <c r="Q27" s="8">
        <f t="shared" si="11"/>
        <v>42.7</v>
      </c>
      <c r="R27" s="5">
        <f t="shared" si="2"/>
        <v>0.12540375025448791</v>
      </c>
      <c r="V27" s="3">
        <v>0.56000000000000005</v>
      </c>
      <c r="W27" s="48" t="s">
        <v>60</v>
      </c>
      <c r="Y27" s="3">
        <f t="shared" si="12"/>
        <v>0.11498165810711658</v>
      </c>
    </row>
    <row r="28" spans="1:51" s="3" customFormat="1">
      <c r="A28" s="8">
        <v>14258</v>
      </c>
      <c r="B28" s="8">
        <v>13</v>
      </c>
      <c r="C28" s="8" t="s">
        <v>148</v>
      </c>
      <c r="D28" s="8"/>
      <c r="E28" s="5">
        <f t="shared" si="13"/>
        <v>0</v>
      </c>
      <c r="F28" s="8">
        <v>10000</v>
      </c>
      <c r="G28" s="5">
        <f t="shared" si="7"/>
        <v>29.347028613352897</v>
      </c>
      <c r="H28" s="8"/>
      <c r="I28" s="5"/>
      <c r="J28" s="8"/>
      <c r="K28" s="5"/>
      <c r="L28" s="8"/>
      <c r="M28" s="8">
        <v>500</v>
      </c>
      <c r="N28" s="5">
        <f t="shared" si="10"/>
        <v>1.467351430667645</v>
      </c>
      <c r="O28" s="33">
        <v>10</v>
      </c>
      <c r="P28" s="5">
        <f t="shared" si="1"/>
        <v>3.3653269055517666E-2</v>
      </c>
      <c r="Q28" s="8">
        <f t="shared" si="11"/>
        <v>100</v>
      </c>
      <c r="R28" s="5">
        <f t="shared" si="2"/>
        <v>0.2935690484785195</v>
      </c>
      <c r="V28" s="3">
        <v>1.47</v>
      </c>
      <c r="W28" s="48"/>
    </row>
    <row r="29" spans="1:51" s="3" customFormat="1">
      <c r="A29" s="8">
        <v>14259</v>
      </c>
      <c r="B29" s="8">
        <v>13</v>
      </c>
      <c r="C29" s="8" t="s">
        <v>216</v>
      </c>
      <c r="D29" s="8"/>
      <c r="E29" s="5">
        <f t="shared" si="13"/>
        <v>0</v>
      </c>
      <c r="F29" s="8">
        <v>5030</v>
      </c>
      <c r="G29" s="5">
        <f t="shared" si="7"/>
        <v>14.761555392516508</v>
      </c>
      <c r="H29" s="8"/>
      <c r="I29" s="5"/>
      <c r="J29" s="8"/>
      <c r="K29" s="5"/>
      <c r="L29" s="8"/>
      <c r="M29" s="8">
        <v>270</v>
      </c>
      <c r="N29" s="5">
        <f t="shared" si="10"/>
        <v>0.79236977256052821</v>
      </c>
      <c r="O29" s="33">
        <v>10</v>
      </c>
      <c r="P29" s="5">
        <f t="shared" si="1"/>
        <v>3.1672398452121872E-2</v>
      </c>
      <c r="Q29" s="8">
        <f t="shared" si="11"/>
        <v>50.300000000000004</v>
      </c>
      <c r="R29" s="5">
        <f t="shared" si="2"/>
        <v>0.14770850300352789</v>
      </c>
      <c r="V29" s="3">
        <v>0.56000000000000005</v>
      </c>
      <c r="W29" s="48" t="s">
        <v>60</v>
      </c>
      <c r="Y29" s="3">
        <f t="shared" si="12"/>
        <v>0.23236977256052815</v>
      </c>
    </row>
    <row r="30" spans="1:51" s="3" customFormat="1">
      <c r="A30" s="8">
        <v>14260</v>
      </c>
      <c r="B30" s="8">
        <v>13</v>
      </c>
      <c r="C30" s="8" t="s">
        <v>216</v>
      </c>
      <c r="D30" s="8"/>
      <c r="E30" s="5">
        <f t="shared" si="13"/>
        <v>0</v>
      </c>
      <c r="F30" s="8">
        <v>4270</v>
      </c>
      <c r="G30" s="5">
        <f t="shared" si="7"/>
        <v>12.531181217901688</v>
      </c>
      <c r="H30" s="8"/>
      <c r="I30" s="5"/>
      <c r="J30" s="8"/>
      <c r="K30" s="5"/>
      <c r="L30" s="8"/>
      <c r="M30" s="8">
        <v>230</v>
      </c>
      <c r="N30" s="5">
        <f t="shared" si="10"/>
        <v>0.67498165810711663</v>
      </c>
      <c r="O30" s="33">
        <v>10</v>
      </c>
      <c r="P30" s="5">
        <f t="shared" si="1"/>
        <v>3.1327899216748688E-2</v>
      </c>
      <c r="Q30" s="8">
        <f t="shared" si="11"/>
        <v>42.7</v>
      </c>
      <c r="R30" s="5">
        <f t="shared" si="2"/>
        <v>0.12540375025448791</v>
      </c>
      <c r="V30" s="3">
        <v>0.56000000000000005</v>
      </c>
      <c r="W30" s="48" t="s">
        <v>60</v>
      </c>
      <c r="Y30" s="3">
        <f t="shared" si="12"/>
        <v>0.11498165810711658</v>
      </c>
    </row>
    <row r="31" spans="1:51" s="3" customFormat="1">
      <c r="A31" s="8">
        <v>14261</v>
      </c>
      <c r="B31" s="8">
        <v>14</v>
      </c>
      <c r="C31" s="8" t="s">
        <v>2</v>
      </c>
      <c r="D31" s="8">
        <v>1400000</v>
      </c>
      <c r="E31" s="5">
        <f t="shared" si="13"/>
        <v>4108.5840058694057</v>
      </c>
      <c r="F31" s="8">
        <v>19960</v>
      </c>
      <c r="G31" s="5">
        <f t="shared" si="7"/>
        <v>58.576669112252382</v>
      </c>
      <c r="H31" s="8">
        <v>9100</v>
      </c>
      <c r="I31" s="5">
        <f t="shared" si="8"/>
        <v>26.705796038151139</v>
      </c>
      <c r="J31" s="8">
        <v>1750</v>
      </c>
      <c r="K31" s="5">
        <f t="shared" si="9"/>
        <v>5.1357300073367576</v>
      </c>
      <c r="L31" s="8">
        <v>1797</v>
      </c>
      <c r="M31" s="8"/>
      <c r="N31" s="5">
        <f t="shared" si="10"/>
        <v>5.2736610418195156</v>
      </c>
      <c r="O31" s="33">
        <f t="shared" si="14"/>
        <v>998</v>
      </c>
      <c r="P31" s="5">
        <f t="shared" si="1"/>
        <v>2.9443100837617595</v>
      </c>
      <c r="Q31" s="8">
        <f t="shared" si="11"/>
        <v>199.6</v>
      </c>
      <c r="R31" s="5">
        <f t="shared" si="2"/>
        <v>0.5944073663499978</v>
      </c>
      <c r="S31" s="3">
        <f t="shared" si="3"/>
        <v>26.705796038151139</v>
      </c>
      <c r="T31" s="3">
        <f t="shared" si="4"/>
        <v>5.1357300073367576</v>
      </c>
      <c r="V31" s="3">
        <f t="shared" si="15"/>
        <v>5.2719379263389579</v>
      </c>
      <c r="W31" s="48"/>
    </row>
    <row r="32" spans="1:51" s="3" customFormat="1">
      <c r="A32" s="8">
        <v>14262</v>
      </c>
      <c r="B32" s="8">
        <v>14</v>
      </c>
      <c r="C32" s="160" t="s">
        <v>224</v>
      </c>
      <c r="D32" s="8">
        <v>2000000</v>
      </c>
      <c r="E32" s="5">
        <f t="shared" si="13"/>
        <v>5869.40572267058</v>
      </c>
      <c r="F32" s="8">
        <v>27160</v>
      </c>
      <c r="G32" s="5">
        <f t="shared" si="7"/>
        <v>79.706529713866473</v>
      </c>
      <c r="H32" s="8"/>
      <c r="I32" s="5"/>
      <c r="J32" s="8"/>
      <c r="K32" s="5"/>
      <c r="L32" s="8">
        <v>2444</v>
      </c>
      <c r="M32" s="8"/>
      <c r="N32" s="5">
        <f t="shared" si="10"/>
        <v>7.1724137931034484</v>
      </c>
      <c r="O32" s="33">
        <v>10</v>
      </c>
      <c r="P32" s="5">
        <f t="shared" si="1"/>
        <v>5.0395931894654286E-2</v>
      </c>
      <c r="Q32" s="8">
        <v>50</v>
      </c>
      <c r="R32" s="5">
        <f t="shared" si="2"/>
        <v>0.14688304015229539</v>
      </c>
      <c r="V32" s="3">
        <v>0.56000000000000005</v>
      </c>
      <c r="W32" s="48" t="s">
        <v>60</v>
      </c>
      <c r="Y32" s="3">
        <f t="shared" si="12"/>
        <v>6.6124137931034479</v>
      </c>
    </row>
    <row r="33" spans="1:34" s="3" customFormat="1">
      <c r="A33" s="8">
        <v>14263</v>
      </c>
      <c r="B33" s="8">
        <v>14</v>
      </c>
      <c r="C33" s="8" t="s">
        <v>216</v>
      </c>
      <c r="D33" s="8"/>
      <c r="E33" s="5">
        <f t="shared" si="13"/>
        <v>0</v>
      </c>
      <c r="F33" s="8">
        <v>3510</v>
      </c>
      <c r="G33" s="5">
        <f t="shared" si="7"/>
        <v>10.300807043286866</v>
      </c>
      <c r="H33" s="8"/>
      <c r="I33" s="5"/>
      <c r="J33" s="8"/>
      <c r="K33" s="5"/>
      <c r="L33" s="8"/>
      <c r="M33" s="8">
        <v>190</v>
      </c>
      <c r="N33" s="5">
        <f t="shared" si="10"/>
        <v>0.55759354365370506</v>
      </c>
      <c r="O33" s="33">
        <v>10</v>
      </c>
      <c r="P33" s="5">
        <f t="shared" si="1"/>
        <v>3.0983399981375514E-2</v>
      </c>
      <c r="Q33" s="8">
        <f t="shared" si="11"/>
        <v>35.1</v>
      </c>
      <c r="R33" s="5">
        <f t="shared" si="2"/>
        <v>0.1030989975054479</v>
      </c>
      <c r="V33" s="3">
        <v>0.56000000000000005</v>
      </c>
      <c r="W33" s="48"/>
    </row>
    <row r="34" spans="1:34" s="3" customFormat="1">
      <c r="A34" s="8">
        <v>14264</v>
      </c>
      <c r="B34" s="8">
        <v>14</v>
      </c>
      <c r="C34" s="8" t="s">
        <v>148</v>
      </c>
      <c r="D34" s="8"/>
      <c r="E34" s="5">
        <f t="shared" si="13"/>
        <v>0</v>
      </c>
      <c r="F34" s="8">
        <v>10000</v>
      </c>
      <c r="G34" s="5">
        <f t="shared" si="7"/>
        <v>29.347028613352897</v>
      </c>
      <c r="H34" s="8"/>
      <c r="I34" s="5"/>
      <c r="J34" s="8"/>
      <c r="K34" s="5"/>
      <c r="L34" s="8"/>
      <c r="M34" s="8">
        <v>500</v>
      </c>
      <c r="N34" s="5">
        <f t="shared" si="10"/>
        <v>1.467351430667645</v>
      </c>
      <c r="O34" s="33">
        <v>10</v>
      </c>
      <c r="P34" s="5">
        <f t="shared" si="1"/>
        <v>3.3653269055517666E-2</v>
      </c>
      <c r="Q34" s="8">
        <f t="shared" si="11"/>
        <v>100</v>
      </c>
      <c r="R34" s="5">
        <f t="shared" si="2"/>
        <v>0.2935690484785195</v>
      </c>
      <c r="V34" s="3">
        <v>1.47</v>
      </c>
      <c r="W34" s="48"/>
    </row>
    <row r="35" spans="1:34" s="3" customFormat="1">
      <c r="A35" s="8">
        <v>14265</v>
      </c>
      <c r="B35" s="8">
        <v>14</v>
      </c>
      <c r="C35" s="8" t="s">
        <v>149</v>
      </c>
      <c r="D35" s="8"/>
      <c r="E35" s="5">
        <f t="shared" si="13"/>
        <v>0</v>
      </c>
      <c r="F35" s="8">
        <v>20000</v>
      </c>
      <c r="G35" s="5">
        <f t="shared" si="7"/>
        <v>58.694057226705795</v>
      </c>
      <c r="H35" s="8"/>
      <c r="I35" s="5"/>
      <c r="J35" s="8"/>
      <c r="K35" s="5"/>
      <c r="L35" s="8">
        <v>1000</v>
      </c>
      <c r="M35" s="8"/>
      <c r="N35" s="5">
        <f t="shared" si="10"/>
        <v>2.9347028613352899</v>
      </c>
      <c r="O35" s="33">
        <v>10</v>
      </c>
      <c r="P35" s="5">
        <f t="shared" si="1"/>
        <v>3.7959509497682432E-2</v>
      </c>
      <c r="Q35" s="8">
        <f t="shared" si="11"/>
        <v>200</v>
      </c>
      <c r="R35" s="5">
        <f t="shared" si="2"/>
        <v>0.58705197214819571</v>
      </c>
      <c r="V35" s="3">
        <v>2.93</v>
      </c>
      <c r="W35" s="48"/>
    </row>
    <row r="36" spans="1:34" s="3" customFormat="1">
      <c r="A36" s="8">
        <v>14266</v>
      </c>
      <c r="B36" s="8">
        <v>14</v>
      </c>
      <c r="C36" s="160" t="s">
        <v>223</v>
      </c>
      <c r="D36" s="10">
        <v>8000000</v>
      </c>
      <c r="E36" s="5">
        <f t="shared" si="13"/>
        <v>23477.62289068232</v>
      </c>
      <c r="F36" s="8">
        <v>6200</v>
      </c>
      <c r="G36" s="5">
        <f t="shared" si="7"/>
        <v>18.195157740278798</v>
      </c>
      <c r="H36" s="8"/>
      <c r="I36" s="5"/>
      <c r="J36" s="8"/>
      <c r="K36" s="5"/>
      <c r="L36" s="8">
        <v>310</v>
      </c>
      <c r="M36" s="8"/>
      <c r="N36" s="5">
        <f t="shared" si="10"/>
        <v>0.90975788701393989</v>
      </c>
      <c r="O36" s="33">
        <f t="shared" si="14"/>
        <v>310</v>
      </c>
      <c r="P36" s="5">
        <f t="shared" si="1"/>
        <v>0.91242775608808202</v>
      </c>
      <c r="Q36" s="8">
        <f t="shared" si="11"/>
        <v>62</v>
      </c>
      <c r="R36" s="5">
        <f t="shared" si="2"/>
        <v>0.1846292817493414</v>
      </c>
      <c r="V36" s="3">
        <f t="shared" si="15"/>
        <v>26.190499921936905</v>
      </c>
      <c r="W36" s="48"/>
    </row>
    <row r="37" spans="1:34" s="3" customFormat="1">
      <c r="A37" s="8">
        <v>14267</v>
      </c>
      <c r="B37" s="8">
        <v>16</v>
      </c>
      <c r="C37" s="8" t="s">
        <v>216</v>
      </c>
      <c r="D37" s="8"/>
      <c r="E37" s="5">
        <f t="shared" si="13"/>
        <v>0</v>
      </c>
      <c r="F37" s="8">
        <v>3510</v>
      </c>
      <c r="G37" s="5">
        <f t="shared" si="7"/>
        <v>10.300807043286866</v>
      </c>
      <c r="H37" s="8"/>
      <c r="I37" s="5"/>
      <c r="J37" s="8"/>
      <c r="K37" s="5"/>
      <c r="L37" s="8"/>
      <c r="M37" s="8">
        <v>190</v>
      </c>
      <c r="N37" s="5">
        <f t="shared" si="10"/>
        <v>0.55759354365370506</v>
      </c>
      <c r="O37" s="33">
        <v>10</v>
      </c>
      <c r="P37" s="5">
        <f t="shared" si="1"/>
        <v>3.0983399981375514E-2</v>
      </c>
      <c r="Q37" s="8">
        <f t="shared" si="11"/>
        <v>35.1</v>
      </c>
      <c r="R37" s="5">
        <f t="shared" si="2"/>
        <v>0.1030989975054479</v>
      </c>
      <c r="V37" s="3">
        <v>0.56000000000000005</v>
      </c>
      <c r="W37" s="48"/>
    </row>
    <row r="38" spans="1:34" s="3" customFormat="1">
      <c r="A38" s="8">
        <v>14268</v>
      </c>
      <c r="B38" s="8">
        <v>16</v>
      </c>
      <c r="C38" s="8" t="s">
        <v>216</v>
      </c>
      <c r="D38" s="8"/>
      <c r="E38" s="5">
        <f t="shared" si="13"/>
        <v>0</v>
      </c>
      <c r="F38" s="8">
        <v>3510</v>
      </c>
      <c r="G38" s="5">
        <f t="shared" si="7"/>
        <v>10.300807043286866</v>
      </c>
      <c r="H38" s="8"/>
      <c r="I38" s="5"/>
      <c r="J38" s="8"/>
      <c r="K38" s="5"/>
      <c r="L38" s="8"/>
      <c r="M38" s="8">
        <v>190</v>
      </c>
      <c r="N38" s="5">
        <f t="shared" si="10"/>
        <v>0.55759354365370506</v>
      </c>
      <c r="O38" s="33">
        <v>10</v>
      </c>
      <c r="P38" s="5">
        <f t="shared" si="1"/>
        <v>3.0983399981375514E-2</v>
      </c>
      <c r="Q38" s="8">
        <f t="shared" si="11"/>
        <v>35.1</v>
      </c>
      <c r="R38" s="5">
        <f t="shared" si="2"/>
        <v>0.1030989975054479</v>
      </c>
      <c r="V38" s="3">
        <v>0.56000000000000005</v>
      </c>
      <c r="W38" s="48"/>
    </row>
    <row r="39" spans="1:34" s="3" customFormat="1">
      <c r="A39" s="8">
        <v>14269</v>
      </c>
      <c r="B39" s="8">
        <v>17</v>
      </c>
      <c r="C39" s="8" t="s">
        <v>148</v>
      </c>
      <c r="D39" s="8"/>
      <c r="E39" s="5">
        <f t="shared" si="13"/>
        <v>0</v>
      </c>
      <c r="F39" s="8">
        <v>10000</v>
      </c>
      <c r="G39" s="5">
        <f t="shared" si="7"/>
        <v>29.347028613352897</v>
      </c>
      <c r="H39" s="8"/>
      <c r="I39" s="5"/>
      <c r="J39" s="8"/>
      <c r="K39" s="5"/>
      <c r="L39" s="8"/>
      <c r="M39" s="8">
        <v>500</v>
      </c>
      <c r="N39" s="5">
        <f t="shared" si="10"/>
        <v>1.467351430667645</v>
      </c>
      <c r="O39" s="33">
        <v>10</v>
      </c>
      <c r="P39" s="5">
        <f t="shared" si="1"/>
        <v>3.3653269055517666E-2</v>
      </c>
      <c r="Q39" s="8">
        <f t="shared" si="11"/>
        <v>100</v>
      </c>
      <c r="R39" s="5">
        <f t="shared" si="2"/>
        <v>0.2935690484785195</v>
      </c>
      <c r="V39" s="3">
        <v>1.47</v>
      </c>
      <c r="W39" s="48"/>
    </row>
    <row r="40" spans="1:34" s="3" customFormat="1">
      <c r="A40" s="8">
        <v>14270</v>
      </c>
      <c r="B40" s="8">
        <v>17</v>
      </c>
      <c r="C40" s="8" t="s">
        <v>2</v>
      </c>
      <c r="D40" s="8">
        <v>3025000</v>
      </c>
      <c r="E40" s="5">
        <f t="shared" si="13"/>
        <v>8877.4761555392524</v>
      </c>
      <c r="F40" s="8">
        <v>39190</v>
      </c>
      <c r="G40" s="5">
        <f t="shared" si="7"/>
        <v>115.01100513573</v>
      </c>
      <c r="H40" s="45"/>
      <c r="I40" s="5">
        <f t="shared" si="8"/>
        <v>0</v>
      </c>
      <c r="J40" s="45"/>
      <c r="K40" s="5">
        <f t="shared" si="9"/>
        <v>0</v>
      </c>
      <c r="L40" s="8">
        <v>3527</v>
      </c>
      <c r="M40" s="8"/>
      <c r="N40" s="5">
        <f t="shared" si="10"/>
        <v>10.350696991929567</v>
      </c>
      <c r="O40" s="33">
        <f t="shared" si="14"/>
        <v>1959.5</v>
      </c>
      <c r="P40" s="5">
        <f t="shared" si="1"/>
        <v>5.7809264768655302</v>
      </c>
      <c r="Q40" s="8">
        <f t="shared" si="11"/>
        <v>391.90000000000003</v>
      </c>
      <c r="R40" s="5">
        <f t="shared" si="2"/>
        <v>1.1670753528301265</v>
      </c>
      <c r="S40" s="150"/>
      <c r="T40" s="150"/>
      <c r="V40" s="3">
        <f t="shared" si="15"/>
        <v>10.422341447982394</v>
      </c>
      <c r="W40" s="48"/>
      <c r="X40" s="150"/>
      <c r="AA40" s="176" t="s">
        <v>221</v>
      </c>
      <c r="AB40" s="176"/>
      <c r="AC40" s="176"/>
      <c r="AD40" s="176"/>
      <c r="AE40" s="176"/>
      <c r="AF40" s="176"/>
      <c r="AG40" s="176"/>
      <c r="AH40" s="176"/>
    </row>
    <row r="41" spans="1:34" s="3" customFormat="1">
      <c r="A41" s="8">
        <v>14271</v>
      </c>
      <c r="B41" s="8">
        <v>18</v>
      </c>
      <c r="C41" s="8" t="s">
        <v>216</v>
      </c>
      <c r="D41" s="8"/>
      <c r="E41" s="5">
        <f t="shared" si="13"/>
        <v>0</v>
      </c>
      <c r="F41" s="8">
        <v>3510</v>
      </c>
      <c r="G41" s="5">
        <f t="shared" si="7"/>
        <v>10.300807043286866</v>
      </c>
      <c r="H41" s="8"/>
      <c r="I41" s="5"/>
      <c r="J41" s="8"/>
      <c r="K41" s="5"/>
      <c r="L41" s="8"/>
      <c r="M41" s="8">
        <v>190</v>
      </c>
      <c r="N41" s="5">
        <f t="shared" si="10"/>
        <v>0.55759354365370506</v>
      </c>
      <c r="O41" s="33">
        <v>10</v>
      </c>
      <c r="P41" s="5">
        <f t="shared" si="1"/>
        <v>3.0983399981375514E-2</v>
      </c>
      <c r="Q41" s="8">
        <f t="shared" si="11"/>
        <v>35.1</v>
      </c>
      <c r="R41" s="5">
        <f t="shared" si="2"/>
        <v>0.1030989975054479</v>
      </c>
      <c r="V41" s="3">
        <v>0.56000000000000005</v>
      </c>
      <c r="W41" s="48"/>
    </row>
    <row r="42" spans="1:34" s="3" customFormat="1">
      <c r="A42" s="8">
        <v>14272</v>
      </c>
      <c r="B42" s="8">
        <v>18</v>
      </c>
      <c r="C42" s="8" t="s">
        <v>216</v>
      </c>
      <c r="D42" s="8"/>
      <c r="E42" s="5">
        <f t="shared" si="13"/>
        <v>0</v>
      </c>
      <c r="F42" s="8">
        <v>3510</v>
      </c>
      <c r="G42" s="5">
        <f t="shared" si="7"/>
        <v>10.300807043286866</v>
      </c>
      <c r="H42" s="8"/>
      <c r="I42" s="5"/>
      <c r="J42" s="8"/>
      <c r="K42" s="5"/>
      <c r="L42" s="8"/>
      <c r="M42" s="8">
        <v>190</v>
      </c>
      <c r="N42" s="5">
        <f t="shared" si="10"/>
        <v>0.55759354365370506</v>
      </c>
      <c r="O42" s="33">
        <v>10</v>
      </c>
      <c r="P42" s="5">
        <f t="shared" si="1"/>
        <v>3.0983399981375514E-2</v>
      </c>
      <c r="Q42" s="8">
        <f t="shared" si="11"/>
        <v>35.1</v>
      </c>
      <c r="R42" s="5">
        <f t="shared" si="2"/>
        <v>0.1030989975054479</v>
      </c>
      <c r="V42" s="3">
        <v>0.56000000000000005</v>
      </c>
      <c r="W42" s="48"/>
    </row>
    <row r="43" spans="1:34" s="3" customFormat="1">
      <c r="A43" s="8">
        <v>14273</v>
      </c>
      <c r="B43" s="8">
        <v>18</v>
      </c>
      <c r="C43" s="8" t="s">
        <v>222</v>
      </c>
      <c r="D43" s="8">
        <v>4500000</v>
      </c>
      <c r="E43" s="5">
        <f t="shared" si="13"/>
        <v>13206.162876008804</v>
      </c>
      <c r="F43" s="8">
        <v>57160</v>
      </c>
      <c r="G43" s="5">
        <f t="shared" si="7"/>
        <v>167.74761555392516</v>
      </c>
      <c r="H43" s="8">
        <v>29250</v>
      </c>
      <c r="I43" s="5">
        <f t="shared" si="8"/>
        <v>85.84005869405722</v>
      </c>
      <c r="J43" s="8">
        <v>5620</v>
      </c>
      <c r="K43" s="5">
        <f t="shared" si="9"/>
        <v>16.49303008070433</v>
      </c>
      <c r="L43" s="8">
        <v>5145</v>
      </c>
      <c r="M43" s="8"/>
      <c r="N43" s="5">
        <f t="shared" si="10"/>
        <v>15.099046221570067</v>
      </c>
      <c r="O43" s="33">
        <f t="shared" si="14"/>
        <v>2858</v>
      </c>
      <c r="P43" s="5">
        <f t="shared" si="1"/>
        <v>8.431691991846133</v>
      </c>
      <c r="Q43" s="8">
        <f t="shared" si="11"/>
        <v>571.6</v>
      </c>
      <c r="R43" s="5">
        <f t="shared" si="2"/>
        <v>1.7022206661536206</v>
      </c>
      <c r="S43" s="3">
        <f t="shared" si="3"/>
        <v>85.840058694057234</v>
      </c>
      <c r="T43" s="3">
        <f t="shared" si="4"/>
        <v>16.507703595011005</v>
      </c>
      <c r="V43" s="3">
        <f t="shared" si="15"/>
        <v>15.097323106089508</v>
      </c>
      <c r="W43" s="48"/>
    </row>
    <row r="44" spans="1:34" s="3" customFormat="1">
      <c r="A44" s="8">
        <v>14274</v>
      </c>
      <c r="B44" s="8">
        <v>18</v>
      </c>
      <c r="C44" s="8" t="s">
        <v>2</v>
      </c>
      <c r="D44" s="8">
        <v>7000000</v>
      </c>
      <c r="E44" s="5">
        <f t="shared" si="13"/>
        <v>20542.920029347028</v>
      </c>
      <c r="F44" s="8">
        <v>87160</v>
      </c>
      <c r="G44" s="5">
        <f t="shared" si="7"/>
        <v>255.78870139398387</v>
      </c>
      <c r="H44" s="8">
        <v>45500</v>
      </c>
      <c r="I44" s="5">
        <f t="shared" si="8"/>
        <v>133.52898019075568</v>
      </c>
      <c r="J44" s="8">
        <v>8750</v>
      </c>
      <c r="K44" s="5">
        <f t="shared" si="9"/>
        <v>25.678650036683784</v>
      </c>
      <c r="L44" s="8">
        <v>7845</v>
      </c>
      <c r="M44" s="8"/>
      <c r="N44" s="5">
        <f t="shared" si="10"/>
        <v>23.02274394717535</v>
      </c>
      <c r="O44" s="33">
        <f t="shared" si="14"/>
        <v>4358</v>
      </c>
      <c r="P44" s="5">
        <f t="shared" si="1"/>
        <v>12.856999982236758</v>
      </c>
      <c r="Q44" s="8">
        <f t="shared" si="11"/>
        <v>871.6</v>
      </c>
      <c r="R44" s="5">
        <f t="shared" si="2"/>
        <v>2.5956184885758966</v>
      </c>
      <c r="S44" s="3">
        <f t="shared" si="3"/>
        <v>133.5289801907557</v>
      </c>
      <c r="T44" s="3">
        <f t="shared" si="4"/>
        <v>25.678650036683784</v>
      </c>
      <c r="V44" s="3">
        <f t="shared" si="15"/>
        <v>23.021020831694788</v>
      </c>
      <c r="W44" s="48"/>
    </row>
    <row r="45" spans="1:34" s="3" customFormat="1">
      <c r="A45" s="8">
        <v>14275</v>
      </c>
      <c r="B45" s="8">
        <v>18</v>
      </c>
      <c r="C45" s="8" t="s">
        <v>2</v>
      </c>
      <c r="D45" s="8">
        <v>8645000</v>
      </c>
      <c r="E45" s="5">
        <f t="shared" si="13"/>
        <v>25370.506236243582</v>
      </c>
      <c r="F45" s="8">
        <v>106900</v>
      </c>
      <c r="G45" s="5">
        <f t="shared" si="7"/>
        <v>313.7197358767425</v>
      </c>
      <c r="H45" s="8">
        <v>56192</v>
      </c>
      <c r="I45" s="5">
        <f t="shared" si="8"/>
        <v>164.90682318415261</v>
      </c>
      <c r="J45" s="8">
        <v>10800</v>
      </c>
      <c r="K45" s="5">
        <f t="shared" si="9"/>
        <v>31.694790902421129</v>
      </c>
      <c r="L45" s="8">
        <v>9621</v>
      </c>
      <c r="M45" s="8"/>
      <c r="N45" s="5">
        <f t="shared" si="10"/>
        <v>28.234776228906824</v>
      </c>
      <c r="O45" s="33">
        <f t="shared" si="14"/>
        <v>5345</v>
      </c>
      <c r="P45" s="5">
        <f t="shared" si="1"/>
        <v>15.768847472425257</v>
      </c>
      <c r="Q45" s="8">
        <f t="shared" si="11"/>
        <v>1069</v>
      </c>
      <c r="R45" s="5">
        <f t="shared" si="2"/>
        <v>3.1834742405647107</v>
      </c>
      <c r="S45" s="3">
        <f t="shared" si="3"/>
        <v>164.90829053558329</v>
      </c>
      <c r="T45" s="3">
        <f t="shared" si="4"/>
        <v>31.713132795304478</v>
      </c>
      <c r="V45" s="3">
        <f t="shared" si="15"/>
        <v>28.23481393514307</v>
      </c>
      <c r="W45" s="48"/>
    </row>
    <row r="46" spans="1:34" s="3" customFormat="1">
      <c r="A46" s="8">
        <v>14276</v>
      </c>
      <c r="B46" s="8">
        <v>18</v>
      </c>
      <c r="C46" s="8" t="s">
        <v>216</v>
      </c>
      <c r="D46" s="8"/>
      <c r="E46" s="5">
        <f t="shared" si="13"/>
        <v>0</v>
      </c>
      <c r="F46" s="8">
        <v>3510</v>
      </c>
      <c r="G46" s="5">
        <f t="shared" si="7"/>
        <v>10.300807043286866</v>
      </c>
      <c r="H46" s="8"/>
      <c r="I46" s="5"/>
      <c r="J46" s="8"/>
      <c r="K46" s="5"/>
      <c r="L46" s="8"/>
      <c r="M46" s="8">
        <v>190</v>
      </c>
      <c r="N46" s="5">
        <f t="shared" si="10"/>
        <v>0.55759354365370506</v>
      </c>
      <c r="O46" s="33">
        <v>10</v>
      </c>
      <c r="P46" s="5">
        <f t="shared" si="1"/>
        <v>3.0983399981375514E-2</v>
      </c>
      <c r="Q46" s="8">
        <f t="shared" si="11"/>
        <v>35.1</v>
      </c>
      <c r="R46" s="5">
        <f t="shared" si="2"/>
        <v>0.1030989975054479</v>
      </c>
      <c r="V46" s="3">
        <v>0.56000000000000005</v>
      </c>
      <c r="W46" s="48"/>
    </row>
    <row r="47" spans="1:34" s="3" customFormat="1">
      <c r="A47" s="8">
        <v>14277</v>
      </c>
      <c r="B47" s="8">
        <v>18</v>
      </c>
      <c r="C47" s="8" t="s">
        <v>216</v>
      </c>
      <c r="D47" s="8"/>
      <c r="E47" s="5">
        <f t="shared" si="13"/>
        <v>0</v>
      </c>
      <c r="F47" s="8">
        <v>3510</v>
      </c>
      <c r="G47" s="5">
        <f t="shared" si="7"/>
        <v>10.300807043286866</v>
      </c>
      <c r="H47" s="8"/>
      <c r="I47" s="5"/>
      <c r="J47" s="8"/>
      <c r="K47" s="5"/>
      <c r="L47" s="8"/>
      <c r="M47" s="8">
        <v>190</v>
      </c>
      <c r="N47" s="5">
        <f t="shared" si="10"/>
        <v>0.55759354365370506</v>
      </c>
      <c r="O47" s="33">
        <v>10</v>
      </c>
      <c r="P47" s="5">
        <f t="shared" si="1"/>
        <v>3.0983399981375514E-2</v>
      </c>
      <c r="Q47" s="8">
        <f t="shared" si="11"/>
        <v>35.1</v>
      </c>
      <c r="R47" s="5">
        <f t="shared" si="2"/>
        <v>0.1030989975054479</v>
      </c>
      <c r="V47" s="3">
        <v>0.56000000000000005</v>
      </c>
      <c r="W47" s="48"/>
    </row>
    <row r="48" spans="1:34" s="3" customFormat="1">
      <c r="A48" s="8">
        <v>14278</v>
      </c>
      <c r="B48" s="8">
        <v>18</v>
      </c>
      <c r="C48" s="8" t="s">
        <v>2</v>
      </c>
      <c r="D48" s="8">
        <v>3150000</v>
      </c>
      <c r="E48" s="5">
        <f t="shared" si="13"/>
        <v>9244.3140132061635</v>
      </c>
      <c r="F48" s="8">
        <v>40960</v>
      </c>
      <c r="G48" s="5">
        <f t="shared" si="7"/>
        <v>120.20542920029347</v>
      </c>
      <c r="H48" s="8">
        <v>20475</v>
      </c>
      <c r="I48" s="5">
        <f t="shared" si="8"/>
        <v>60.088041085840061</v>
      </c>
      <c r="J48" s="8">
        <v>3930</v>
      </c>
      <c r="K48" s="5">
        <f t="shared" si="9"/>
        <v>11.533382245047688</v>
      </c>
      <c r="L48" s="8">
        <v>3687</v>
      </c>
      <c r="M48" s="8"/>
      <c r="N48" s="5">
        <f t="shared" si="10"/>
        <v>10.820249449743214</v>
      </c>
      <c r="O48" s="33">
        <f t="shared" si="14"/>
        <v>2048</v>
      </c>
      <c r="P48" s="5">
        <f t="shared" si="1"/>
        <v>6.0420256770351966</v>
      </c>
      <c r="Q48" s="8">
        <f t="shared" si="11"/>
        <v>409.6</v>
      </c>
      <c r="R48" s="5">
        <f t="shared" si="2"/>
        <v>1.2197858420455914</v>
      </c>
      <c r="S48" s="3">
        <f t="shared" si="3"/>
        <v>60.088041085840068</v>
      </c>
      <c r="T48" s="3">
        <f t="shared" si="4"/>
        <v>11.555392516507705</v>
      </c>
      <c r="V48" s="3">
        <f t="shared" si="15"/>
        <v>10.818526334262657</v>
      </c>
      <c r="W48" s="48"/>
    </row>
    <row r="49" spans="1:51" s="3" customFormat="1">
      <c r="A49" s="8">
        <v>14279</v>
      </c>
      <c r="B49" s="8">
        <v>18</v>
      </c>
      <c r="C49" s="8" t="s">
        <v>2</v>
      </c>
      <c r="D49" s="8">
        <v>1365000</v>
      </c>
      <c r="E49" s="5">
        <f t="shared" si="13"/>
        <v>4005.8694057226708</v>
      </c>
      <c r="F49" s="8">
        <v>19540</v>
      </c>
      <c r="G49" s="5">
        <f t="shared" si="7"/>
        <v>57.344093910491566</v>
      </c>
      <c r="H49" s="8">
        <v>8872</v>
      </c>
      <c r="I49" s="5">
        <f t="shared" si="8"/>
        <v>26.036683785766691</v>
      </c>
      <c r="J49" s="8">
        <v>1700</v>
      </c>
      <c r="K49" s="5">
        <f t="shared" si="9"/>
        <v>4.9889948642699924</v>
      </c>
      <c r="L49" s="8">
        <v>1759</v>
      </c>
      <c r="M49" s="8"/>
      <c r="N49" s="5">
        <f t="shared" si="10"/>
        <v>5.1621423330887746</v>
      </c>
      <c r="O49" s="33">
        <f t="shared" si="14"/>
        <v>977</v>
      </c>
      <c r="P49" s="5">
        <f t="shared" si="1"/>
        <v>2.8823540494001141</v>
      </c>
      <c r="Q49" s="8">
        <f t="shared" si="11"/>
        <v>195.4</v>
      </c>
      <c r="R49" s="5">
        <f t="shared" si="2"/>
        <v>0.58189979178107154</v>
      </c>
      <c r="S49" s="3">
        <f t="shared" si="3"/>
        <v>26.038151137197364</v>
      </c>
      <c r="T49" s="3">
        <f t="shared" si="4"/>
        <v>5.0073367571533387</v>
      </c>
      <c r="V49" s="3">
        <f t="shared" si="15"/>
        <v>5.1610061581804851</v>
      </c>
      <c r="W49" s="48"/>
    </row>
    <row r="50" spans="1:51" s="3" customFormat="1">
      <c r="A50" s="8">
        <v>14280</v>
      </c>
      <c r="B50" s="8">
        <v>19</v>
      </c>
      <c r="C50" s="8" t="s">
        <v>10</v>
      </c>
      <c r="D50" s="8">
        <v>2500000</v>
      </c>
      <c r="E50" s="5">
        <f t="shared" si="13"/>
        <v>7336.7571533382243</v>
      </c>
      <c r="F50" s="8">
        <v>33160</v>
      </c>
      <c r="G50" s="5">
        <f t="shared" si="7"/>
        <v>97.314746881878207</v>
      </c>
      <c r="H50" s="8"/>
      <c r="I50" s="5"/>
      <c r="J50" s="8"/>
      <c r="K50" s="5"/>
      <c r="L50" s="8">
        <v>2485</v>
      </c>
      <c r="M50" s="8"/>
      <c r="N50" s="5">
        <f t="shared" si="10"/>
        <v>7.2927366104181948</v>
      </c>
      <c r="O50" s="33">
        <f t="shared" si="14"/>
        <v>1658</v>
      </c>
      <c r="P50" s="5">
        <f t="shared" si="1"/>
        <v>4.8871393590914689</v>
      </c>
      <c r="Q50" s="8">
        <f t="shared" si="11"/>
        <v>331.6</v>
      </c>
      <c r="R50" s="5">
        <f t="shared" si="2"/>
        <v>0.98748977067965216</v>
      </c>
      <c r="V50" s="3">
        <f t="shared" si="15"/>
        <v>8.7583649256052816</v>
      </c>
      <c r="W50" s="48"/>
    </row>
    <row r="51" spans="1:51" s="3" customFormat="1">
      <c r="A51" s="8">
        <v>14281</v>
      </c>
      <c r="B51" s="8">
        <v>19</v>
      </c>
      <c r="C51" s="8" t="s">
        <v>225</v>
      </c>
      <c r="D51" s="8"/>
      <c r="E51" s="5">
        <f t="shared" si="13"/>
        <v>0</v>
      </c>
      <c r="F51" s="8">
        <v>4398</v>
      </c>
      <c r="G51" s="5">
        <f t="shared" si="7"/>
        <v>12.906823184152605</v>
      </c>
      <c r="H51" s="8"/>
      <c r="I51" s="5"/>
      <c r="J51" s="8"/>
      <c r="K51" s="5"/>
      <c r="L51" s="8"/>
      <c r="M51" s="8">
        <v>250</v>
      </c>
      <c r="N51" s="5">
        <f t="shared" si="10"/>
        <v>0.73367571533382248</v>
      </c>
      <c r="O51" s="33">
        <v>50</v>
      </c>
      <c r="P51" s="5">
        <f t="shared" si="1"/>
        <v>0.14888826328784688</v>
      </c>
      <c r="Q51" s="8">
        <f t="shared" si="11"/>
        <v>43.980000000000004</v>
      </c>
      <c r="R51" s="5">
        <f t="shared" si="2"/>
        <v>0.12950517465381614</v>
      </c>
      <c r="V51" s="3">
        <v>0.73</v>
      </c>
      <c r="W51" s="48"/>
    </row>
    <row r="52" spans="1:51" s="3" customFormat="1">
      <c r="A52" s="8">
        <v>14282</v>
      </c>
      <c r="B52" s="8">
        <v>19</v>
      </c>
      <c r="C52" s="8" t="s">
        <v>225</v>
      </c>
      <c r="D52" s="8"/>
      <c r="E52" s="5">
        <f t="shared" si="13"/>
        <v>0</v>
      </c>
      <c r="F52" s="8">
        <v>4398</v>
      </c>
      <c r="G52" s="5">
        <f t="shared" si="7"/>
        <v>12.906823184152605</v>
      </c>
      <c r="H52" s="8"/>
      <c r="I52" s="5"/>
      <c r="J52" s="8"/>
      <c r="K52" s="5"/>
      <c r="L52" s="8"/>
      <c r="M52" s="8">
        <v>250</v>
      </c>
      <c r="N52" s="5">
        <f t="shared" si="10"/>
        <v>0.73367571533382248</v>
      </c>
      <c r="O52" s="33">
        <v>50</v>
      </c>
      <c r="P52" s="5">
        <f t="shared" si="1"/>
        <v>0.14888826328784688</v>
      </c>
      <c r="Q52" s="8">
        <f t="shared" si="11"/>
        <v>43.980000000000004</v>
      </c>
      <c r="R52" s="5">
        <f t="shared" si="2"/>
        <v>0.12950517465381614</v>
      </c>
      <c r="V52" s="3">
        <v>0.73</v>
      </c>
      <c r="W52" s="48"/>
    </row>
    <row r="53" spans="1:51" s="3" customFormat="1">
      <c r="A53" s="8">
        <v>14283</v>
      </c>
      <c r="B53" s="8">
        <v>19</v>
      </c>
      <c r="C53" s="8" t="s">
        <v>226</v>
      </c>
      <c r="D53" s="45">
        <v>3100000</v>
      </c>
      <c r="E53" s="5">
        <f t="shared" si="13"/>
        <v>9097.5788701393976</v>
      </c>
      <c r="F53" s="8">
        <v>40300</v>
      </c>
      <c r="G53" s="5">
        <f t="shared" si="7"/>
        <v>118.26852531181218</v>
      </c>
      <c r="H53" s="8"/>
      <c r="I53" s="5"/>
      <c r="J53" s="8"/>
      <c r="K53" s="5"/>
      <c r="L53" s="45">
        <v>3633</v>
      </c>
      <c r="M53" s="8"/>
      <c r="N53" s="151">
        <f t="shared" si="10"/>
        <v>10.661775495231108</v>
      </c>
      <c r="O53" s="33">
        <f t="shared" si="14"/>
        <v>2015</v>
      </c>
      <c r="P53" s="5">
        <f t="shared" si="1"/>
        <v>5.9447154086433782</v>
      </c>
      <c r="Q53" s="8">
        <f t="shared" si="11"/>
        <v>403</v>
      </c>
      <c r="R53" s="5">
        <f t="shared" si="2"/>
        <v>1.2001312264376915</v>
      </c>
      <c r="V53" s="150">
        <f>((13.5+(E53-352.16)*1.2%)*9%)/2</f>
        <v>5.3300261898752748</v>
      </c>
      <c r="W53" s="48" t="s">
        <v>60</v>
      </c>
      <c r="Y53" s="3">
        <f t="shared" si="12"/>
        <v>5.3317493053558334</v>
      </c>
      <c r="AA53" s="176" t="s">
        <v>227</v>
      </c>
      <c r="AB53" s="176"/>
      <c r="AC53" s="176"/>
      <c r="AD53" s="176"/>
      <c r="AE53" s="176"/>
      <c r="AF53" s="176"/>
      <c r="AG53" s="176"/>
      <c r="AH53" s="176"/>
      <c r="AR53" s="8">
        <v>14283</v>
      </c>
      <c r="AS53" s="18">
        <v>36026</v>
      </c>
      <c r="AT53" s="8" t="s">
        <v>104</v>
      </c>
      <c r="AU53" s="8">
        <v>1550000</v>
      </c>
      <c r="AV53" s="5">
        <f t="shared" ref="AV53" si="23">AU53/340.75</f>
        <v>4548.7894350696988</v>
      </c>
      <c r="AW53" s="5"/>
      <c r="AX53" s="5"/>
      <c r="AY53" s="5">
        <v>5.75</v>
      </c>
    </row>
    <row r="54" spans="1:51" s="3" customFormat="1">
      <c r="A54" s="8">
        <v>14284</v>
      </c>
      <c r="B54" s="8">
        <v>20</v>
      </c>
      <c r="C54" s="8" t="s">
        <v>216</v>
      </c>
      <c r="D54" s="8"/>
      <c r="E54" s="5">
        <f t="shared" si="13"/>
        <v>0</v>
      </c>
      <c r="F54" s="8">
        <v>3510</v>
      </c>
      <c r="G54" s="5">
        <f t="shared" si="7"/>
        <v>10.300807043286866</v>
      </c>
      <c r="H54" s="8"/>
      <c r="I54" s="5"/>
      <c r="J54" s="8"/>
      <c r="K54" s="5"/>
      <c r="L54" s="8"/>
      <c r="M54" s="8">
        <v>190</v>
      </c>
      <c r="N54" s="5">
        <f t="shared" si="10"/>
        <v>0.55759354365370506</v>
      </c>
      <c r="O54" s="33">
        <v>10</v>
      </c>
      <c r="P54" s="5">
        <f t="shared" si="1"/>
        <v>3.0983399981375514E-2</v>
      </c>
      <c r="Q54" s="8">
        <f t="shared" si="11"/>
        <v>35.1</v>
      </c>
      <c r="R54" s="5">
        <f t="shared" si="2"/>
        <v>0.1030989975054479</v>
      </c>
      <c r="V54" s="3">
        <v>0.56000000000000005</v>
      </c>
      <c r="W54" s="48"/>
      <c r="AR54" s="155"/>
      <c r="AS54" s="156"/>
      <c r="AT54" s="155"/>
      <c r="AU54" s="155"/>
      <c r="AV54" s="157"/>
    </row>
    <row r="55" spans="1:51" s="3" customFormat="1">
      <c r="A55" s="8">
        <v>14285</v>
      </c>
      <c r="B55" s="8">
        <v>20</v>
      </c>
      <c r="C55" s="8" t="s">
        <v>216</v>
      </c>
      <c r="D55" s="8"/>
      <c r="E55" s="5">
        <f t="shared" si="13"/>
        <v>0</v>
      </c>
      <c r="F55" s="8">
        <v>3510</v>
      </c>
      <c r="G55" s="5">
        <f t="shared" si="7"/>
        <v>10.300807043286866</v>
      </c>
      <c r="H55" s="8"/>
      <c r="I55" s="5"/>
      <c r="J55" s="8"/>
      <c r="K55" s="5"/>
      <c r="L55" s="8"/>
      <c r="M55" s="8">
        <v>190</v>
      </c>
      <c r="N55" s="5">
        <f t="shared" si="10"/>
        <v>0.55759354365370506</v>
      </c>
      <c r="O55" s="33">
        <v>10</v>
      </c>
      <c r="P55" s="5">
        <f t="shared" si="1"/>
        <v>3.0983399981375514E-2</v>
      </c>
      <c r="Q55" s="8">
        <f t="shared" si="11"/>
        <v>35.1</v>
      </c>
      <c r="R55" s="5">
        <f t="shared" si="2"/>
        <v>0.1030989975054479</v>
      </c>
      <c r="V55" s="3">
        <v>0.56000000000000005</v>
      </c>
      <c r="W55" s="48"/>
      <c r="AR55" s="155"/>
      <c r="AS55" s="156"/>
      <c r="AT55" s="155"/>
      <c r="AU55" s="155"/>
      <c r="AV55" s="157"/>
    </row>
    <row r="56" spans="1:51" s="3" customFormat="1">
      <c r="A56" s="8">
        <v>14286</v>
      </c>
      <c r="B56" s="8">
        <v>20</v>
      </c>
      <c r="C56" s="8" t="s">
        <v>212</v>
      </c>
      <c r="D56" s="8"/>
      <c r="E56" s="5">
        <f t="shared" si="13"/>
        <v>0</v>
      </c>
      <c r="F56" s="8">
        <v>3510</v>
      </c>
      <c r="G56" s="5">
        <f t="shared" si="7"/>
        <v>10.300807043286866</v>
      </c>
      <c r="H56" s="8"/>
      <c r="I56" s="5"/>
      <c r="J56" s="8"/>
      <c r="K56" s="5"/>
      <c r="L56" s="8"/>
      <c r="M56" s="8">
        <v>190</v>
      </c>
      <c r="N56" s="5">
        <f t="shared" si="10"/>
        <v>0.55759354365370506</v>
      </c>
      <c r="O56" s="33">
        <v>10</v>
      </c>
      <c r="P56" s="5">
        <f t="shared" si="1"/>
        <v>3.0983399981375514E-2</v>
      </c>
      <c r="Q56" s="8">
        <f t="shared" si="11"/>
        <v>35.1</v>
      </c>
      <c r="R56" s="5">
        <f t="shared" si="2"/>
        <v>0.1030989975054479</v>
      </c>
      <c r="V56" s="3">
        <v>0.56000000000000005</v>
      </c>
      <c r="W56" s="48"/>
      <c r="AR56" s="155"/>
      <c r="AS56" s="156"/>
      <c r="AT56" s="158"/>
      <c r="AU56" s="155"/>
      <c r="AV56" s="157"/>
    </row>
    <row r="57" spans="1:51" s="3" customFormat="1">
      <c r="A57" s="8">
        <v>14287</v>
      </c>
      <c r="B57" s="8">
        <v>20</v>
      </c>
      <c r="C57" s="8" t="s">
        <v>2</v>
      </c>
      <c r="D57" s="8">
        <v>4500000</v>
      </c>
      <c r="E57" s="5">
        <f t="shared" si="13"/>
        <v>13206.162876008804</v>
      </c>
      <c r="F57" s="8">
        <v>57160</v>
      </c>
      <c r="G57" s="5">
        <f t="shared" si="7"/>
        <v>167.74761555392516</v>
      </c>
      <c r="H57" s="8">
        <v>29250</v>
      </c>
      <c r="I57" s="5">
        <f t="shared" si="8"/>
        <v>85.84005869405722</v>
      </c>
      <c r="J57" s="8">
        <v>5625</v>
      </c>
      <c r="K57" s="5">
        <f t="shared" si="9"/>
        <v>16.507703595011005</v>
      </c>
      <c r="L57" s="8">
        <v>5145</v>
      </c>
      <c r="M57" s="8"/>
      <c r="N57" s="5">
        <f t="shared" si="10"/>
        <v>15.099046221570067</v>
      </c>
      <c r="O57" s="33">
        <f t="shared" si="14"/>
        <v>2858</v>
      </c>
      <c r="P57" s="5">
        <f t="shared" si="1"/>
        <v>8.431691991846133</v>
      </c>
      <c r="Q57" s="8">
        <f t="shared" si="11"/>
        <v>571.6</v>
      </c>
      <c r="R57" s="5">
        <f t="shared" si="2"/>
        <v>1.7022206661536206</v>
      </c>
      <c r="S57" s="3">
        <f t="shared" si="3"/>
        <v>85.840058694057234</v>
      </c>
      <c r="T57" s="3">
        <f t="shared" si="4"/>
        <v>16.507703595011005</v>
      </c>
      <c r="V57" s="3">
        <f t="shared" si="15"/>
        <v>15.097323106089508</v>
      </c>
      <c r="W57" s="48"/>
      <c r="AR57" s="8">
        <v>14287</v>
      </c>
      <c r="AS57" s="18">
        <v>36027</v>
      </c>
      <c r="AT57" s="8" t="s">
        <v>2</v>
      </c>
      <c r="AU57" s="8">
        <v>4500000</v>
      </c>
      <c r="AV57" s="5">
        <f t="shared" ref="AV57" si="24">AU57/340.75</f>
        <v>13206.162876008804</v>
      </c>
      <c r="AW57" s="5">
        <v>85.84</v>
      </c>
      <c r="AX57" s="5">
        <v>16.510000000000002</v>
      </c>
      <c r="AY57" s="5">
        <v>15.1</v>
      </c>
    </row>
    <row r="58" spans="1:51" s="3" customFormat="1">
      <c r="A58" s="8">
        <v>14288</v>
      </c>
      <c r="B58" s="8">
        <v>20</v>
      </c>
      <c r="C58" s="8" t="s">
        <v>228</v>
      </c>
      <c r="D58" s="8"/>
      <c r="E58" s="5">
        <f t="shared" si="13"/>
        <v>0</v>
      </c>
      <c r="F58" s="8">
        <v>4270</v>
      </c>
      <c r="G58" s="5">
        <f t="shared" si="7"/>
        <v>12.531181217901688</v>
      </c>
      <c r="H58" s="8"/>
      <c r="I58" s="5"/>
      <c r="J58" s="8"/>
      <c r="K58" s="5"/>
      <c r="L58" s="8"/>
      <c r="M58" s="8">
        <v>230</v>
      </c>
      <c r="N58" s="5">
        <f t="shared" si="10"/>
        <v>0.67498165810711663</v>
      </c>
      <c r="O58" s="33">
        <v>10</v>
      </c>
      <c r="P58" s="5">
        <f t="shared" si="1"/>
        <v>3.1327899216748688E-2</v>
      </c>
      <c r="Q58" s="8">
        <f t="shared" si="11"/>
        <v>42.7</v>
      </c>
      <c r="R58" s="5">
        <f t="shared" si="2"/>
        <v>0.12540375025448791</v>
      </c>
      <c r="V58" s="3">
        <v>0.56000000000000005</v>
      </c>
      <c r="W58" s="48" t="s">
        <v>60</v>
      </c>
      <c r="Y58" s="3">
        <f t="shared" si="12"/>
        <v>0.11498165810711658</v>
      </c>
    </row>
    <row r="59" spans="1:51" s="3" customFormat="1">
      <c r="A59" s="8">
        <v>14289</v>
      </c>
      <c r="B59" s="8">
        <v>20</v>
      </c>
      <c r="C59" s="8" t="s">
        <v>2</v>
      </c>
      <c r="D59" s="8">
        <v>2000000</v>
      </c>
      <c r="E59" s="5">
        <f t="shared" si="13"/>
        <v>5869.40572267058</v>
      </c>
      <c r="F59" s="8">
        <v>7160</v>
      </c>
      <c r="G59" s="5">
        <f t="shared" si="7"/>
        <v>21.012472487160675</v>
      </c>
      <c r="H59" s="8">
        <v>13000</v>
      </c>
      <c r="I59" s="5">
        <f t="shared" si="8"/>
        <v>38.151137197358764</v>
      </c>
      <c r="J59" s="8">
        <v>2500</v>
      </c>
      <c r="K59" s="5">
        <f t="shared" si="9"/>
        <v>7.3367571533382243</v>
      </c>
      <c r="L59" s="8">
        <v>2716</v>
      </c>
      <c r="M59" s="8"/>
      <c r="N59" s="5">
        <f t="shared" si="10"/>
        <v>7.970652971386647</v>
      </c>
      <c r="O59" s="33">
        <f t="shared" si="14"/>
        <v>358</v>
      </c>
      <c r="P59" s="5">
        <f t="shared" si="1"/>
        <v>1.0740151224398728</v>
      </c>
      <c r="Q59" s="8">
        <f t="shared" si="11"/>
        <v>71.600000000000009</v>
      </c>
      <c r="R59" s="5">
        <f t="shared" si="2"/>
        <v>0.21327664012454844</v>
      </c>
      <c r="S59" s="3">
        <f t="shared" si="3"/>
        <v>38.151137197358771</v>
      </c>
      <c r="T59" s="3">
        <f t="shared" si="4"/>
        <v>7.3367571533382252</v>
      </c>
      <c r="V59" s="3">
        <f t="shared" si="15"/>
        <v>7.1736253804842267</v>
      </c>
      <c r="W59" s="48"/>
      <c r="AR59" s="8">
        <v>14289</v>
      </c>
      <c r="AS59" s="18">
        <v>36027</v>
      </c>
      <c r="AT59" s="8" t="s">
        <v>2</v>
      </c>
      <c r="AU59" s="8">
        <v>2000000</v>
      </c>
      <c r="AV59" s="5">
        <f t="shared" ref="AV59:AV60" si="25">AU59/340.75</f>
        <v>5869.40572267058</v>
      </c>
      <c r="AW59" s="5">
        <v>38.15</v>
      </c>
      <c r="AX59" s="5">
        <v>7.34</v>
      </c>
      <c r="AY59" s="5">
        <v>7.17</v>
      </c>
    </row>
    <row r="60" spans="1:51" s="3" customFormat="1">
      <c r="A60" s="8">
        <v>14290</v>
      </c>
      <c r="B60" s="8">
        <v>20</v>
      </c>
      <c r="C60" s="8" t="s">
        <v>0</v>
      </c>
      <c r="D60" s="8">
        <v>800000</v>
      </c>
      <c r="E60" s="5">
        <f t="shared" si="13"/>
        <v>2347.7622890682319</v>
      </c>
      <c r="F60" s="8">
        <v>12160</v>
      </c>
      <c r="G60" s="5">
        <f t="shared" si="7"/>
        <v>35.685986793837124</v>
      </c>
      <c r="H60" s="8">
        <v>5200</v>
      </c>
      <c r="I60" s="5">
        <f t="shared" si="8"/>
        <v>15.260454878943507</v>
      </c>
      <c r="J60" s="8">
        <v>1000</v>
      </c>
      <c r="K60" s="5">
        <f t="shared" si="9"/>
        <v>2.9347028613352899</v>
      </c>
      <c r="L60" s="8">
        <v>1148</v>
      </c>
      <c r="M60" s="8"/>
      <c r="N60" s="5">
        <f t="shared" si="10"/>
        <v>3.3690388848129125</v>
      </c>
      <c r="O60" s="33">
        <f t="shared" si="14"/>
        <v>608</v>
      </c>
      <c r="P60" s="5">
        <f t="shared" si="1"/>
        <v>1.7941864677470665</v>
      </c>
      <c r="Q60" s="8">
        <f t="shared" si="11"/>
        <v>121.60000000000001</v>
      </c>
      <c r="R60" s="5">
        <f t="shared" si="2"/>
        <v>0.36212527209903767</v>
      </c>
      <c r="S60" s="3">
        <f t="shared" si="3"/>
        <v>15.260454878943509</v>
      </c>
      <c r="T60" s="3">
        <f t="shared" si="4"/>
        <v>2.9347028613352899</v>
      </c>
      <c r="V60" s="3">
        <f t="shared" si="15"/>
        <v>3.3702504721936903</v>
      </c>
      <c r="W60" s="48"/>
      <c r="AR60" s="8">
        <v>14290</v>
      </c>
      <c r="AS60" s="18">
        <v>36027</v>
      </c>
      <c r="AT60" s="52" t="s">
        <v>0</v>
      </c>
      <c r="AU60" s="8">
        <v>800000</v>
      </c>
      <c r="AV60" s="5">
        <f t="shared" si="25"/>
        <v>2347.7622890682319</v>
      </c>
      <c r="AW60" s="5">
        <v>15.26</v>
      </c>
      <c r="AX60" s="5">
        <v>2.93</v>
      </c>
      <c r="AY60" s="5">
        <v>3.37</v>
      </c>
    </row>
    <row r="61" spans="1:51" s="3" customFormat="1">
      <c r="A61" s="8">
        <v>14291</v>
      </c>
      <c r="B61" s="8">
        <v>20</v>
      </c>
      <c r="C61" s="8" t="s">
        <v>225</v>
      </c>
      <c r="D61" s="8"/>
      <c r="E61" s="5">
        <f t="shared" si="13"/>
        <v>0</v>
      </c>
      <c r="F61" s="8">
        <v>14398</v>
      </c>
      <c r="G61" s="5">
        <f t="shared" si="7"/>
        <v>42.253851797505504</v>
      </c>
      <c r="H61" s="8"/>
      <c r="I61" s="5"/>
      <c r="J61" s="8"/>
      <c r="K61" s="5"/>
      <c r="L61" s="8"/>
      <c r="M61" s="8">
        <v>250</v>
      </c>
      <c r="N61" s="5">
        <f t="shared" si="10"/>
        <v>0.73367571533382248</v>
      </c>
      <c r="O61" s="33">
        <v>50</v>
      </c>
      <c r="P61" s="5">
        <f t="shared" si="1"/>
        <v>0.14888826328784688</v>
      </c>
      <c r="Q61" s="8">
        <f t="shared" si="11"/>
        <v>143.97999999999999</v>
      </c>
      <c r="R61" s="5">
        <f t="shared" si="2"/>
        <v>0.4229754607873451</v>
      </c>
      <c r="V61" s="3">
        <v>0.73</v>
      </c>
      <c r="W61" s="48"/>
      <c r="AR61" s="155"/>
      <c r="AS61" s="156"/>
      <c r="AT61" s="155"/>
      <c r="AU61" s="155"/>
      <c r="AV61" s="157"/>
    </row>
    <row r="62" spans="1:51" s="3" customFormat="1">
      <c r="A62" s="8">
        <v>14292</v>
      </c>
      <c r="B62" s="8">
        <v>20</v>
      </c>
      <c r="C62" s="8" t="s">
        <v>225</v>
      </c>
      <c r="D62" s="8"/>
      <c r="E62" s="5">
        <f t="shared" si="13"/>
        <v>0</v>
      </c>
      <c r="F62" s="8">
        <v>14398</v>
      </c>
      <c r="G62" s="5">
        <f t="shared" si="7"/>
        <v>42.253851797505504</v>
      </c>
      <c r="H62" s="8"/>
      <c r="I62" s="5"/>
      <c r="J62" s="8"/>
      <c r="K62" s="5"/>
      <c r="L62" s="8"/>
      <c r="M62" s="8">
        <v>250</v>
      </c>
      <c r="N62" s="5">
        <f t="shared" si="10"/>
        <v>0.73367571533382248</v>
      </c>
      <c r="O62" s="33">
        <v>50</v>
      </c>
      <c r="P62" s="5">
        <f t="shared" si="1"/>
        <v>0.14888826328784688</v>
      </c>
      <c r="Q62" s="8">
        <f t="shared" si="11"/>
        <v>143.97999999999999</v>
      </c>
      <c r="R62" s="5">
        <f t="shared" si="2"/>
        <v>0.4229754607873451</v>
      </c>
      <c r="V62" s="3">
        <v>0.73</v>
      </c>
      <c r="W62" s="48"/>
      <c r="AR62" s="155"/>
      <c r="AS62" s="156"/>
      <c r="AT62" s="155"/>
      <c r="AU62" s="155"/>
      <c r="AV62" s="157"/>
    </row>
    <row r="63" spans="1:51" s="3" customFormat="1">
      <c r="A63" s="8">
        <v>14293</v>
      </c>
      <c r="B63" s="8">
        <v>21</v>
      </c>
      <c r="C63" s="8" t="s">
        <v>216</v>
      </c>
      <c r="D63" s="8"/>
      <c r="E63" s="5">
        <f t="shared" si="13"/>
        <v>0</v>
      </c>
      <c r="F63" s="8">
        <v>3510</v>
      </c>
      <c r="G63" s="5">
        <f t="shared" si="7"/>
        <v>10.300807043286866</v>
      </c>
      <c r="H63" s="8"/>
      <c r="I63" s="5"/>
      <c r="J63" s="8"/>
      <c r="K63" s="5"/>
      <c r="L63" s="8"/>
      <c r="M63" s="8">
        <v>190</v>
      </c>
      <c r="N63" s="5">
        <f t="shared" si="10"/>
        <v>0.55759354365370506</v>
      </c>
      <c r="O63" s="33">
        <v>10</v>
      </c>
      <c r="P63" s="5">
        <f t="shared" si="1"/>
        <v>3.0983399981375514E-2</v>
      </c>
      <c r="Q63" s="8">
        <f t="shared" si="11"/>
        <v>35.1</v>
      </c>
      <c r="R63" s="5">
        <f t="shared" si="2"/>
        <v>0.1030989975054479</v>
      </c>
      <c r="V63" s="3">
        <v>0.56000000000000005</v>
      </c>
      <c r="W63" s="48"/>
      <c r="AR63" s="155"/>
      <c r="AS63" s="156"/>
      <c r="AT63" s="155"/>
      <c r="AU63" s="155"/>
      <c r="AV63" s="157"/>
    </row>
    <row r="64" spans="1:51" s="3" customFormat="1">
      <c r="A64" s="8">
        <v>14294</v>
      </c>
      <c r="B64" s="8">
        <v>21</v>
      </c>
      <c r="C64" s="8" t="s">
        <v>2</v>
      </c>
      <c r="D64" s="8">
        <v>5564039</v>
      </c>
      <c r="E64" s="5">
        <f t="shared" si="13"/>
        <v>16328.801173881144</v>
      </c>
      <c r="F64" s="10">
        <v>69920</v>
      </c>
      <c r="G64" s="5">
        <f t="shared" si="7"/>
        <v>205.19442406456346</v>
      </c>
      <c r="H64" s="8">
        <v>36167</v>
      </c>
      <c r="I64" s="5">
        <f t="shared" si="8"/>
        <v>106.13939838591342</v>
      </c>
      <c r="J64" s="8">
        <v>6955</v>
      </c>
      <c r="K64" s="5">
        <f t="shared" si="9"/>
        <v>20.410858400586939</v>
      </c>
      <c r="L64" s="8">
        <v>6294</v>
      </c>
      <c r="M64" s="8"/>
      <c r="N64" s="5">
        <f t="shared" si="10"/>
        <v>18.471019809244314</v>
      </c>
      <c r="O64" s="33">
        <f t="shared" si="14"/>
        <v>3496</v>
      </c>
      <c r="P64" s="5">
        <f t="shared" si="1"/>
        <v>10.313928157914143</v>
      </c>
      <c r="Q64" s="8">
        <f t="shared" si="11"/>
        <v>699.2</v>
      </c>
      <c r="R64" s="5">
        <f t="shared" si="2"/>
        <v>2.0822125551222719</v>
      </c>
      <c r="S64" s="3">
        <f t="shared" si="3"/>
        <v>106.13720763022745</v>
      </c>
      <c r="T64" s="3">
        <f t="shared" si="4"/>
        <v>20.411001467351429</v>
      </c>
      <c r="V64" s="3">
        <f t="shared" si="15"/>
        <v>18.469772467791636</v>
      </c>
      <c r="W64" s="48"/>
      <c r="AR64" s="155"/>
      <c r="AS64" s="156"/>
      <c r="AT64" s="155"/>
      <c r="AU64" s="155"/>
      <c r="AV64" s="157"/>
    </row>
    <row r="65" spans="1:51" s="3" customFormat="1">
      <c r="A65" s="8">
        <v>14295</v>
      </c>
      <c r="B65" s="8">
        <v>21</v>
      </c>
      <c r="C65" s="8" t="s">
        <v>216</v>
      </c>
      <c r="D65" s="8"/>
      <c r="E65" s="5">
        <f t="shared" si="13"/>
        <v>0</v>
      </c>
      <c r="F65" s="8">
        <v>3510</v>
      </c>
      <c r="G65" s="5">
        <f t="shared" si="7"/>
        <v>10.300807043286866</v>
      </c>
      <c r="H65" s="8"/>
      <c r="I65" s="5"/>
      <c r="J65" s="8"/>
      <c r="K65" s="5"/>
      <c r="L65" s="8"/>
      <c r="M65" s="8">
        <v>190</v>
      </c>
      <c r="N65" s="5">
        <f t="shared" si="10"/>
        <v>0.55759354365370506</v>
      </c>
      <c r="O65" s="33">
        <v>10</v>
      </c>
      <c r="P65" s="5">
        <f t="shared" si="1"/>
        <v>3.0983399981375514E-2</v>
      </c>
      <c r="Q65" s="8">
        <f t="shared" si="11"/>
        <v>35.1</v>
      </c>
      <c r="R65" s="5">
        <f t="shared" si="2"/>
        <v>0.1030989975054479</v>
      </c>
      <c r="V65" s="3">
        <v>0.56000000000000005</v>
      </c>
      <c r="W65" s="48"/>
    </row>
    <row r="66" spans="1:51" s="3" customFormat="1">
      <c r="A66" s="8">
        <v>14296</v>
      </c>
      <c r="B66" s="8">
        <v>21</v>
      </c>
      <c r="C66" s="8" t="s">
        <v>2</v>
      </c>
      <c r="D66" s="8">
        <v>3200000</v>
      </c>
      <c r="E66" s="5">
        <f t="shared" si="13"/>
        <v>9391.0491562729276</v>
      </c>
      <c r="F66" s="8">
        <v>41560</v>
      </c>
      <c r="G66" s="5">
        <f t="shared" si="7"/>
        <v>121.96625091709464</v>
      </c>
      <c r="H66" s="8">
        <v>20800</v>
      </c>
      <c r="I66" s="5">
        <f t="shared" si="8"/>
        <v>61.04181951577403</v>
      </c>
      <c r="J66" s="8">
        <v>4000</v>
      </c>
      <c r="K66" s="5">
        <f t="shared" si="9"/>
        <v>11.73881144534116</v>
      </c>
      <c r="L66" s="8">
        <v>3741</v>
      </c>
      <c r="M66" s="8"/>
      <c r="N66" s="5">
        <f t="shared" si="10"/>
        <v>10.978723404255319</v>
      </c>
      <c r="O66" s="33">
        <f t="shared" si="14"/>
        <v>2078</v>
      </c>
      <c r="P66" s="5">
        <f t="shared" si="1"/>
        <v>6.1305318368430086</v>
      </c>
      <c r="Q66" s="8">
        <f t="shared" si="11"/>
        <v>415.6</v>
      </c>
      <c r="R66" s="5">
        <f t="shared" si="2"/>
        <v>1.2376537984940368</v>
      </c>
      <c r="S66" s="3">
        <f t="shared" si="3"/>
        <v>61.041819515774037</v>
      </c>
      <c r="T66" s="3">
        <f t="shared" si="4"/>
        <v>11.73881144534116</v>
      </c>
      <c r="V66" s="3">
        <f t="shared" si="15"/>
        <v>10.977000288774761</v>
      </c>
      <c r="W66" s="48"/>
      <c r="AR66" s="8">
        <v>14296</v>
      </c>
      <c r="AS66" s="18">
        <v>36028</v>
      </c>
      <c r="AT66" s="8" t="s">
        <v>2</v>
      </c>
      <c r="AU66" s="8">
        <v>3200000</v>
      </c>
      <c r="AV66" s="5">
        <f t="shared" ref="AV66:AV69" si="26">AU66/340.75</f>
        <v>9391.0491562729276</v>
      </c>
      <c r="AW66" s="5">
        <v>61.04</v>
      </c>
      <c r="AX66" s="5">
        <v>11.74</v>
      </c>
      <c r="AY66" s="5">
        <v>10.98</v>
      </c>
    </row>
    <row r="67" spans="1:51" s="3" customFormat="1">
      <c r="A67" s="8">
        <v>14297</v>
      </c>
      <c r="B67" s="8">
        <v>21</v>
      </c>
      <c r="C67" s="8" t="s">
        <v>10</v>
      </c>
      <c r="D67" s="8">
        <v>950000</v>
      </c>
      <c r="E67" s="5">
        <f t="shared" si="13"/>
        <v>2787.9677182685255</v>
      </c>
      <c r="F67" s="8">
        <v>14500</v>
      </c>
      <c r="G67" s="5">
        <f t="shared" si="7"/>
        <v>42.553191489361701</v>
      </c>
      <c r="H67" s="8"/>
      <c r="I67" s="5"/>
      <c r="J67" s="8"/>
      <c r="K67" s="5"/>
      <c r="L67" s="8">
        <v>1311</v>
      </c>
      <c r="M67" s="8"/>
      <c r="N67" s="5">
        <f t="shared" si="10"/>
        <v>3.847395451210565</v>
      </c>
      <c r="O67" s="33">
        <f t="shared" si="14"/>
        <v>725</v>
      </c>
      <c r="P67" s="5">
        <f t="shared" ref="P67:P70" si="27">(N67+O67)/340.75</f>
        <v>2.1389505369074411</v>
      </c>
      <c r="Q67" s="8">
        <f t="shared" si="11"/>
        <v>145</v>
      </c>
      <c r="R67" s="5">
        <f t="shared" ref="R67:R70" si="28">(P67+Q67)/340.75</f>
        <v>0.43180909915453392</v>
      </c>
      <c r="V67" s="3">
        <f t="shared" si="15"/>
        <v>3.8456723357300073</v>
      </c>
      <c r="W67" s="48"/>
      <c r="AR67" s="8">
        <v>14297</v>
      </c>
      <c r="AS67" s="18">
        <v>36029</v>
      </c>
      <c r="AT67" s="8" t="s">
        <v>10</v>
      </c>
      <c r="AU67" s="8">
        <v>950000</v>
      </c>
      <c r="AV67" s="5">
        <f t="shared" si="26"/>
        <v>2787.9677182685255</v>
      </c>
      <c r="AW67" s="5"/>
      <c r="AX67" s="5"/>
      <c r="AY67" s="5">
        <v>3.84</v>
      </c>
    </row>
    <row r="68" spans="1:51" s="3" customFormat="1">
      <c r="A68" s="8">
        <v>14298</v>
      </c>
      <c r="B68" s="8">
        <v>21</v>
      </c>
      <c r="C68" s="8" t="s">
        <v>10</v>
      </c>
      <c r="D68" s="8">
        <v>950000</v>
      </c>
      <c r="E68" s="5">
        <f t="shared" si="13"/>
        <v>2787.9677182685255</v>
      </c>
      <c r="F68" s="8">
        <v>14500</v>
      </c>
      <c r="G68" s="5">
        <f t="shared" ref="G68:G70" si="29">F68/340.75</f>
        <v>42.553191489361701</v>
      </c>
      <c r="H68" s="8"/>
      <c r="I68" s="5"/>
      <c r="J68" s="8"/>
      <c r="K68" s="5"/>
      <c r="L68" s="8">
        <v>1311</v>
      </c>
      <c r="M68" s="8"/>
      <c r="N68" s="5">
        <f t="shared" ref="N68:N70" si="30">(L68+M68)/340.75</f>
        <v>3.847395451210565</v>
      </c>
      <c r="O68" s="33">
        <f t="shared" ref="O68:O70" si="31">F68*5%</f>
        <v>725</v>
      </c>
      <c r="P68" s="5">
        <f t="shared" si="27"/>
        <v>2.1389505369074411</v>
      </c>
      <c r="Q68" s="8">
        <f t="shared" ref="Q68:Q70" si="32">F68*1%</f>
        <v>145</v>
      </c>
      <c r="R68" s="5">
        <f t="shared" si="28"/>
        <v>0.43180909915453392</v>
      </c>
      <c r="V68" s="3">
        <f t="shared" si="15"/>
        <v>3.8456723357300073</v>
      </c>
      <c r="W68" s="48"/>
      <c r="AR68" s="8">
        <v>14299</v>
      </c>
      <c r="AS68" s="18">
        <v>36029</v>
      </c>
      <c r="AT68" s="8" t="s">
        <v>10</v>
      </c>
      <c r="AU68" s="8">
        <v>975000</v>
      </c>
      <c r="AV68" s="5">
        <f t="shared" si="26"/>
        <v>2861.3352898019075</v>
      </c>
      <c r="AW68" s="5"/>
      <c r="AX68" s="5"/>
      <c r="AY68" s="5">
        <v>3.92</v>
      </c>
    </row>
    <row r="69" spans="1:51" s="3" customFormat="1">
      <c r="A69" s="8">
        <v>14299</v>
      </c>
      <c r="B69" s="8">
        <v>21</v>
      </c>
      <c r="C69" s="8" t="s">
        <v>10</v>
      </c>
      <c r="D69" s="8">
        <v>975000</v>
      </c>
      <c r="E69" s="5">
        <f t="shared" si="13"/>
        <v>2861.3352898019075</v>
      </c>
      <c r="F69" s="8">
        <v>14860</v>
      </c>
      <c r="G69" s="5">
        <f t="shared" si="29"/>
        <v>43.609684519442403</v>
      </c>
      <c r="H69" s="8"/>
      <c r="I69" s="5"/>
      <c r="J69" s="8"/>
      <c r="K69" s="5"/>
      <c r="L69" s="8">
        <v>1338</v>
      </c>
      <c r="M69" s="8"/>
      <c r="N69" s="5">
        <f t="shared" si="30"/>
        <v>3.9266324284666179</v>
      </c>
      <c r="O69" s="33">
        <f t="shared" si="31"/>
        <v>743</v>
      </c>
      <c r="P69" s="5">
        <f t="shared" si="27"/>
        <v>2.1920077253953534</v>
      </c>
      <c r="Q69" s="8">
        <f t="shared" si="32"/>
        <v>148.6</v>
      </c>
      <c r="R69" s="5">
        <f t="shared" si="28"/>
        <v>0.44252973653821082</v>
      </c>
      <c r="V69" s="3">
        <f t="shared" si="15"/>
        <v>3.9249093129860602</v>
      </c>
      <c r="W69" s="48"/>
      <c r="AR69" s="8">
        <v>14300</v>
      </c>
      <c r="AS69" s="18">
        <v>36029</v>
      </c>
      <c r="AT69" s="8" t="s">
        <v>10</v>
      </c>
      <c r="AU69" s="8">
        <v>1050000</v>
      </c>
      <c r="AV69" s="5">
        <f t="shared" si="26"/>
        <v>3081.4380044020545</v>
      </c>
      <c r="AW69" s="5"/>
      <c r="AX69" s="5"/>
      <c r="AY69" s="5">
        <v>4.16</v>
      </c>
    </row>
    <row r="70" spans="1:51" s="3" customFormat="1">
      <c r="A70" s="8">
        <v>14300</v>
      </c>
      <c r="B70" s="8">
        <v>21</v>
      </c>
      <c r="C70" s="8" t="s">
        <v>10</v>
      </c>
      <c r="D70" s="8">
        <v>1050000</v>
      </c>
      <c r="E70" s="5">
        <f>D70/340.75</f>
        <v>3081.4380044020545</v>
      </c>
      <c r="F70" s="8">
        <v>15760</v>
      </c>
      <c r="G70" s="5">
        <f t="shared" si="29"/>
        <v>46.250917094644166</v>
      </c>
      <c r="H70" s="8"/>
      <c r="I70" s="5"/>
      <c r="J70" s="8"/>
      <c r="K70" s="5"/>
      <c r="L70" s="8">
        <v>1419</v>
      </c>
      <c r="M70" s="8"/>
      <c r="N70" s="5">
        <f t="shared" si="30"/>
        <v>4.1643433602347759</v>
      </c>
      <c r="O70" s="33">
        <f t="shared" si="31"/>
        <v>788</v>
      </c>
      <c r="P70" s="5">
        <f t="shared" si="27"/>
        <v>2.3247669651070719</v>
      </c>
      <c r="Q70" s="8">
        <f t="shared" si="32"/>
        <v>157.6</v>
      </c>
      <c r="R70" s="5">
        <f t="shared" si="28"/>
        <v>0.46933167121087915</v>
      </c>
      <c r="V70" s="80">
        <f t="shared" ref="V70" si="33">(2.93+10.56+(E70*1.2%))*9%</f>
        <v>4.5420530447542191</v>
      </c>
      <c r="W70" s="48" t="s">
        <v>60</v>
      </c>
      <c r="Y70" s="43"/>
    </row>
    <row r="71" spans="1:51">
      <c r="A71" s="195" t="s">
        <v>229</v>
      </c>
      <c r="B71" s="196"/>
      <c r="C71" s="196"/>
      <c r="D71" s="196"/>
      <c r="E71" s="196"/>
      <c r="F71" s="196"/>
      <c r="G71" s="197"/>
      <c r="H71" s="9">
        <f>SUM(H3:H70)</f>
        <v>477256</v>
      </c>
      <c r="I71" s="9">
        <f t="shared" ref="I71:R71" si="34">SUM(I3:I70)</f>
        <v>1400.6045487894351</v>
      </c>
      <c r="J71" s="9">
        <f t="shared" si="34"/>
        <v>81402</v>
      </c>
      <c r="K71" s="9">
        <f t="shared" si="34"/>
        <v>238.89068231841523</v>
      </c>
      <c r="L71" s="9">
        <f t="shared" si="34"/>
        <v>115278</v>
      </c>
      <c r="M71" s="9">
        <f t="shared" si="34"/>
        <v>8540</v>
      </c>
      <c r="N71" s="9">
        <f t="shared" si="34"/>
        <v>363.36903888481288</v>
      </c>
      <c r="O71" s="9">
        <f t="shared" si="34"/>
        <v>61346.75</v>
      </c>
      <c r="P71" s="4">
        <f t="shared" si="34"/>
        <v>181.10086291675668</v>
      </c>
      <c r="Q71" s="9">
        <f t="shared" si="34"/>
        <v>14218.770000000008</v>
      </c>
      <c r="R71" s="9">
        <f t="shared" si="34"/>
        <v>42.259342224260479</v>
      </c>
      <c r="S71" s="3"/>
      <c r="AV71" s="93"/>
      <c r="AW71" s="93">
        <f t="shared" ref="AW71:AY71" si="35">SUM(AW3:AW70)</f>
        <v>200.29</v>
      </c>
      <c r="AX71" s="93">
        <f t="shared" si="35"/>
        <v>38.520000000000003</v>
      </c>
      <c r="AY71" s="93">
        <f t="shared" si="35"/>
        <v>59.879999999999995</v>
      </c>
    </row>
    <row r="72" spans="1:51">
      <c r="F72" s="1" t="s">
        <v>230</v>
      </c>
      <c r="H72" s="1">
        <v>472058</v>
      </c>
      <c r="I72" s="2">
        <f>H72/340.75</f>
        <v>1385.3499633162141</v>
      </c>
      <c r="J72" s="1">
        <v>91480</v>
      </c>
      <c r="K72" s="2">
        <f>J72/340.75</f>
        <v>268.46661775495232</v>
      </c>
      <c r="L72" s="1"/>
      <c r="M72" s="1">
        <v>123778</v>
      </c>
      <c r="N72" s="2">
        <f>M72/340.75</f>
        <v>363.2516507703595</v>
      </c>
      <c r="Q72" s="1">
        <f>O71+Q71</f>
        <v>75565.52</v>
      </c>
      <c r="R72" s="2">
        <f>Q72/340.75</f>
        <v>221.76234776228907</v>
      </c>
      <c r="S72" s="2"/>
      <c r="T72" s="2"/>
      <c r="U72" s="2"/>
      <c r="V72" s="2"/>
      <c r="W72" s="2"/>
      <c r="X72" s="2"/>
      <c r="Y72" s="2"/>
    </row>
    <row r="73" spans="1:51" ht="12.75">
      <c r="F73" s="2"/>
      <c r="H73" s="1">
        <f>H72-H71</f>
        <v>-5198</v>
      </c>
      <c r="J73" s="1">
        <f t="shared" ref="J73" si="36">J72-J71</f>
        <v>10078</v>
      </c>
      <c r="R73" s="163"/>
      <c r="W73" s="162" t="s">
        <v>231</v>
      </c>
      <c r="X73" s="81">
        <f>SUM(X3:X72)</f>
        <v>0</v>
      </c>
      <c r="Y73" s="81">
        <f>SUM(Y3:Y71)</f>
        <v>13.32875590843727</v>
      </c>
      <c r="Z73" s="93"/>
      <c r="AD73" s="81">
        <f>SUM(AD3:AD71)</f>
        <v>575.55099046221562</v>
      </c>
      <c r="AH73" s="81">
        <f>SUM(AH3:AH71)</f>
        <v>133.68158473954512</v>
      </c>
      <c r="AI73" s="162" t="s">
        <v>231</v>
      </c>
      <c r="AJ73" s="161">
        <f>SUM(AJ3:AJ71)</f>
        <v>-13.517241379310372</v>
      </c>
      <c r="AK73" s="161">
        <f>SUM(AK3:AK71)</f>
        <v>37.076847418928828</v>
      </c>
      <c r="AR73" s="177" t="s">
        <v>220</v>
      </c>
      <c r="AS73" s="177"/>
      <c r="AT73" s="177"/>
      <c r="AU73" s="177"/>
      <c r="AV73" s="177"/>
      <c r="AW73" s="177"/>
      <c r="AX73" s="177"/>
      <c r="AY73" s="177"/>
    </row>
    <row r="74" spans="1:51">
      <c r="A74" s="117"/>
      <c r="B74" s="117"/>
      <c r="C74" s="117"/>
      <c r="D74" s="117"/>
      <c r="E74" s="117"/>
      <c r="F74" s="117"/>
      <c r="G74" s="162" t="s">
        <v>231</v>
      </c>
      <c r="H74" s="48" t="s">
        <v>60</v>
      </c>
      <c r="I74" s="117"/>
      <c r="J74" s="117">
        <f>H73+J73</f>
        <v>4880</v>
      </c>
      <c r="K74" s="48">
        <f>J74/340.75</f>
        <v>14.321349963316214</v>
      </c>
      <c r="M74" s="2">
        <f>L71+M71-M72</f>
        <v>40</v>
      </c>
      <c r="N74" s="48">
        <f>M74/340.75</f>
        <v>0.11738811445341159</v>
      </c>
      <c r="R74" s="7" t="s">
        <v>232</v>
      </c>
      <c r="W74" s="7" t="s">
        <v>232</v>
      </c>
      <c r="X74" s="51"/>
      <c r="Y74" s="137"/>
      <c r="AI74" s="7" t="s">
        <v>232</v>
      </c>
      <c r="AK74" s="81">
        <f>AJ73+AK73</f>
        <v>23.559606039618458</v>
      </c>
    </row>
    <row r="75" spans="1:51">
      <c r="A75" s="24"/>
      <c r="B75" s="21"/>
      <c r="C75" s="24"/>
      <c r="D75" s="24"/>
      <c r="E75" s="24"/>
      <c r="F75" s="24"/>
      <c r="G75" s="24"/>
      <c r="K75" s="163"/>
      <c r="N75" s="163"/>
      <c r="Q75" s="91" t="s">
        <v>174</v>
      </c>
      <c r="AK75" s="146"/>
    </row>
    <row r="76" spans="1:5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Q76" s="48" t="s">
        <v>64</v>
      </c>
      <c r="AA76" s="182" t="s">
        <v>221</v>
      </c>
      <c r="AB76" s="182"/>
      <c r="AC76" s="182"/>
      <c r="AD76" s="182"/>
      <c r="AE76" s="182"/>
      <c r="AF76" s="182"/>
      <c r="AG76" s="182"/>
      <c r="AH76" s="182"/>
    </row>
    <row r="77" spans="1:51">
      <c r="A77" s="2"/>
      <c r="B77" s="2"/>
      <c r="C77" s="2"/>
      <c r="D77" s="2"/>
      <c r="E77" s="2"/>
      <c r="F77" s="2"/>
      <c r="G77" s="2"/>
      <c r="H77" s="2"/>
      <c r="J77" s="90"/>
      <c r="K77" s="1"/>
      <c r="S77" s="1"/>
      <c r="AD77" s="81">
        <f>I72+K72-AD73</f>
        <v>1078.2655906089508</v>
      </c>
      <c r="AH77" s="81">
        <f>N72-AH73</f>
        <v>229.57006603081439</v>
      </c>
    </row>
    <row r="78" spans="1:51">
      <c r="A78" s="2"/>
      <c r="B78" s="2"/>
      <c r="C78" s="2"/>
      <c r="D78" s="2"/>
      <c r="E78" s="2"/>
      <c r="F78" s="2"/>
      <c r="G78" s="2"/>
      <c r="H78" s="2"/>
      <c r="J78" s="90"/>
      <c r="K78" s="1"/>
      <c r="S78" s="1"/>
      <c r="AB78" s="7" t="s">
        <v>233</v>
      </c>
      <c r="AD78" s="146"/>
      <c r="AF78" s="7" t="s">
        <v>233</v>
      </c>
      <c r="AH78" s="146"/>
    </row>
    <row r="79" spans="1:51">
      <c r="A79" s="2"/>
      <c r="B79" s="2"/>
      <c r="C79" s="2"/>
      <c r="D79" s="2"/>
      <c r="E79" s="2"/>
      <c r="F79" s="2"/>
      <c r="G79" s="2"/>
      <c r="H79" s="2"/>
      <c r="J79" s="90"/>
      <c r="K79" s="1"/>
      <c r="S79" s="1"/>
    </row>
    <row r="80" spans="1:51">
      <c r="A80" s="91" t="s">
        <v>68</v>
      </c>
      <c r="B80" s="48" t="s">
        <v>171</v>
      </c>
      <c r="C80" s="2"/>
      <c r="D80" s="2"/>
      <c r="E80" s="2"/>
      <c r="F80" s="2"/>
      <c r="G80" s="2"/>
      <c r="H80" s="14">
        <v>36048</v>
      </c>
      <c r="I80" s="1">
        <f>H72+J72</f>
        <v>563538</v>
      </c>
      <c r="J80" s="12">
        <f>I80/340.75</f>
        <v>1653.8165810711666</v>
      </c>
      <c r="K80" s="137">
        <v>19355</v>
      </c>
      <c r="L80" s="7"/>
      <c r="S80" s="1"/>
    </row>
    <row r="81" spans="1:25">
      <c r="A81" s="91" t="s">
        <v>169</v>
      </c>
      <c r="B81" s="48" t="s">
        <v>172</v>
      </c>
      <c r="C81" s="2"/>
      <c r="D81" s="2"/>
      <c r="E81" s="2"/>
      <c r="F81" s="2"/>
      <c r="G81" s="2"/>
      <c r="H81" s="14">
        <v>36048</v>
      </c>
      <c r="I81" s="115">
        <v>123778</v>
      </c>
      <c r="J81" s="12">
        <f t="shared" ref="J81" si="37">I81/340.75</f>
        <v>363.2516507703595</v>
      </c>
      <c r="K81" s="137">
        <v>4251</v>
      </c>
      <c r="L81" s="7"/>
      <c r="S81" s="1"/>
      <c r="Y81" s="12"/>
    </row>
    <row r="82" spans="1:25">
      <c r="K82" s="7" t="s">
        <v>232</v>
      </c>
      <c r="S82" s="1"/>
    </row>
    <row r="83" spans="1:25">
      <c r="K83" s="1"/>
      <c r="L83" s="1"/>
      <c r="N83" s="7"/>
      <c r="P83" s="7"/>
      <c r="Q83" s="1"/>
      <c r="R83" s="1"/>
      <c r="V83" s="106" t="s">
        <v>143</v>
      </c>
    </row>
    <row r="84" spans="1:25">
      <c r="K84" s="1"/>
      <c r="L84" s="1"/>
      <c r="N84" s="7"/>
      <c r="O84" s="7"/>
      <c r="P84" s="7"/>
      <c r="Q84" s="1"/>
      <c r="R84" s="1"/>
      <c r="V84" s="79" t="s">
        <v>144</v>
      </c>
    </row>
    <row r="85" spans="1:25">
      <c r="K85" s="1"/>
      <c r="L85" s="1"/>
      <c r="N85" s="7"/>
      <c r="O85" s="7"/>
      <c r="P85" s="7"/>
      <c r="Q85" s="1"/>
      <c r="R85" s="1"/>
    </row>
    <row r="86" spans="1:25">
      <c r="K86" s="1"/>
      <c r="L86" s="1"/>
      <c r="N86" s="7"/>
      <c r="O86" s="7"/>
      <c r="P86" s="7"/>
      <c r="Q86" s="1"/>
      <c r="R86" s="1"/>
    </row>
    <row r="87" spans="1:25">
      <c r="K87" s="1"/>
      <c r="L87" s="1"/>
      <c r="N87" s="7"/>
      <c r="P87" s="7"/>
      <c r="Q87" s="1"/>
      <c r="R87" s="1"/>
    </row>
    <row r="88" spans="1:25">
      <c r="K88" s="1"/>
      <c r="L88" s="1"/>
      <c r="M88" s="7"/>
      <c r="N88" s="7"/>
      <c r="O88" s="7"/>
      <c r="P88" s="7"/>
      <c r="Q88" s="1"/>
      <c r="R88" s="1"/>
    </row>
    <row r="89" spans="1:25">
      <c r="K89" s="1"/>
      <c r="L89" s="1"/>
      <c r="M89" s="7"/>
      <c r="N89" s="7"/>
      <c r="O89" s="7"/>
      <c r="P89" s="7"/>
      <c r="Q89" s="1"/>
      <c r="R89" s="1"/>
    </row>
    <row r="90" spans="1:25">
      <c r="K90" s="1"/>
      <c r="L90" s="1"/>
      <c r="M90" s="7"/>
      <c r="N90" s="7"/>
      <c r="O90" s="7"/>
      <c r="P90" s="7"/>
      <c r="Q90" s="1"/>
      <c r="R90" s="1"/>
    </row>
    <row r="91" spans="1:25">
      <c r="K91" s="1"/>
      <c r="L91" s="1"/>
      <c r="M91" s="7"/>
      <c r="N91" s="7"/>
      <c r="O91" s="7"/>
      <c r="P91" s="7"/>
      <c r="Q91" s="1"/>
      <c r="R91" s="1"/>
    </row>
    <row r="92" spans="1:25">
      <c r="K92" s="1"/>
      <c r="L92" s="1"/>
      <c r="M92" s="7"/>
      <c r="N92" s="7"/>
      <c r="O92" s="7"/>
      <c r="P92" s="7"/>
      <c r="Q92" s="1"/>
      <c r="R92" s="1"/>
    </row>
    <row r="93" spans="1:25">
      <c r="K93" s="1"/>
      <c r="L93" s="1"/>
      <c r="M93" s="7"/>
      <c r="N93" s="7"/>
      <c r="O93" s="7"/>
      <c r="P93" s="7"/>
      <c r="Q93" s="1"/>
      <c r="R93" s="1"/>
    </row>
    <row r="94" spans="1:25">
      <c r="K94" s="1"/>
      <c r="L94" s="1"/>
      <c r="M94" s="7"/>
      <c r="N94" s="7"/>
      <c r="O94" s="7"/>
      <c r="P94" s="7"/>
      <c r="Q94" s="1"/>
      <c r="R94" s="1"/>
    </row>
    <row r="95" spans="1:25">
      <c r="K95" s="1"/>
      <c r="L95" s="1"/>
      <c r="M95" s="7"/>
      <c r="N95" s="7"/>
      <c r="O95" s="7"/>
      <c r="P95" s="7"/>
      <c r="Q95" s="1"/>
      <c r="R95" s="1"/>
    </row>
    <row r="96" spans="1:25">
      <c r="K96" s="1"/>
      <c r="L96" s="1"/>
      <c r="M96" s="7"/>
      <c r="N96" s="7"/>
      <c r="O96" s="7"/>
      <c r="P96" s="7"/>
      <c r="Q96" s="1"/>
      <c r="R96" s="1"/>
    </row>
    <row r="97" spans="11:21">
      <c r="K97" s="1"/>
      <c r="L97" s="1"/>
      <c r="M97" s="7"/>
      <c r="N97" s="7"/>
      <c r="O97" s="7"/>
      <c r="P97" s="7"/>
      <c r="Q97" s="1"/>
      <c r="R97" s="1"/>
    </row>
    <row r="98" spans="11:21">
      <c r="K98" s="1"/>
      <c r="L98" s="1"/>
      <c r="M98" s="7"/>
      <c r="N98" s="7"/>
      <c r="O98" s="7"/>
      <c r="P98" s="7"/>
      <c r="Q98" s="1"/>
      <c r="R98" s="1"/>
    </row>
    <row r="99" spans="11:21">
      <c r="K99" s="1"/>
      <c r="L99" s="1"/>
      <c r="M99" s="7"/>
      <c r="N99" s="7"/>
      <c r="O99" s="7"/>
      <c r="P99" s="7"/>
      <c r="Q99" s="1"/>
      <c r="R99" s="1"/>
    </row>
    <row r="100" spans="11:21">
      <c r="K100" s="1"/>
      <c r="L100" s="1"/>
      <c r="M100" s="7"/>
      <c r="N100" s="7"/>
      <c r="O100" s="7"/>
      <c r="P100" s="7"/>
      <c r="Q100" s="1"/>
      <c r="R100" s="1"/>
    </row>
    <row r="101" spans="11:21">
      <c r="K101" s="1"/>
      <c r="L101" s="1"/>
      <c r="M101" s="7"/>
      <c r="N101" s="7"/>
      <c r="O101" s="7"/>
      <c r="P101" s="7"/>
      <c r="Q101" s="1"/>
      <c r="R101" s="1"/>
    </row>
    <row r="102" spans="11:21">
      <c r="K102" s="1"/>
      <c r="L102" s="1"/>
      <c r="M102" s="7"/>
      <c r="N102" s="7"/>
      <c r="O102" s="7"/>
      <c r="P102" s="7"/>
      <c r="Q102" s="1"/>
      <c r="R102" s="1"/>
    </row>
    <row r="103" spans="11:21">
      <c r="K103" s="1"/>
      <c r="L103" s="1"/>
      <c r="M103" s="7"/>
      <c r="N103" s="7"/>
      <c r="O103" s="7"/>
      <c r="P103" s="7"/>
      <c r="Q103" s="1"/>
      <c r="R103" s="1"/>
    </row>
    <row r="104" spans="11:21">
      <c r="K104" s="1"/>
      <c r="L104" s="1"/>
      <c r="M104" s="7"/>
      <c r="N104" s="7"/>
      <c r="O104" s="7"/>
      <c r="P104" s="7"/>
      <c r="Q104" s="1"/>
      <c r="R104" s="1"/>
    </row>
    <row r="105" spans="11:21">
      <c r="K105" s="1"/>
      <c r="L105" s="1"/>
      <c r="M105" s="7"/>
      <c r="N105" s="7"/>
      <c r="O105" s="7"/>
      <c r="P105" s="7"/>
      <c r="Q105" s="1"/>
      <c r="R105" s="1"/>
    </row>
    <row r="106" spans="11:21">
      <c r="K106" s="1"/>
      <c r="L106" s="1"/>
      <c r="M106" s="7"/>
      <c r="N106" s="7"/>
      <c r="O106" s="7"/>
      <c r="P106" s="7"/>
      <c r="Q106" s="1"/>
      <c r="R106" s="1"/>
    </row>
    <row r="107" spans="11:21">
      <c r="K107" s="1"/>
      <c r="L107" s="1"/>
      <c r="M107" s="7"/>
      <c r="N107" s="7"/>
      <c r="O107" s="7"/>
      <c r="P107" s="7"/>
      <c r="Q107" s="1"/>
      <c r="R107" s="1"/>
    </row>
    <row r="108" spans="11:21">
      <c r="K108" s="1"/>
      <c r="L108" s="1"/>
      <c r="M108" s="7"/>
      <c r="N108" s="7"/>
      <c r="O108" s="7"/>
      <c r="P108" s="7"/>
      <c r="Q108" s="1"/>
      <c r="R108" s="1"/>
    </row>
    <row r="109" spans="11:21">
      <c r="K109" s="1"/>
      <c r="L109" s="1"/>
      <c r="M109" s="7"/>
      <c r="N109" s="7"/>
      <c r="O109" s="7"/>
      <c r="P109" s="7"/>
      <c r="Q109" s="1"/>
      <c r="R109" s="1"/>
    </row>
    <row r="110" spans="11:21">
      <c r="K110" s="1"/>
      <c r="L110" s="1"/>
      <c r="M110" s="7"/>
      <c r="N110" s="7"/>
      <c r="O110" s="7"/>
      <c r="P110" s="7"/>
      <c r="Q110" s="1"/>
      <c r="R110" s="1"/>
    </row>
    <row r="111" spans="11:21">
      <c r="K111" s="1"/>
      <c r="L111" s="1"/>
      <c r="M111" s="7"/>
      <c r="N111" s="7"/>
      <c r="O111" s="7"/>
      <c r="P111" s="7"/>
      <c r="Q111" s="1"/>
      <c r="R111" s="1"/>
    </row>
    <row r="112" spans="11:21">
      <c r="K112" s="1"/>
      <c r="L112" s="1"/>
      <c r="M112" s="7"/>
      <c r="N112" s="7"/>
      <c r="O112" s="7"/>
      <c r="P112" s="55"/>
      <c r="Q112" s="88"/>
      <c r="R112" s="88"/>
      <c r="S112" s="55"/>
      <c r="T112" s="55"/>
      <c r="U112" s="55"/>
    </row>
    <row r="113" spans="11:21">
      <c r="K113" s="1"/>
      <c r="L113" s="1"/>
      <c r="M113" s="7"/>
      <c r="N113" s="7"/>
      <c r="O113" s="7"/>
      <c r="P113" s="55"/>
      <c r="Q113" s="88"/>
      <c r="R113" s="88"/>
      <c r="S113" s="55"/>
      <c r="T113" s="55"/>
      <c r="U113" s="55"/>
    </row>
    <row r="114" spans="11:21">
      <c r="K114" s="1"/>
      <c r="L114" s="1"/>
      <c r="M114" s="7"/>
      <c r="N114" s="7"/>
      <c r="O114" s="7"/>
      <c r="P114" s="55"/>
      <c r="Q114" s="88"/>
      <c r="R114" s="88"/>
      <c r="S114" s="55"/>
      <c r="T114" s="55"/>
      <c r="U114" s="55"/>
    </row>
    <row r="115" spans="11:21">
      <c r="K115" s="1"/>
      <c r="L115" s="1"/>
      <c r="M115" s="7"/>
      <c r="N115" s="7"/>
      <c r="O115" s="7"/>
      <c r="P115" s="55"/>
      <c r="Q115" s="88"/>
      <c r="R115" s="88"/>
      <c r="S115" s="55"/>
      <c r="T115" s="55"/>
      <c r="U115" s="55"/>
    </row>
    <row r="116" spans="11:21">
      <c r="K116" s="1"/>
      <c r="L116" s="1"/>
      <c r="M116" s="7"/>
      <c r="N116" s="7"/>
      <c r="O116" s="7"/>
      <c r="P116" s="55"/>
      <c r="Q116" s="88"/>
      <c r="R116" s="88"/>
      <c r="S116" s="55"/>
      <c r="T116" s="55"/>
      <c r="U116" s="55"/>
    </row>
    <row r="117" spans="11:21">
      <c r="K117" s="1"/>
      <c r="L117" s="1"/>
      <c r="M117" s="7"/>
      <c r="N117" s="7"/>
      <c r="O117" s="7"/>
      <c r="P117" s="55"/>
      <c r="Q117" s="88"/>
      <c r="R117" s="88"/>
      <c r="S117" s="55"/>
      <c r="T117" s="55"/>
      <c r="U117" s="55"/>
    </row>
    <row r="118" spans="11:21">
      <c r="K118" s="1"/>
      <c r="L118" s="1"/>
      <c r="M118" s="7"/>
      <c r="N118" s="7"/>
      <c r="O118" s="7"/>
      <c r="P118" s="55"/>
      <c r="Q118" s="88"/>
      <c r="R118" s="88"/>
      <c r="S118" s="55"/>
      <c r="T118" s="55"/>
      <c r="U118" s="55"/>
    </row>
    <row r="119" spans="11:21">
      <c r="K119" s="1"/>
      <c r="L119" s="1"/>
      <c r="M119" s="7"/>
      <c r="N119" s="7"/>
      <c r="O119" s="7"/>
      <c r="P119" s="55"/>
      <c r="Q119" s="88"/>
      <c r="R119" s="88"/>
      <c r="S119" s="55"/>
      <c r="T119" s="55"/>
      <c r="U119" s="55"/>
    </row>
    <row r="120" spans="11:21">
      <c r="K120" s="1"/>
      <c r="L120" s="1"/>
      <c r="M120" s="7"/>
      <c r="N120" s="7"/>
      <c r="O120" s="7"/>
      <c r="P120" s="55"/>
      <c r="Q120" s="88"/>
      <c r="R120" s="88"/>
      <c r="S120" s="55"/>
      <c r="T120" s="55"/>
      <c r="U120" s="55"/>
    </row>
    <row r="121" spans="11:21">
      <c r="K121" s="1"/>
      <c r="L121" s="1"/>
      <c r="M121" s="7"/>
      <c r="N121" s="7"/>
      <c r="O121" s="7"/>
      <c r="P121" s="55"/>
      <c r="Q121" s="88"/>
      <c r="R121" s="88"/>
      <c r="S121" s="55"/>
      <c r="T121" s="55"/>
      <c r="U121" s="55"/>
    </row>
    <row r="122" spans="11:21">
      <c r="K122" s="1"/>
      <c r="L122" s="1"/>
      <c r="M122" s="7"/>
      <c r="N122" s="7"/>
      <c r="O122" s="7"/>
      <c r="P122" s="55"/>
      <c r="Q122" s="88"/>
      <c r="R122" s="88"/>
      <c r="S122" s="55"/>
      <c r="T122" s="55"/>
      <c r="U122" s="55"/>
    </row>
    <row r="123" spans="11:21">
      <c r="K123" s="1"/>
      <c r="L123" s="1"/>
      <c r="M123" s="7"/>
      <c r="N123" s="7"/>
      <c r="O123" s="7"/>
      <c r="P123" s="55"/>
      <c r="Q123" s="88"/>
      <c r="R123" s="88"/>
      <c r="S123" s="55"/>
      <c r="T123" s="55"/>
      <c r="U123" s="55"/>
    </row>
    <row r="124" spans="11:21">
      <c r="K124" s="1"/>
      <c r="L124" s="1"/>
      <c r="M124" s="7"/>
      <c r="N124" s="7"/>
      <c r="O124" s="7"/>
      <c r="P124" s="55"/>
      <c r="Q124" s="88"/>
      <c r="R124" s="88"/>
      <c r="S124" s="55"/>
      <c r="T124" s="55"/>
      <c r="U124" s="55"/>
    </row>
    <row r="125" spans="11:21">
      <c r="K125" s="1"/>
      <c r="L125" s="1"/>
      <c r="M125" s="7"/>
      <c r="N125" s="7"/>
      <c r="O125" s="7"/>
      <c r="P125" s="55"/>
      <c r="Q125" s="88"/>
      <c r="R125" s="88"/>
      <c r="S125" s="55"/>
      <c r="T125" s="55"/>
      <c r="U125" s="55"/>
    </row>
    <row r="126" spans="11:21">
      <c r="K126" s="1"/>
      <c r="L126" s="1"/>
      <c r="M126" s="7"/>
      <c r="N126" s="7"/>
      <c r="O126" s="7"/>
      <c r="P126" s="55"/>
      <c r="Q126" s="88"/>
      <c r="R126" s="88"/>
      <c r="S126" s="55"/>
      <c r="T126" s="55"/>
      <c r="U126" s="55"/>
    </row>
    <row r="127" spans="11:21">
      <c r="K127" s="1"/>
      <c r="L127" s="1"/>
      <c r="M127" s="7"/>
      <c r="N127" s="7"/>
      <c r="O127" s="7"/>
      <c r="P127" s="55"/>
      <c r="Q127" s="88"/>
      <c r="R127" s="88"/>
      <c r="S127" s="55"/>
      <c r="T127" s="55"/>
      <c r="U127" s="55"/>
    </row>
    <row r="128" spans="11:21">
      <c r="K128" s="1"/>
      <c r="L128" s="1"/>
      <c r="M128" s="7"/>
      <c r="N128" s="7"/>
      <c r="O128" s="7"/>
      <c r="P128" s="55"/>
      <c r="Q128" s="88"/>
      <c r="R128" s="88"/>
      <c r="S128" s="55"/>
      <c r="T128" s="55"/>
      <c r="U128" s="55"/>
    </row>
    <row r="129" spans="9:21">
      <c r="K129" s="1"/>
      <c r="L129" s="1"/>
      <c r="M129" s="7"/>
      <c r="N129" s="7"/>
      <c r="O129" s="7"/>
      <c r="P129" s="55"/>
      <c r="Q129" s="88"/>
      <c r="R129" s="88"/>
      <c r="S129" s="55"/>
      <c r="T129" s="55"/>
      <c r="U129" s="55"/>
    </row>
    <row r="130" spans="9:21">
      <c r="K130" s="1"/>
      <c r="L130" s="1"/>
      <c r="M130" s="7"/>
      <c r="N130" s="7"/>
      <c r="O130" s="7"/>
      <c r="P130" s="55"/>
      <c r="Q130" s="88"/>
      <c r="R130" s="88"/>
      <c r="S130" s="55"/>
      <c r="T130" s="55"/>
      <c r="U130" s="55"/>
    </row>
    <row r="131" spans="9:21">
      <c r="K131" s="1"/>
      <c r="L131" s="1"/>
      <c r="M131" s="7"/>
      <c r="N131" s="7"/>
      <c r="O131" s="7"/>
      <c r="P131" s="55"/>
      <c r="Q131" s="88"/>
      <c r="R131" s="88"/>
      <c r="S131" s="55"/>
      <c r="T131" s="55"/>
      <c r="U131" s="55"/>
    </row>
    <row r="132" spans="9:21">
      <c r="K132" s="1"/>
      <c r="L132" s="1"/>
      <c r="M132" s="7"/>
      <c r="N132" s="7"/>
      <c r="O132" s="7"/>
      <c r="P132" s="55"/>
      <c r="Q132" s="88"/>
      <c r="R132" s="88"/>
      <c r="S132" s="55"/>
      <c r="T132" s="55"/>
      <c r="U132" s="55"/>
    </row>
    <row r="133" spans="9:21">
      <c r="K133" s="1"/>
      <c r="L133" s="1"/>
      <c r="M133" s="7"/>
      <c r="N133" s="7"/>
      <c r="O133" s="7"/>
      <c r="P133" s="55"/>
      <c r="Q133" s="88"/>
      <c r="R133" s="88"/>
      <c r="S133" s="55"/>
      <c r="T133" s="55"/>
      <c r="U133" s="55"/>
    </row>
    <row r="134" spans="9:21">
      <c r="K134" s="1"/>
      <c r="L134" s="1"/>
      <c r="M134" s="7"/>
      <c r="N134" s="7"/>
      <c r="O134" s="7"/>
      <c r="P134" s="55"/>
      <c r="Q134" s="88"/>
      <c r="R134" s="88"/>
      <c r="S134" s="55"/>
      <c r="T134" s="55"/>
      <c r="U134" s="55"/>
    </row>
    <row r="135" spans="9:21">
      <c r="K135" s="1"/>
      <c r="L135" s="1"/>
      <c r="M135" s="7"/>
      <c r="N135" s="7"/>
      <c r="O135" s="7"/>
      <c r="P135" s="55"/>
      <c r="Q135" s="88"/>
      <c r="R135" s="88"/>
      <c r="S135" s="55"/>
      <c r="T135" s="55"/>
      <c r="U135" s="55"/>
    </row>
    <row r="136" spans="9:21">
      <c r="K136" s="1"/>
      <c r="L136" s="1"/>
      <c r="M136" s="96"/>
      <c r="N136" s="87"/>
      <c r="O136" s="7"/>
      <c r="P136" s="55"/>
      <c r="Q136" s="88"/>
      <c r="R136" s="88"/>
      <c r="S136" s="120"/>
      <c r="T136" s="114"/>
      <c r="U136" s="55"/>
    </row>
    <row r="137" spans="9:21">
      <c r="I137" s="87"/>
      <c r="J137" s="119"/>
      <c r="K137" s="118"/>
      <c r="L137" s="1"/>
      <c r="M137" s="1"/>
      <c r="N137" s="1"/>
      <c r="O137" s="7"/>
      <c r="P137" s="55"/>
      <c r="Q137" s="118"/>
      <c r="R137" s="88"/>
      <c r="S137" s="88"/>
      <c r="T137" s="114"/>
      <c r="U137" s="55"/>
    </row>
    <row r="138" spans="9:21">
      <c r="K138" s="1"/>
      <c r="L138" s="1"/>
      <c r="M138" s="1"/>
      <c r="N138" s="1"/>
      <c r="O138" s="7"/>
      <c r="P138" s="55"/>
      <c r="Q138" s="88"/>
      <c r="R138" s="88"/>
      <c r="S138" s="55"/>
      <c r="T138" s="55"/>
      <c r="U138" s="55"/>
    </row>
    <row r="139" spans="9:21">
      <c r="K139" s="1"/>
      <c r="L139" s="1"/>
      <c r="M139" s="7"/>
      <c r="N139" s="7"/>
      <c r="O139" s="7"/>
      <c r="P139" s="55"/>
      <c r="Q139" s="88"/>
      <c r="R139" s="88"/>
      <c r="S139" s="55"/>
      <c r="T139" s="55"/>
      <c r="U139" s="55"/>
    </row>
    <row r="140" spans="9:21">
      <c r="K140" s="1"/>
      <c r="L140" s="1"/>
      <c r="M140" s="7"/>
      <c r="N140" s="7"/>
      <c r="O140" s="7"/>
      <c r="P140" s="55"/>
      <c r="Q140" s="88"/>
      <c r="R140" s="88"/>
      <c r="S140" s="55"/>
      <c r="T140" s="55"/>
      <c r="U140" s="55"/>
    </row>
    <row r="141" spans="9:21">
      <c r="K141" s="1"/>
      <c r="L141" s="1"/>
      <c r="M141" s="7"/>
      <c r="N141" s="7"/>
      <c r="O141" s="7"/>
      <c r="P141" s="55"/>
      <c r="Q141" s="88"/>
      <c r="R141" s="88"/>
      <c r="S141" s="55"/>
      <c r="T141" s="55"/>
      <c r="U141" s="55"/>
    </row>
    <row r="142" spans="9:21">
      <c r="K142" s="1"/>
      <c r="L142" s="1"/>
      <c r="M142" s="7"/>
      <c r="N142" s="7"/>
      <c r="O142" s="7"/>
      <c r="P142" s="7"/>
      <c r="Q142" s="1"/>
      <c r="R142" s="1"/>
    </row>
    <row r="143" spans="9:21">
      <c r="K143" s="1"/>
      <c r="L143" s="1"/>
      <c r="M143" s="7"/>
      <c r="N143" s="7"/>
      <c r="O143" s="7"/>
      <c r="P143" s="7"/>
      <c r="Q143" s="1"/>
      <c r="R143" s="1"/>
    </row>
    <row r="144" spans="9:21">
      <c r="K144" s="1"/>
      <c r="L144" s="1"/>
      <c r="M144" s="7"/>
      <c r="N144" s="7"/>
      <c r="O144" s="7"/>
      <c r="P144" s="7"/>
      <c r="Q144" s="1"/>
      <c r="R144" s="1"/>
    </row>
    <row r="145" spans="11:18">
      <c r="K145" s="1"/>
      <c r="L145" s="1"/>
      <c r="M145" s="7"/>
      <c r="N145" s="7"/>
      <c r="O145" s="7"/>
      <c r="P145" s="7"/>
      <c r="Q145" s="1"/>
      <c r="R145" s="1"/>
    </row>
    <row r="146" spans="11:18">
      <c r="K146" s="1"/>
      <c r="L146" s="1"/>
      <c r="M146" s="7"/>
      <c r="N146" s="7"/>
      <c r="O146" s="7"/>
      <c r="P146" s="7"/>
      <c r="Q146" s="1"/>
      <c r="R146" s="1"/>
    </row>
    <row r="147" spans="11:18">
      <c r="K147" s="1"/>
      <c r="L147" s="1"/>
      <c r="M147" s="7"/>
      <c r="N147" s="7"/>
      <c r="O147" s="7"/>
      <c r="P147" s="7"/>
      <c r="Q147" s="1"/>
      <c r="R147" s="1"/>
    </row>
    <row r="148" spans="11:18">
      <c r="K148" s="1"/>
      <c r="L148" s="1"/>
      <c r="M148" s="7"/>
      <c r="N148" s="7"/>
      <c r="O148" s="7"/>
      <c r="P148" s="7"/>
      <c r="Q148" s="1"/>
      <c r="R148" s="1"/>
    </row>
    <row r="149" spans="11:18">
      <c r="K149" s="1"/>
      <c r="L149" s="1"/>
      <c r="M149" s="7"/>
      <c r="N149" s="7"/>
      <c r="O149" s="7"/>
      <c r="P149" s="7"/>
      <c r="Q149" s="1"/>
      <c r="R149" s="1"/>
    </row>
    <row r="150" spans="11:18">
      <c r="K150" s="1"/>
      <c r="L150" s="1"/>
      <c r="M150" s="7"/>
      <c r="N150" s="7"/>
      <c r="O150" s="7"/>
      <c r="P150" s="7"/>
      <c r="Q150" s="1"/>
      <c r="R150" s="1"/>
    </row>
    <row r="151" spans="11:18">
      <c r="K151" s="1"/>
      <c r="L151" s="1"/>
      <c r="M151" s="7"/>
      <c r="N151" s="7"/>
      <c r="O151" s="7"/>
      <c r="P151" s="7"/>
      <c r="Q151" s="1"/>
      <c r="R151" s="1"/>
    </row>
    <row r="152" spans="11:18">
      <c r="K152" s="1"/>
      <c r="L152" s="1"/>
      <c r="M152" s="7"/>
      <c r="N152" s="7"/>
      <c r="O152" s="7"/>
      <c r="P152" s="7"/>
      <c r="Q152" s="1"/>
      <c r="R152" s="1"/>
    </row>
    <row r="153" spans="11:18">
      <c r="K153" s="1"/>
      <c r="L153" s="1"/>
      <c r="M153" s="7"/>
      <c r="N153" s="7"/>
      <c r="O153" s="7"/>
      <c r="P153" s="7"/>
      <c r="Q153" s="1"/>
      <c r="R153" s="1"/>
    </row>
    <row r="154" spans="11:18">
      <c r="K154" s="1"/>
      <c r="L154" s="1"/>
      <c r="M154" s="7"/>
      <c r="N154" s="7"/>
      <c r="O154" s="7"/>
      <c r="P154" s="7"/>
      <c r="Q154" s="1"/>
      <c r="R154" s="1"/>
    </row>
    <row r="155" spans="11:18">
      <c r="K155" s="1"/>
      <c r="L155" s="1"/>
      <c r="M155" s="7"/>
      <c r="N155" s="7"/>
      <c r="O155" s="7"/>
      <c r="P155" s="7"/>
      <c r="Q155" s="1"/>
      <c r="R155" s="1"/>
    </row>
    <row r="156" spans="11:18">
      <c r="K156" s="1"/>
      <c r="L156" s="1"/>
      <c r="M156" s="7"/>
      <c r="N156" s="7"/>
      <c r="O156" s="7"/>
      <c r="P156" s="7"/>
      <c r="Q156" s="1"/>
      <c r="R156" s="1"/>
    </row>
    <row r="157" spans="11:18">
      <c r="K157" s="1"/>
      <c r="L157" s="1"/>
      <c r="M157" s="7"/>
      <c r="N157" s="7"/>
      <c r="O157" s="7"/>
      <c r="P157" s="7"/>
      <c r="Q157" s="1"/>
      <c r="R157" s="1"/>
    </row>
    <row r="158" spans="11:18">
      <c r="K158" s="1"/>
      <c r="L158" s="1"/>
      <c r="M158" s="7"/>
      <c r="N158" s="7"/>
      <c r="O158" s="7"/>
      <c r="P158" s="7"/>
      <c r="Q158" s="1"/>
      <c r="R158" s="1"/>
    </row>
    <row r="159" spans="11:18">
      <c r="K159" s="1"/>
      <c r="L159" s="1"/>
      <c r="M159" s="7"/>
      <c r="N159" s="7"/>
      <c r="O159" s="7"/>
      <c r="P159" s="7"/>
      <c r="Q159" s="1"/>
      <c r="R159" s="1"/>
    </row>
    <row r="160" spans="11:18">
      <c r="K160" s="1"/>
      <c r="L160" s="1"/>
      <c r="M160" s="7"/>
      <c r="N160" s="7"/>
      <c r="O160" s="7"/>
      <c r="P160" s="7"/>
      <c r="Q160" s="1"/>
      <c r="R160" s="1"/>
    </row>
    <row r="161" spans="11:18">
      <c r="K161" s="1"/>
      <c r="L161" s="1"/>
      <c r="M161" s="7"/>
      <c r="N161" s="7"/>
      <c r="O161" s="7"/>
      <c r="P161" s="7"/>
      <c r="Q161" s="1"/>
      <c r="R161" s="1"/>
    </row>
    <row r="162" spans="11:18">
      <c r="K162" s="1"/>
      <c r="L162" s="1"/>
      <c r="M162" s="7"/>
      <c r="N162" s="7"/>
      <c r="O162" s="7"/>
      <c r="P162" s="7"/>
      <c r="Q162" s="1"/>
      <c r="R162" s="1"/>
    </row>
    <row r="163" spans="11:18">
      <c r="K163" s="1"/>
      <c r="L163" s="1"/>
      <c r="M163" s="7"/>
      <c r="N163" s="7"/>
      <c r="O163" s="7"/>
      <c r="P163" s="7"/>
      <c r="Q163" s="1"/>
      <c r="R163" s="1"/>
    </row>
    <row r="164" spans="11:18">
      <c r="K164" s="1"/>
      <c r="L164" s="1"/>
      <c r="M164" s="7"/>
      <c r="N164" s="7"/>
      <c r="O164" s="7"/>
      <c r="P164" s="7"/>
      <c r="Q164" s="1"/>
      <c r="R164" s="1"/>
    </row>
    <row r="165" spans="11:18">
      <c r="K165" s="1"/>
      <c r="L165" s="1"/>
      <c r="M165" s="7"/>
      <c r="N165" s="7"/>
      <c r="O165" s="7"/>
      <c r="P165" s="7"/>
      <c r="Q165" s="1"/>
      <c r="R165" s="1"/>
    </row>
    <row r="166" spans="11:18">
      <c r="K166" s="1"/>
      <c r="L166" s="1"/>
      <c r="M166" s="7"/>
      <c r="N166" s="7"/>
      <c r="O166" s="7"/>
      <c r="P166" s="7"/>
      <c r="Q166" s="1"/>
      <c r="R166" s="1"/>
    </row>
    <row r="167" spans="11:18">
      <c r="K167" s="1"/>
      <c r="L167" s="1"/>
      <c r="M167" s="7"/>
      <c r="N167" s="7"/>
      <c r="O167" s="7"/>
      <c r="P167" s="7"/>
      <c r="Q167" s="1"/>
      <c r="R167" s="1"/>
    </row>
    <row r="168" spans="11:18">
      <c r="K168" s="1"/>
      <c r="L168" s="1"/>
      <c r="M168" s="7"/>
      <c r="N168" s="7"/>
      <c r="O168" s="7"/>
      <c r="P168" s="7"/>
      <c r="Q168" s="1"/>
      <c r="R168" s="1"/>
    </row>
    <row r="169" spans="11:18">
      <c r="K169" s="1"/>
      <c r="L169" s="1"/>
      <c r="M169" s="7"/>
      <c r="N169" s="7"/>
      <c r="O169" s="7"/>
      <c r="P169" s="7"/>
      <c r="Q169" s="1"/>
      <c r="R169" s="1"/>
    </row>
    <row r="170" spans="11:18">
      <c r="K170" s="1"/>
      <c r="L170" s="1"/>
      <c r="M170" s="7"/>
      <c r="N170" s="7"/>
      <c r="O170" s="7"/>
      <c r="P170" s="7"/>
      <c r="Q170" s="1"/>
      <c r="R170" s="1"/>
    </row>
    <row r="171" spans="11:18">
      <c r="K171" s="1"/>
      <c r="L171" s="1"/>
      <c r="M171" s="7"/>
      <c r="N171" s="7"/>
      <c r="O171" s="7"/>
      <c r="P171" s="7"/>
      <c r="Q171" s="1"/>
      <c r="R171" s="1"/>
    </row>
    <row r="172" spans="11:18">
      <c r="K172" s="1"/>
      <c r="L172" s="1"/>
      <c r="M172" s="7"/>
      <c r="N172" s="7"/>
      <c r="O172" s="7"/>
      <c r="P172" s="7"/>
      <c r="Q172" s="1"/>
      <c r="R172" s="1"/>
    </row>
    <row r="173" spans="11:18">
      <c r="K173" s="1"/>
      <c r="L173" s="1"/>
      <c r="M173" s="7"/>
      <c r="N173" s="7"/>
      <c r="O173" s="7"/>
      <c r="P173" s="7"/>
      <c r="Q173" s="1"/>
      <c r="R173" s="1"/>
    </row>
    <row r="174" spans="11:18">
      <c r="K174" s="1"/>
      <c r="L174" s="1"/>
      <c r="M174" s="7"/>
      <c r="N174" s="7"/>
      <c r="O174" s="7"/>
      <c r="P174" s="7"/>
      <c r="Q174" s="1"/>
      <c r="R174" s="1"/>
    </row>
    <row r="175" spans="11:18">
      <c r="K175" s="1"/>
      <c r="L175" s="1"/>
      <c r="M175" s="7"/>
      <c r="N175" s="7"/>
      <c r="O175" s="7"/>
      <c r="P175" s="7"/>
      <c r="Q175" s="1"/>
      <c r="R175" s="1"/>
    </row>
    <row r="176" spans="11:18">
      <c r="K176" s="1"/>
      <c r="L176" s="1"/>
      <c r="M176" s="7"/>
      <c r="N176" s="7"/>
      <c r="O176" s="7"/>
      <c r="P176" s="7"/>
      <c r="Q176" s="1"/>
      <c r="R176" s="1"/>
    </row>
    <row r="177" spans="11:18">
      <c r="K177" s="1"/>
      <c r="L177" s="1"/>
      <c r="M177" s="7"/>
      <c r="N177" s="7"/>
      <c r="O177" s="7"/>
      <c r="P177" s="7"/>
      <c r="Q177" s="1"/>
      <c r="R177" s="1"/>
    </row>
    <row r="178" spans="11:18">
      <c r="K178" s="1"/>
      <c r="L178" s="1"/>
      <c r="M178" s="7"/>
      <c r="N178" s="7"/>
      <c r="O178" s="7"/>
      <c r="P178" s="7"/>
      <c r="Q178" s="1"/>
      <c r="R178" s="1"/>
    </row>
    <row r="179" spans="11:18">
      <c r="K179" s="1"/>
      <c r="L179" s="1"/>
      <c r="M179" s="7"/>
      <c r="N179" s="7"/>
      <c r="O179" s="7"/>
      <c r="P179" s="7"/>
      <c r="Q179" s="1"/>
      <c r="R179" s="1"/>
    </row>
    <row r="180" spans="11:18">
      <c r="K180" s="1"/>
      <c r="L180" s="1"/>
      <c r="M180" s="7"/>
      <c r="N180" s="7"/>
      <c r="O180" s="7"/>
      <c r="P180" s="7"/>
      <c r="Q180" s="1"/>
      <c r="R180" s="1"/>
    </row>
    <row r="181" spans="11:18">
      <c r="K181" s="1"/>
      <c r="L181" s="1"/>
      <c r="M181" s="7"/>
      <c r="N181" s="7"/>
      <c r="O181" s="7"/>
      <c r="P181" s="7"/>
      <c r="Q181" s="1"/>
      <c r="R181" s="1"/>
    </row>
    <row r="182" spans="11:18">
      <c r="K182" s="1"/>
      <c r="L182" s="1"/>
      <c r="M182" s="7"/>
      <c r="N182" s="7"/>
      <c r="O182" s="7"/>
      <c r="P182" s="7"/>
      <c r="Q182" s="1"/>
      <c r="R182" s="1"/>
    </row>
    <row r="183" spans="11:18">
      <c r="K183" s="1"/>
      <c r="L183" s="1"/>
      <c r="M183" s="7"/>
      <c r="N183" s="7"/>
      <c r="O183" s="7"/>
      <c r="P183" s="7"/>
      <c r="Q183" s="1"/>
      <c r="R183" s="1"/>
    </row>
    <row r="184" spans="11:18">
      <c r="K184" s="1"/>
      <c r="L184" s="1"/>
      <c r="M184" s="7"/>
      <c r="N184" s="7"/>
      <c r="O184" s="7"/>
      <c r="P184" s="7"/>
      <c r="Q184" s="1"/>
      <c r="R184" s="1"/>
    </row>
    <row r="185" spans="11:18">
      <c r="K185" s="1"/>
      <c r="L185" s="1"/>
      <c r="M185" s="7"/>
      <c r="N185" s="7"/>
      <c r="O185" s="7"/>
      <c r="P185" s="7"/>
      <c r="Q185" s="1"/>
      <c r="R185" s="1"/>
    </row>
    <row r="186" spans="11:18">
      <c r="K186" s="1"/>
      <c r="L186" s="1"/>
      <c r="M186" s="7"/>
      <c r="N186" s="7"/>
      <c r="O186" s="7"/>
      <c r="P186" s="7"/>
      <c r="Q186" s="1"/>
      <c r="R186" s="1"/>
    </row>
    <row r="187" spans="11:18">
      <c r="K187" s="1"/>
      <c r="L187" s="1"/>
      <c r="M187" s="7"/>
      <c r="N187" s="7"/>
      <c r="O187" s="7"/>
      <c r="P187" s="7"/>
      <c r="Q187" s="1"/>
      <c r="R187" s="1"/>
    </row>
    <row r="188" spans="11:18">
      <c r="K188" s="1"/>
      <c r="L188" s="1"/>
      <c r="M188" s="7"/>
      <c r="N188" s="7"/>
      <c r="O188" s="7"/>
      <c r="P188" s="7"/>
      <c r="Q188" s="1"/>
      <c r="R188" s="1"/>
    </row>
    <row r="189" spans="11:18">
      <c r="K189" s="1"/>
      <c r="L189" s="1"/>
      <c r="M189" s="7"/>
      <c r="N189" s="7"/>
      <c r="O189" s="7"/>
      <c r="P189" s="7"/>
      <c r="Q189" s="1"/>
      <c r="R189" s="1"/>
    </row>
    <row r="190" spans="11:18">
      <c r="K190" s="1"/>
      <c r="L190" s="1"/>
      <c r="M190" s="7"/>
      <c r="N190" s="7"/>
      <c r="O190" s="7"/>
      <c r="P190" s="7"/>
      <c r="Q190" s="1"/>
      <c r="R190" s="1"/>
    </row>
    <row r="191" spans="11:18">
      <c r="K191" s="1"/>
      <c r="L191" s="1"/>
      <c r="M191" s="7"/>
      <c r="N191" s="7"/>
      <c r="O191" s="7"/>
      <c r="P191" s="7"/>
      <c r="Q191" s="1"/>
      <c r="R191" s="1"/>
    </row>
    <row r="192" spans="11:18">
      <c r="K192" s="1"/>
      <c r="L192" s="1"/>
      <c r="M192" s="7"/>
      <c r="N192" s="7"/>
      <c r="O192" s="7"/>
      <c r="P192" s="7"/>
      <c r="Q192" s="1"/>
      <c r="R192" s="1"/>
    </row>
    <row r="193" spans="11:18">
      <c r="K193" s="1"/>
      <c r="L193" s="1"/>
      <c r="M193" s="7"/>
      <c r="N193" s="7"/>
      <c r="O193" s="7"/>
      <c r="P193" s="7"/>
      <c r="Q193" s="1"/>
      <c r="R193" s="1"/>
    </row>
    <row r="194" spans="11:18">
      <c r="K194" s="1"/>
      <c r="L194" s="1"/>
      <c r="M194" s="7"/>
      <c r="N194" s="7"/>
      <c r="O194" s="7"/>
      <c r="P194" s="7"/>
      <c r="Q194" s="1"/>
      <c r="R194" s="1"/>
    </row>
    <row r="195" spans="11:18">
      <c r="K195" s="1"/>
      <c r="L195" s="1"/>
      <c r="M195" s="7"/>
      <c r="N195" s="7"/>
      <c r="O195" s="7"/>
      <c r="P195" s="7"/>
      <c r="Q195" s="1"/>
      <c r="R195" s="1"/>
    </row>
    <row r="196" spans="11:18">
      <c r="K196" s="1"/>
      <c r="L196" s="1"/>
      <c r="M196" s="7"/>
      <c r="N196" s="7"/>
      <c r="O196" s="7"/>
      <c r="P196" s="7"/>
      <c r="Q196" s="1"/>
      <c r="R196" s="1"/>
    </row>
    <row r="197" spans="11:18">
      <c r="K197" s="1"/>
      <c r="L197" s="1"/>
      <c r="M197" s="7"/>
      <c r="N197" s="7"/>
      <c r="O197" s="7"/>
      <c r="P197" s="7"/>
      <c r="Q197" s="1"/>
      <c r="R197" s="1"/>
    </row>
    <row r="198" spans="11:18">
      <c r="K198" s="1"/>
      <c r="L198" s="1"/>
      <c r="M198" s="7"/>
      <c r="N198" s="7"/>
      <c r="O198" s="7"/>
      <c r="P198" s="7"/>
      <c r="Q198" s="1"/>
      <c r="R198" s="1"/>
    </row>
    <row r="199" spans="11:18">
      <c r="K199" s="1"/>
      <c r="L199" s="1"/>
      <c r="M199" s="7"/>
      <c r="N199" s="7"/>
      <c r="O199" s="7"/>
      <c r="P199" s="7"/>
      <c r="Q199" s="1"/>
      <c r="R199" s="1"/>
    </row>
    <row r="200" spans="11:18">
      <c r="K200" s="1"/>
      <c r="L200" s="1"/>
      <c r="M200" s="7"/>
      <c r="N200" s="7"/>
      <c r="O200" s="7"/>
      <c r="P200" s="7"/>
      <c r="Q200" s="1"/>
      <c r="R200" s="1"/>
    </row>
    <row r="201" spans="11:18">
      <c r="K201" s="1"/>
      <c r="L201" s="1"/>
      <c r="M201" s="7"/>
      <c r="N201" s="7"/>
      <c r="O201" s="7"/>
      <c r="P201" s="7"/>
      <c r="Q201" s="1"/>
      <c r="R201" s="1"/>
    </row>
    <row r="202" spans="11:18">
      <c r="K202" s="1"/>
      <c r="L202" s="1"/>
      <c r="M202" s="7"/>
      <c r="N202" s="7"/>
      <c r="O202" s="7"/>
      <c r="P202" s="7"/>
      <c r="Q202" s="1"/>
      <c r="R202" s="1"/>
    </row>
    <row r="203" spans="11:18">
      <c r="K203" s="1"/>
      <c r="L203" s="1"/>
      <c r="M203" s="7"/>
      <c r="N203" s="7"/>
      <c r="O203" s="7"/>
      <c r="P203" s="7"/>
      <c r="Q203" s="1"/>
      <c r="R203" s="1"/>
    </row>
    <row r="204" spans="11:18">
      <c r="K204" s="1"/>
      <c r="L204" s="1"/>
      <c r="M204" s="7"/>
      <c r="N204" s="7"/>
      <c r="O204" s="7"/>
      <c r="P204" s="7"/>
      <c r="Q204" s="1"/>
      <c r="R204" s="1"/>
    </row>
    <row r="205" spans="11:18">
      <c r="K205" s="1"/>
      <c r="L205" s="1"/>
      <c r="M205" s="7"/>
      <c r="N205" s="7"/>
      <c r="O205" s="7"/>
      <c r="P205" s="7"/>
      <c r="Q205" s="1"/>
      <c r="R205" s="1"/>
    </row>
    <row r="206" spans="11:18">
      <c r="K206" s="1"/>
      <c r="L206" s="1"/>
      <c r="M206" s="7"/>
      <c r="N206" s="7"/>
      <c r="O206" s="7"/>
      <c r="P206" s="7"/>
      <c r="Q206" s="1"/>
      <c r="R206" s="1"/>
    </row>
    <row r="207" spans="11:18">
      <c r="K207" s="1"/>
      <c r="L207" s="1"/>
      <c r="M207" s="7"/>
      <c r="N207" s="7"/>
      <c r="O207" s="7"/>
      <c r="P207" s="7"/>
      <c r="Q207" s="1"/>
      <c r="R207" s="1"/>
    </row>
    <row r="208" spans="11:18">
      <c r="K208" s="1"/>
      <c r="L208" s="1"/>
      <c r="M208" s="7"/>
      <c r="N208" s="7"/>
      <c r="O208" s="7"/>
      <c r="P208" s="7"/>
      <c r="Q208" s="1"/>
      <c r="R208" s="1"/>
    </row>
    <row r="209" spans="11:18">
      <c r="K209" s="1"/>
      <c r="L209" s="1"/>
      <c r="M209" s="7"/>
      <c r="N209" s="7"/>
      <c r="O209" s="7"/>
      <c r="P209" s="7"/>
      <c r="Q209" s="1"/>
      <c r="R209" s="1"/>
    </row>
    <row r="210" spans="11:18">
      <c r="K210" s="1"/>
      <c r="L210" s="1"/>
      <c r="M210" s="7"/>
      <c r="N210" s="7"/>
      <c r="O210" s="7"/>
      <c r="P210" s="7"/>
      <c r="Q210" s="1"/>
      <c r="R210" s="1"/>
    </row>
    <row r="211" spans="11:18">
      <c r="K211" s="1"/>
      <c r="L211" s="1"/>
      <c r="M211" s="7"/>
      <c r="N211" s="7"/>
      <c r="O211" s="7"/>
      <c r="P211" s="7"/>
      <c r="Q211" s="1"/>
      <c r="R211" s="1"/>
    </row>
    <row r="212" spans="11:18">
      <c r="K212" s="1"/>
      <c r="L212" s="1"/>
      <c r="M212" s="7"/>
      <c r="N212" s="7"/>
      <c r="O212" s="7"/>
      <c r="P212" s="7"/>
      <c r="Q212" s="1"/>
      <c r="R212" s="1"/>
    </row>
    <row r="213" spans="11:18">
      <c r="K213" s="1"/>
      <c r="L213" s="1"/>
      <c r="M213" s="7"/>
      <c r="N213" s="7"/>
      <c r="O213" s="7"/>
      <c r="P213" s="7"/>
      <c r="Q213" s="1"/>
      <c r="R213" s="1"/>
    </row>
    <row r="214" spans="11:18">
      <c r="K214" s="1"/>
      <c r="L214" s="1"/>
      <c r="M214" s="7"/>
      <c r="N214" s="7"/>
      <c r="O214" s="7"/>
      <c r="P214" s="7"/>
      <c r="Q214" s="1"/>
      <c r="R214" s="1"/>
    </row>
    <row r="215" spans="11:18">
      <c r="K215" s="1"/>
      <c r="L215" s="1"/>
      <c r="M215" s="7"/>
      <c r="N215" s="7"/>
      <c r="O215" s="7"/>
      <c r="P215" s="7"/>
      <c r="Q215" s="1"/>
      <c r="R215" s="1"/>
    </row>
    <row r="216" spans="11:18">
      <c r="K216" s="1"/>
      <c r="L216" s="1"/>
      <c r="M216" s="7"/>
      <c r="N216" s="7"/>
      <c r="O216" s="7"/>
      <c r="P216" s="7"/>
      <c r="Q216" s="1"/>
      <c r="R216" s="1"/>
    </row>
    <row r="217" spans="11:18">
      <c r="K217" s="1"/>
      <c r="L217" s="1"/>
      <c r="M217" s="7"/>
      <c r="N217" s="7"/>
      <c r="O217" s="7"/>
      <c r="P217" s="7"/>
      <c r="Q217" s="1"/>
      <c r="R217" s="1"/>
    </row>
    <row r="218" spans="11:18">
      <c r="K218" s="1"/>
      <c r="L218" s="1"/>
      <c r="M218" s="7"/>
      <c r="N218" s="7"/>
      <c r="O218" s="7"/>
      <c r="P218" s="7"/>
      <c r="Q218" s="1"/>
      <c r="R218" s="1"/>
    </row>
    <row r="219" spans="11:18">
      <c r="K219" s="1"/>
      <c r="L219" s="1"/>
      <c r="M219" s="7"/>
      <c r="N219" s="7"/>
      <c r="O219" s="7"/>
      <c r="P219" s="7"/>
      <c r="Q219" s="1"/>
      <c r="R219" s="1"/>
    </row>
    <row r="220" spans="11:18">
      <c r="K220" s="1"/>
      <c r="L220" s="1"/>
      <c r="M220" s="7"/>
      <c r="N220" s="7"/>
      <c r="O220" s="7"/>
      <c r="P220" s="7"/>
      <c r="Q220" s="1"/>
      <c r="R220" s="1"/>
    </row>
    <row r="221" spans="11:18">
      <c r="K221" s="1"/>
      <c r="L221" s="1"/>
      <c r="M221" s="7"/>
      <c r="N221" s="7"/>
      <c r="O221" s="7"/>
      <c r="P221" s="7"/>
      <c r="Q221" s="1"/>
      <c r="R221" s="1"/>
    </row>
    <row r="222" spans="11:18">
      <c r="K222" s="1"/>
      <c r="L222" s="1"/>
      <c r="M222" s="7"/>
      <c r="N222" s="7"/>
      <c r="O222" s="7"/>
      <c r="P222" s="7"/>
      <c r="Q222" s="1"/>
      <c r="R222" s="1"/>
    </row>
    <row r="223" spans="11:18">
      <c r="K223" s="1"/>
      <c r="L223" s="1"/>
      <c r="M223" s="7"/>
      <c r="N223" s="7"/>
      <c r="O223" s="7"/>
      <c r="P223" s="7"/>
      <c r="Q223" s="1"/>
      <c r="R223" s="1"/>
    </row>
    <row r="224" spans="11:18">
      <c r="K224" s="1"/>
      <c r="L224" s="1"/>
      <c r="M224" s="7"/>
      <c r="N224" s="7"/>
      <c r="O224" s="7"/>
      <c r="P224" s="7"/>
      <c r="Q224" s="1"/>
      <c r="R224" s="1"/>
    </row>
    <row r="225" spans="11:18">
      <c r="K225" s="1"/>
      <c r="L225" s="1"/>
      <c r="M225" s="7"/>
      <c r="N225" s="7"/>
      <c r="O225" s="7"/>
      <c r="P225" s="7"/>
      <c r="Q225" s="1"/>
      <c r="R225" s="1"/>
    </row>
    <row r="226" spans="11:18">
      <c r="Q226" s="1"/>
      <c r="R226" s="1"/>
    </row>
    <row r="227" spans="11:18">
      <c r="Q227" s="1"/>
      <c r="R227" s="1"/>
    </row>
    <row r="228" spans="11:18">
      <c r="Q228" s="1"/>
      <c r="R228" s="1"/>
    </row>
    <row r="229" spans="11:18">
      <c r="Q229" s="1"/>
      <c r="R229" s="1"/>
    </row>
    <row r="230" spans="11:18">
      <c r="Q230" s="1"/>
      <c r="R230" s="1"/>
    </row>
    <row r="231" spans="11:18">
      <c r="Q231" s="1"/>
      <c r="R231" s="1"/>
    </row>
    <row r="232" spans="11:18">
      <c r="Q232" s="1"/>
      <c r="R232" s="1"/>
    </row>
    <row r="233" spans="11:18">
      <c r="Q233" s="1"/>
      <c r="R233" s="1"/>
    </row>
    <row r="234" spans="11:18">
      <c r="Q234" s="1"/>
      <c r="R234" s="1"/>
    </row>
    <row r="235" spans="11:18">
      <c r="Q235" s="1"/>
      <c r="R235" s="1"/>
    </row>
    <row r="236" spans="11:18">
      <c r="Q236" s="1"/>
      <c r="R236" s="1"/>
    </row>
    <row r="237" spans="11:18">
      <c r="Q237" s="1"/>
      <c r="R237" s="1"/>
    </row>
    <row r="238" spans="11:18">
      <c r="Q238" s="1"/>
      <c r="R238" s="1"/>
    </row>
    <row r="239" spans="11:18">
      <c r="Q239" s="1"/>
      <c r="R239" s="1"/>
    </row>
    <row r="240" spans="11:18">
      <c r="Q240" s="1"/>
      <c r="R240" s="1"/>
    </row>
    <row r="241" spans="17:18">
      <c r="Q241" s="1"/>
      <c r="R241" s="1"/>
    </row>
    <row r="242" spans="17:18">
      <c r="Q242" s="1"/>
      <c r="R242" s="1"/>
    </row>
    <row r="243" spans="17:18">
      <c r="Q243" s="1"/>
      <c r="R243" s="1"/>
    </row>
    <row r="244" spans="17:18">
      <c r="Q244" s="1"/>
      <c r="R244" s="1"/>
    </row>
    <row r="245" spans="17:18">
      <c r="Q245" s="1"/>
      <c r="R245" s="1"/>
    </row>
    <row r="246" spans="17:18">
      <c r="Q246" s="1"/>
      <c r="R246" s="1"/>
    </row>
    <row r="247" spans="17:18">
      <c r="Q247" s="1"/>
      <c r="R247" s="1"/>
    </row>
    <row r="248" spans="17:18">
      <c r="Q248" s="1"/>
      <c r="R248" s="1"/>
    </row>
    <row r="249" spans="17:18">
      <c r="Q249" s="1"/>
      <c r="R249" s="1"/>
    </row>
    <row r="250" spans="17:18">
      <c r="Q250" s="1"/>
      <c r="R250" s="1"/>
    </row>
    <row r="251" spans="17:18">
      <c r="Q251" s="1"/>
      <c r="R251" s="1"/>
    </row>
    <row r="252" spans="17:18">
      <c r="Q252" s="1"/>
      <c r="R252" s="1"/>
    </row>
    <row r="253" spans="17:18">
      <c r="Q253" s="1"/>
      <c r="R253" s="1"/>
    </row>
    <row r="254" spans="17:18">
      <c r="Q254" s="1"/>
      <c r="R254" s="1"/>
    </row>
    <row r="255" spans="17:18">
      <c r="Q255" s="1"/>
      <c r="R255" s="1"/>
    </row>
    <row r="256" spans="17:18">
      <c r="Q256" s="1"/>
      <c r="R256" s="1"/>
    </row>
    <row r="257" spans="17:18">
      <c r="Q257" s="1"/>
      <c r="R257" s="1"/>
    </row>
    <row r="258" spans="17:18">
      <c r="Q258" s="1"/>
      <c r="R258" s="1"/>
    </row>
    <row r="259" spans="17:18">
      <c r="Q259" s="1"/>
      <c r="R259" s="1"/>
    </row>
    <row r="260" spans="17:18">
      <c r="Q260" s="1"/>
      <c r="R260" s="1"/>
    </row>
    <row r="261" spans="17:18">
      <c r="Q261" s="1"/>
      <c r="R261" s="1"/>
    </row>
    <row r="262" spans="17:18">
      <c r="Q262" s="1"/>
      <c r="R262" s="1"/>
    </row>
    <row r="263" spans="17:18">
      <c r="Q263" s="1"/>
      <c r="R263" s="1"/>
    </row>
    <row r="264" spans="17:18">
      <c r="Q264" s="1"/>
      <c r="R264" s="1"/>
    </row>
    <row r="265" spans="17:18">
      <c r="Q265" s="1"/>
      <c r="R265" s="1"/>
    </row>
    <row r="266" spans="17:18">
      <c r="Q266" s="1"/>
      <c r="R266" s="1"/>
    </row>
    <row r="267" spans="17:18">
      <c r="Q267" s="1"/>
      <c r="R267" s="1"/>
    </row>
    <row r="268" spans="17:18">
      <c r="Q268" s="1"/>
      <c r="R268" s="1"/>
    </row>
    <row r="269" spans="17:18">
      <c r="Q269" s="1"/>
      <c r="R269" s="1"/>
    </row>
    <row r="270" spans="17:18">
      <c r="Q270" s="1"/>
      <c r="R270" s="1"/>
    </row>
    <row r="271" spans="17:18">
      <c r="Q271" s="1"/>
      <c r="R271" s="1"/>
    </row>
    <row r="272" spans="17:18">
      <c r="Q272" s="1"/>
      <c r="R272" s="1"/>
    </row>
    <row r="273" spans="17:18">
      <c r="Q273" s="1"/>
      <c r="R273" s="1"/>
    </row>
    <row r="274" spans="17:18">
      <c r="Q274" s="1"/>
      <c r="R274" s="1"/>
    </row>
    <row r="275" spans="17:18">
      <c r="Q275" s="1"/>
      <c r="R275" s="1"/>
    </row>
    <row r="276" spans="17:18">
      <c r="Q276" s="1"/>
      <c r="R276" s="1"/>
    </row>
    <row r="277" spans="17:18">
      <c r="Q277" s="1"/>
      <c r="R277" s="1"/>
    </row>
    <row r="278" spans="17:18">
      <c r="Q278" s="1"/>
      <c r="R278" s="1"/>
    </row>
    <row r="279" spans="17:18">
      <c r="Q279" s="1"/>
      <c r="R279" s="1"/>
    </row>
    <row r="280" spans="17:18">
      <c r="Q280" s="1"/>
      <c r="R280" s="1"/>
    </row>
    <row r="281" spans="17:18">
      <c r="Q281" s="1"/>
      <c r="R281" s="1"/>
    </row>
    <row r="282" spans="17:18">
      <c r="Q282" s="1"/>
      <c r="R282" s="1"/>
    </row>
    <row r="283" spans="17:18">
      <c r="Q283" s="1"/>
      <c r="R283" s="1"/>
    </row>
    <row r="284" spans="17:18">
      <c r="Q284" s="1"/>
      <c r="R284" s="1"/>
    </row>
    <row r="285" spans="17:18">
      <c r="Q285" s="1"/>
      <c r="R285" s="1"/>
    </row>
    <row r="286" spans="17:18">
      <c r="Q286" s="1"/>
      <c r="R286" s="1"/>
    </row>
    <row r="287" spans="17:18">
      <c r="Q287" s="1"/>
      <c r="R287" s="1"/>
    </row>
    <row r="288" spans="17:18">
      <c r="Q288" s="1"/>
      <c r="R288" s="1"/>
    </row>
    <row r="289" spans="17:18">
      <c r="Q289" s="1"/>
      <c r="R289" s="1"/>
    </row>
    <row r="290" spans="17:18">
      <c r="Q290" s="1"/>
      <c r="R290" s="1"/>
    </row>
    <row r="291" spans="17:18">
      <c r="Q291" s="1"/>
      <c r="R291" s="1"/>
    </row>
    <row r="292" spans="17:18">
      <c r="Q292" s="1"/>
      <c r="R292" s="1"/>
    </row>
    <row r="293" spans="17:18">
      <c r="Q293" s="1"/>
      <c r="R293" s="1"/>
    </row>
    <row r="294" spans="17:18">
      <c r="Q294" s="1"/>
      <c r="R294" s="1"/>
    </row>
    <row r="295" spans="17:18">
      <c r="Q295" s="1"/>
      <c r="R295" s="1"/>
    </row>
    <row r="296" spans="17:18">
      <c r="Q296" s="1"/>
      <c r="R296" s="1"/>
    </row>
    <row r="297" spans="17:18">
      <c r="Q297" s="1"/>
      <c r="R297" s="1"/>
    </row>
    <row r="298" spans="17:18">
      <c r="Q298" s="1"/>
      <c r="R298" s="1"/>
    </row>
    <row r="299" spans="17:18">
      <c r="Q299" s="1"/>
      <c r="R299" s="1"/>
    </row>
    <row r="300" spans="17:18">
      <c r="Q300" s="1"/>
      <c r="R300" s="1"/>
    </row>
    <row r="301" spans="17:18">
      <c r="Q301" s="1"/>
      <c r="R301" s="1"/>
    </row>
    <row r="302" spans="17:18">
      <c r="Q302" s="1"/>
      <c r="R302" s="1"/>
    </row>
    <row r="303" spans="17:18">
      <c r="Q303" s="1"/>
      <c r="R303" s="1"/>
    </row>
    <row r="304" spans="17:18">
      <c r="Q304" s="1"/>
      <c r="R304" s="1"/>
    </row>
    <row r="305" spans="17:18">
      <c r="Q305" s="1"/>
      <c r="R305" s="1"/>
    </row>
    <row r="306" spans="17:18">
      <c r="Q306" s="1"/>
      <c r="R306" s="1"/>
    </row>
    <row r="307" spans="17:18">
      <c r="Q307" s="1"/>
      <c r="R307" s="1"/>
    </row>
    <row r="308" spans="17:18">
      <c r="Q308" s="1"/>
      <c r="R308" s="1"/>
    </row>
    <row r="309" spans="17:18">
      <c r="Q309" s="1"/>
      <c r="R309" s="1"/>
    </row>
    <row r="310" spans="17:18">
      <c r="Q310" s="1"/>
      <c r="R310" s="1"/>
    </row>
    <row r="311" spans="17:18">
      <c r="Q311" s="1"/>
      <c r="R311" s="1"/>
    </row>
    <row r="312" spans="17:18">
      <c r="Q312" s="1"/>
      <c r="R312" s="1"/>
    </row>
    <row r="313" spans="17:18">
      <c r="Q313" s="1"/>
      <c r="R313" s="1"/>
    </row>
    <row r="314" spans="17:18">
      <c r="Q314" s="1"/>
      <c r="R314" s="1"/>
    </row>
    <row r="315" spans="17:18">
      <c r="Q315" s="1"/>
      <c r="R315" s="1"/>
    </row>
    <row r="316" spans="17:18">
      <c r="Q316" s="1"/>
      <c r="R316" s="1"/>
    </row>
    <row r="317" spans="17:18">
      <c r="Q317" s="1"/>
      <c r="R317" s="1"/>
    </row>
    <row r="318" spans="17:18">
      <c r="Q318" s="1"/>
      <c r="R318" s="1"/>
    </row>
    <row r="319" spans="17:18">
      <c r="Q319" s="1"/>
      <c r="R319" s="1"/>
    </row>
    <row r="320" spans="17:18">
      <c r="Q320" s="1"/>
      <c r="R320" s="1"/>
    </row>
    <row r="321" spans="17:18">
      <c r="Q321" s="1"/>
      <c r="R321" s="1"/>
    </row>
    <row r="322" spans="17:18">
      <c r="Q322" s="1"/>
      <c r="R322" s="1"/>
    </row>
    <row r="323" spans="17:18">
      <c r="Q323" s="1"/>
      <c r="R323" s="1"/>
    </row>
    <row r="324" spans="17:18">
      <c r="Q324" s="1"/>
      <c r="R324" s="1"/>
    </row>
    <row r="325" spans="17:18">
      <c r="Q325" s="1"/>
      <c r="R325" s="1"/>
    </row>
    <row r="326" spans="17:18">
      <c r="Q326" s="1"/>
      <c r="R326" s="1"/>
    </row>
    <row r="327" spans="17:18">
      <c r="Q327" s="1"/>
      <c r="R327" s="1"/>
    </row>
    <row r="328" spans="17:18">
      <c r="Q328" s="1"/>
      <c r="R328" s="1"/>
    </row>
    <row r="329" spans="17:18">
      <c r="Q329" s="1"/>
      <c r="R329" s="1"/>
    </row>
    <row r="330" spans="17:18">
      <c r="Q330" s="1"/>
      <c r="R330" s="1"/>
    </row>
    <row r="331" spans="17:18">
      <c r="Q331" s="1"/>
      <c r="R331" s="1"/>
    </row>
    <row r="332" spans="17:18">
      <c r="Q332" s="1"/>
      <c r="R332" s="1"/>
    </row>
    <row r="333" spans="17:18">
      <c r="Q333" s="1"/>
      <c r="R333" s="1"/>
    </row>
    <row r="334" spans="17:18">
      <c r="Q334" s="1"/>
      <c r="R334" s="1"/>
    </row>
    <row r="335" spans="17:18">
      <c r="Q335" s="1"/>
      <c r="R335" s="1"/>
    </row>
    <row r="336" spans="17:18">
      <c r="Q336" s="1"/>
      <c r="R336" s="1"/>
    </row>
    <row r="337" spans="17:18">
      <c r="Q337" s="1"/>
      <c r="R337" s="1"/>
    </row>
    <row r="338" spans="17:18">
      <c r="Q338" s="1"/>
      <c r="R338" s="1"/>
    </row>
    <row r="339" spans="17:18">
      <c r="Q339" s="1"/>
      <c r="R339" s="1"/>
    </row>
    <row r="340" spans="17:18">
      <c r="Q340" s="1"/>
      <c r="R340" s="1"/>
    </row>
    <row r="341" spans="17:18">
      <c r="Q341" s="1"/>
      <c r="R341" s="1"/>
    </row>
    <row r="342" spans="17:18">
      <c r="Q342" s="1"/>
      <c r="R342" s="1"/>
    </row>
    <row r="343" spans="17:18">
      <c r="Q343" s="1"/>
      <c r="R343" s="1"/>
    </row>
    <row r="344" spans="17:18">
      <c r="Q344" s="1"/>
      <c r="R344" s="1"/>
    </row>
    <row r="345" spans="17:18">
      <c r="Q345" s="1"/>
      <c r="R345" s="1"/>
    </row>
    <row r="346" spans="17:18">
      <c r="Q346" s="1"/>
      <c r="R346" s="1"/>
    </row>
    <row r="347" spans="17:18">
      <c r="Q347" s="1"/>
      <c r="R347" s="1"/>
    </row>
    <row r="348" spans="17:18">
      <c r="Q348" s="1"/>
      <c r="R348" s="1"/>
    </row>
    <row r="349" spans="17:18">
      <c r="Q349" s="1"/>
      <c r="R349" s="1"/>
    </row>
    <row r="350" spans="17:18">
      <c r="Q350" s="1"/>
      <c r="R350" s="1"/>
    </row>
    <row r="351" spans="17:18">
      <c r="Q351" s="1"/>
      <c r="R351" s="1"/>
    </row>
    <row r="352" spans="17:18">
      <c r="Q352" s="1"/>
      <c r="R352" s="1"/>
    </row>
    <row r="353" spans="17:18">
      <c r="Q353" s="1"/>
      <c r="R353" s="1"/>
    </row>
    <row r="354" spans="17:18">
      <c r="Q354" s="1"/>
      <c r="R354" s="1"/>
    </row>
    <row r="355" spans="17:18">
      <c r="Q355" s="1"/>
      <c r="R355" s="1"/>
    </row>
    <row r="356" spans="17:18">
      <c r="Q356" s="1"/>
      <c r="R356" s="1"/>
    </row>
    <row r="357" spans="17:18">
      <c r="Q357" s="1"/>
      <c r="R357" s="1"/>
    </row>
    <row r="358" spans="17:18">
      <c r="Q358" s="1"/>
      <c r="R358" s="1"/>
    </row>
    <row r="359" spans="17:18">
      <c r="Q359" s="1"/>
      <c r="R359" s="1"/>
    </row>
    <row r="360" spans="17:18">
      <c r="Q360" s="1"/>
      <c r="R360" s="1"/>
    </row>
    <row r="361" spans="17:18">
      <c r="Q361" s="1"/>
      <c r="R361" s="1"/>
    </row>
    <row r="362" spans="17:18">
      <c r="Q362" s="1"/>
      <c r="R362" s="1"/>
    </row>
    <row r="363" spans="17:18">
      <c r="Q363" s="1"/>
      <c r="R363" s="1"/>
    </row>
    <row r="364" spans="17:18">
      <c r="Q364" s="1"/>
      <c r="R364" s="1"/>
    </row>
    <row r="365" spans="17:18">
      <c r="Q365" s="1"/>
      <c r="R365" s="1"/>
    </row>
    <row r="366" spans="17:18">
      <c r="Q366" s="1"/>
      <c r="R366" s="1"/>
    </row>
    <row r="367" spans="17:18">
      <c r="Q367" s="1"/>
      <c r="R367" s="1"/>
    </row>
    <row r="368" spans="17:18">
      <c r="Q368" s="1"/>
      <c r="R368" s="1"/>
    </row>
    <row r="369" spans="17:18">
      <c r="Q369" s="1"/>
      <c r="R369" s="1"/>
    </row>
    <row r="370" spans="17:18">
      <c r="Q370" s="1"/>
      <c r="R370" s="1"/>
    </row>
    <row r="371" spans="17:18">
      <c r="Q371" s="1"/>
      <c r="R371" s="1"/>
    </row>
    <row r="372" spans="17:18">
      <c r="Q372" s="1"/>
      <c r="R372" s="1"/>
    </row>
    <row r="373" spans="17:18">
      <c r="Q373" s="1"/>
      <c r="R373" s="1"/>
    </row>
    <row r="374" spans="17:18">
      <c r="Q374" s="1"/>
      <c r="R374" s="1"/>
    </row>
    <row r="375" spans="17:18">
      <c r="Q375" s="1"/>
      <c r="R375" s="1"/>
    </row>
    <row r="376" spans="17:18">
      <c r="Q376" s="1"/>
      <c r="R376" s="1"/>
    </row>
    <row r="377" spans="17:18">
      <c r="Q377" s="1"/>
      <c r="R377" s="1"/>
    </row>
    <row r="378" spans="17:18">
      <c r="Q378" s="1"/>
      <c r="R378" s="1"/>
    </row>
    <row r="379" spans="17:18">
      <c r="Q379" s="1"/>
      <c r="R379" s="1"/>
    </row>
  </sheetData>
  <mergeCells count="26">
    <mergeCell ref="AA76:AH76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A71:G71"/>
    <mergeCell ref="M1:M2"/>
    <mergeCell ref="N1:N2"/>
    <mergeCell ref="O1:O2"/>
    <mergeCell ref="P1:P2"/>
    <mergeCell ref="Q1:Q2"/>
    <mergeCell ref="AR1:AV2"/>
    <mergeCell ref="AR73:AY73"/>
    <mergeCell ref="R1:R2"/>
    <mergeCell ref="AA1:AH1"/>
    <mergeCell ref="Z1:Z2"/>
    <mergeCell ref="AA40:AH40"/>
    <mergeCell ref="AA53:AH5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pane ySplit="1" topLeftCell="A32" activePane="bottomLeft" state="frozen"/>
      <selection pane="bottomLeft" activeCell="V69" sqref="V69:Y69"/>
    </sheetView>
  </sheetViews>
  <sheetFormatPr defaultRowHeight="11.25"/>
  <cols>
    <col min="1" max="1" width="8.28515625" style="1" bestFit="1" customWidth="1"/>
    <col min="2" max="2" width="8.7109375" style="20" bestFit="1" customWidth="1"/>
    <col min="3" max="3" width="20" style="1" customWidth="1"/>
    <col min="4" max="4" width="12.5703125" style="1" bestFit="1" customWidth="1"/>
    <col min="5" max="5" width="11.140625" style="1" bestFit="1" customWidth="1"/>
    <col min="6" max="6" width="10" style="14" bestFit="1" customWidth="1"/>
    <col min="7" max="7" width="6" style="1" bestFit="1" customWidth="1"/>
    <col min="8" max="8" width="6.140625" style="1" bestFit="1" customWidth="1"/>
    <col min="9" max="9" width="10.5703125" style="2" customWidth="1"/>
    <col min="10" max="10" width="8.7109375" style="2" bestFit="1" customWidth="1"/>
    <col min="11" max="11" width="10.28515625" style="2" bestFit="1" customWidth="1"/>
    <col min="12" max="12" width="9.42578125" style="2" bestFit="1" customWidth="1"/>
    <col min="13" max="13" width="10.28515625" style="2" customWidth="1"/>
    <col min="14" max="14" width="9.42578125" style="2" bestFit="1" customWidth="1"/>
    <col min="15" max="15" width="10.28515625" style="2" bestFit="1" customWidth="1"/>
    <col min="16" max="16" width="9.42578125" style="2" bestFit="1" customWidth="1"/>
    <col min="17" max="17" width="9" style="7" bestFit="1" customWidth="1"/>
    <col min="18" max="18" width="7.28515625" style="7" bestFit="1" customWidth="1"/>
    <col min="19" max="19" width="6.42578125" style="7" bestFit="1" customWidth="1"/>
    <col min="20" max="20" width="9.140625" style="7"/>
    <col min="21" max="21" width="13.140625" style="7" customWidth="1"/>
    <col min="22" max="22" width="9.42578125" style="7" bestFit="1" customWidth="1"/>
    <col min="23" max="137" width="9.140625" style="7"/>
    <col min="138" max="138" width="9" style="7" bestFit="1" customWidth="1"/>
    <col min="139" max="139" width="9.85546875" style="7" bestFit="1" customWidth="1"/>
    <col min="140" max="140" width="9.140625" style="7" bestFit="1" customWidth="1"/>
    <col min="141" max="141" width="16" style="7" bestFit="1" customWidth="1"/>
    <col min="142" max="142" width="9" style="7" bestFit="1" customWidth="1"/>
    <col min="143" max="143" width="7.85546875" style="7" bestFit="1" customWidth="1"/>
    <col min="144" max="144" width="11.7109375" style="7" bestFit="1" customWidth="1"/>
    <col min="145" max="145" width="14.28515625" style="7" customWidth="1"/>
    <col min="146" max="146" width="11.7109375" style="7" bestFit="1" customWidth="1"/>
    <col min="147" max="147" width="14.140625" style="7" bestFit="1" customWidth="1"/>
    <col min="148" max="148" width="16.7109375" style="7" customWidth="1"/>
    <col min="149" max="149" width="16.5703125" style="7" customWidth="1"/>
    <col min="150" max="151" width="7.85546875" style="7" bestFit="1" customWidth="1"/>
    <col min="152" max="152" width="8" style="7" bestFit="1" customWidth="1"/>
    <col min="153" max="154" width="7.85546875" style="7" bestFit="1" customWidth="1"/>
    <col min="155" max="155" width="9.7109375" style="7" customWidth="1"/>
    <col min="156" max="156" width="12.85546875" style="7" customWidth="1"/>
    <col min="157" max="393" width="9.140625" style="7"/>
    <col min="394" max="394" width="9" style="7" bestFit="1" customWidth="1"/>
    <col min="395" max="395" width="9.85546875" style="7" bestFit="1" customWidth="1"/>
    <col min="396" max="396" width="9.140625" style="7" bestFit="1" customWidth="1"/>
    <col min="397" max="397" width="16" style="7" bestFit="1" customWidth="1"/>
    <col min="398" max="398" width="9" style="7" bestFit="1" customWidth="1"/>
    <col min="399" max="399" width="7.85546875" style="7" bestFit="1" customWidth="1"/>
    <col min="400" max="400" width="11.7109375" style="7" bestFit="1" customWidth="1"/>
    <col min="401" max="401" width="14.28515625" style="7" customWidth="1"/>
    <col min="402" max="402" width="11.7109375" style="7" bestFit="1" customWidth="1"/>
    <col min="403" max="403" width="14.140625" style="7" bestFit="1" customWidth="1"/>
    <col min="404" max="404" width="16.7109375" style="7" customWidth="1"/>
    <col min="405" max="405" width="16.5703125" style="7" customWidth="1"/>
    <col min="406" max="407" width="7.85546875" style="7" bestFit="1" customWidth="1"/>
    <col min="408" max="408" width="8" style="7" bestFit="1" customWidth="1"/>
    <col min="409" max="410" width="7.85546875" style="7" bestFit="1" customWidth="1"/>
    <col min="411" max="411" width="9.7109375" style="7" customWidth="1"/>
    <col min="412" max="412" width="12.85546875" style="7" customWidth="1"/>
    <col min="413" max="649" width="9.140625" style="7"/>
    <col min="650" max="650" width="9" style="7" bestFit="1" customWidth="1"/>
    <col min="651" max="651" width="9.85546875" style="7" bestFit="1" customWidth="1"/>
    <col min="652" max="652" width="9.140625" style="7" bestFit="1" customWidth="1"/>
    <col min="653" max="653" width="16" style="7" bestFit="1" customWidth="1"/>
    <col min="654" max="654" width="9" style="7" bestFit="1" customWidth="1"/>
    <col min="655" max="655" width="7.85546875" style="7" bestFit="1" customWidth="1"/>
    <col min="656" max="656" width="11.7109375" style="7" bestFit="1" customWidth="1"/>
    <col min="657" max="657" width="14.28515625" style="7" customWidth="1"/>
    <col min="658" max="658" width="11.7109375" style="7" bestFit="1" customWidth="1"/>
    <col min="659" max="659" width="14.140625" style="7" bestFit="1" customWidth="1"/>
    <col min="660" max="660" width="16.7109375" style="7" customWidth="1"/>
    <col min="661" max="661" width="16.5703125" style="7" customWidth="1"/>
    <col min="662" max="663" width="7.85546875" style="7" bestFit="1" customWidth="1"/>
    <col min="664" max="664" width="8" style="7" bestFit="1" customWidth="1"/>
    <col min="665" max="666" width="7.85546875" style="7" bestFit="1" customWidth="1"/>
    <col min="667" max="667" width="9.7109375" style="7" customWidth="1"/>
    <col min="668" max="668" width="12.85546875" style="7" customWidth="1"/>
    <col min="669" max="905" width="9.140625" style="7"/>
    <col min="906" max="906" width="9" style="7" bestFit="1" customWidth="1"/>
    <col min="907" max="907" width="9.85546875" style="7" bestFit="1" customWidth="1"/>
    <col min="908" max="908" width="9.140625" style="7" bestFit="1" customWidth="1"/>
    <col min="909" max="909" width="16" style="7" bestFit="1" customWidth="1"/>
    <col min="910" max="910" width="9" style="7" bestFit="1" customWidth="1"/>
    <col min="911" max="911" width="7.85546875" style="7" bestFit="1" customWidth="1"/>
    <col min="912" max="912" width="11.7109375" style="7" bestFit="1" customWidth="1"/>
    <col min="913" max="913" width="14.28515625" style="7" customWidth="1"/>
    <col min="914" max="914" width="11.7109375" style="7" bestFit="1" customWidth="1"/>
    <col min="915" max="915" width="14.140625" style="7" bestFit="1" customWidth="1"/>
    <col min="916" max="916" width="16.7109375" style="7" customWidth="1"/>
    <col min="917" max="917" width="16.5703125" style="7" customWidth="1"/>
    <col min="918" max="919" width="7.85546875" style="7" bestFit="1" customWidth="1"/>
    <col min="920" max="920" width="8" style="7" bestFit="1" customWidth="1"/>
    <col min="921" max="922" width="7.85546875" style="7" bestFit="1" customWidth="1"/>
    <col min="923" max="923" width="9.7109375" style="7" customWidth="1"/>
    <col min="924" max="924" width="12.85546875" style="7" customWidth="1"/>
    <col min="925" max="1161" width="9.140625" style="7"/>
    <col min="1162" max="1162" width="9" style="7" bestFit="1" customWidth="1"/>
    <col min="1163" max="1163" width="9.85546875" style="7" bestFit="1" customWidth="1"/>
    <col min="1164" max="1164" width="9.140625" style="7" bestFit="1" customWidth="1"/>
    <col min="1165" max="1165" width="16" style="7" bestFit="1" customWidth="1"/>
    <col min="1166" max="1166" width="9" style="7" bestFit="1" customWidth="1"/>
    <col min="1167" max="1167" width="7.85546875" style="7" bestFit="1" customWidth="1"/>
    <col min="1168" max="1168" width="11.7109375" style="7" bestFit="1" customWidth="1"/>
    <col min="1169" max="1169" width="14.28515625" style="7" customWidth="1"/>
    <col min="1170" max="1170" width="11.7109375" style="7" bestFit="1" customWidth="1"/>
    <col min="1171" max="1171" width="14.140625" style="7" bestFit="1" customWidth="1"/>
    <col min="1172" max="1172" width="16.7109375" style="7" customWidth="1"/>
    <col min="1173" max="1173" width="16.5703125" style="7" customWidth="1"/>
    <col min="1174" max="1175" width="7.85546875" style="7" bestFit="1" customWidth="1"/>
    <col min="1176" max="1176" width="8" style="7" bestFit="1" customWidth="1"/>
    <col min="1177" max="1178" width="7.85546875" style="7" bestFit="1" customWidth="1"/>
    <col min="1179" max="1179" width="9.7109375" style="7" customWidth="1"/>
    <col min="1180" max="1180" width="12.85546875" style="7" customWidth="1"/>
    <col min="1181" max="1417" width="9.140625" style="7"/>
    <col min="1418" max="1418" width="9" style="7" bestFit="1" customWidth="1"/>
    <col min="1419" max="1419" width="9.85546875" style="7" bestFit="1" customWidth="1"/>
    <col min="1420" max="1420" width="9.140625" style="7" bestFit="1" customWidth="1"/>
    <col min="1421" max="1421" width="16" style="7" bestFit="1" customWidth="1"/>
    <col min="1422" max="1422" width="9" style="7" bestFit="1" customWidth="1"/>
    <col min="1423" max="1423" width="7.85546875" style="7" bestFit="1" customWidth="1"/>
    <col min="1424" max="1424" width="11.7109375" style="7" bestFit="1" customWidth="1"/>
    <col min="1425" max="1425" width="14.28515625" style="7" customWidth="1"/>
    <col min="1426" max="1426" width="11.7109375" style="7" bestFit="1" customWidth="1"/>
    <col min="1427" max="1427" width="14.140625" style="7" bestFit="1" customWidth="1"/>
    <col min="1428" max="1428" width="16.7109375" style="7" customWidth="1"/>
    <col min="1429" max="1429" width="16.5703125" style="7" customWidth="1"/>
    <col min="1430" max="1431" width="7.85546875" style="7" bestFit="1" customWidth="1"/>
    <col min="1432" max="1432" width="8" style="7" bestFit="1" customWidth="1"/>
    <col min="1433" max="1434" width="7.85546875" style="7" bestFit="1" customWidth="1"/>
    <col min="1435" max="1435" width="9.7109375" style="7" customWidth="1"/>
    <col min="1436" max="1436" width="12.85546875" style="7" customWidth="1"/>
    <col min="1437" max="1673" width="9.140625" style="7"/>
    <col min="1674" max="1674" width="9" style="7" bestFit="1" customWidth="1"/>
    <col min="1675" max="1675" width="9.85546875" style="7" bestFit="1" customWidth="1"/>
    <col min="1676" max="1676" width="9.140625" style="7" bestFit="1" customWidth="1"/>
    <col min="1677" max="1677" width="16" style="7" bestFit="1" customWidth="1"/>
    <col min="1678" max="1678" width="9" style="7" bestFit="1" customWidth="1"/>
    <col min="1679" max="1679" width="7.85546875" style="7" bestFit="1" customWidth="1"/>
    <col min="1680" max="1680" width="11.7109375" style="7" bestFit="1" customWidth="1"/>
    <col min="1681" max="1681" width="14.28515625" style="7" customWidth="1"/>
    <col min="1682" max="1682" width="11.7109375" style="7" bestFit="1" customWidth="1"/>
    <col min="1683" max="1683" width="14.140625" style="7" bestFit="1" customWidth="1"/>
    <col min="1684" max="1684" width="16.7109375" style="7" customWidth="1"/>
    <col min="1685" max="1685" width="16.5703125" style="7" customWidth="1"/>
    <col min="1686" max="1687" width="7.85546875" style="7" bestFit="1" customWidth="1"/>
    <col min="1688" max="1688" width="8" style="7" bestFit="1" customWidth="1"/>
    <col min="1689" max="1690" width="7.85546875" style="7" bestFit="1" customWidth="1"/>
    <col min="1691" max="1691" width="9.7109375" style="7" customWidth="1"/>
    <col min="1692" max="1692" width="12.85546875" style="7" customWidth="1"/>
    <col min="1693" max="1929" width="9.140625" style="7"/>
    <col min="1930" max="1930" width="9" style="7" bestFit="1" customWidth="1"/>
    <col min="1931" max="1931" width="9.85546875" style="7" bestFit="1" customWidth="1"/>
    <col min="1932" max="1932" width="9.140625" style="7" bestFit="1" customWidth="1"/>
    <col min="1933" max="1933" width="16" style="7" bestFit="1" customWidth="1"/>
    <col min="1934" max="1934" width="9" style="7" bestFit="1" customWidth="1"/>
    <col min="1935" max="1935" width="7.85546875" style="7" bestFit="1" customWidth="1"/>
    <col min="1936" max="1936" width="11.7109375" style="7" bestFit="1" customWidth="1"/>
    <col min="1937" max="1937" width="14.28515625" style="7" customWidth="1"/>
    <col min="1938" max="1938" width="11.7109375" style="7" bestFit="1" customWidth="1"/>
    <col min="1939" max="1939" width="14.140625" style="7" bestFit="1" customWidth="1"/>
    <col min="1940" max="1940" width="16.7109375" style="7" customWidth="1"/>
    <col min="1941" max="1941" width="16.5703125" style="7" customWidth="1"/>
    <col min="1942" max="1943" width="7.85546875" style="7" bestFit="1" customWidth="1"/>
    <col min="1944" max="1944" width="8" style="7" bestFit="1" customWidth="1"/>
    <col min="1945" max="1946" width="7.85546875" style="7" bestFit="1" customWidth="1"/>
    <col min="1947" max="1947" width="9.7109375" style="7" customWidth="1"/>
    <col min="1948" max="1948" width="12.85546875" style="7" customWidth="1"/>
    <col min="1949" max="2185" width="9.140625" style="7"/>
    <col min="2186" max="2186" width="9" style="7" bestFit="1" customWidth="1"/>
    <col min="2187" max="2187" width="9.85546875" style="7" bestFit="1" customWidth="1"/>
    <col min="2188" max="2188" width="9.140625" style="7" bestFit="1" customWidth="1"/>
    <col min="2189" max="2189" width="16" style="7" bestFit="1" customWidth="1"/>
    <col min="2190" max="2190" width="9" style="7" bestFit="1" customWidth="1"/>
    <col min="2191" max="2191" width="7.85546875" style="7" bestFit="1" customWidth="1"/>
    <col min="2192" max="2192" width="11.7109375" style="7" bestFit="1" customWidth="1"/>
    <col min="2193" max="2193" width="14.28515625" style="7" customWidth="1"/>
    <col min="2194" max="2194" width="11.7109375" style="7" bestFit="1" customWidth="1"/>
    <col min="2195" max="2195" width="14.140625" style="7" bestFit="1" customWidth="1"/>
    <col min="2196" max="2196" width="16.7109375" style="7" customWidth="1"/>
    <col min="2197" max="2197" width="16.5703125" style="7" customWidth="1"/>
    <col min="2198" max="2199" width="7.85546875" style="7" bestFit="1" customWidth="1"/>
    <col min="2200" max="2200" width="8" style="7" bestFit="1" customWidth="1"/>
    <col min="2201" max="2202" width="7.85546875" style="7" bestFit="1" customWidth="1"/>
    <col min="2203" max="2203" width="9.7109375" style="7" customWidth="1"/>
    <col min="2204" max="2204" width="12.85546875" style="7" customWidth="1"/>
    <col min="2205" max="2441" width="9.140625" style="7"/>
    <col min="2442" max="2442" width="9" style="7" bestFit="1" customWidth="1"/>
    <col min="2443" max="2443" width="9.85546875" style="7" bestFit="1" customWidth="1"/>
    <col min="2444" max="2444" width="9.140625" style="7" bestFit="1" customWidth="1"/>
    <col min="2445" max="2445" width="16" style="7" bestFit="1" customWidth="1"/>
    <col min="2446" max="2446" width="9" style="7" bestFit="1" customWidth="1"/>
    <col min="2447" max="2447" width="7.85546875" style="7" bestFit="1" customWidth="1"/>
    <col min="2448" max="2448" width="11.7109375" style="7" bestFit="1" customWidth="1"/>
    <col min="2449" max="2449" width="14.28515625" style="7" customWidth="1"/>
    <col min="2450" max="2450" width="11.7109375" style="7" bestFit="1" customWidth="1"/>
    <col min="2451" max="2451" width="14.140625" style="7" bestFit="1" customWidth="1"/>
    <col min="2452" max="2452" width="16.7109375" style="7" customWidth="1"/>
    <col min="2453" max="2453" width="16.5703125" style="7" customWidth="1"/>
    <col min="2454" max="2455" width="7.85546875" style="7" bestFit="1" customWidth="1"/>
    <col min="2456" max="2456" width="8" style="7" bestFit="1" customWidth="1"/>
    <col min="2457" max="2458" width="7.85546875" style="7" bestFit="1" customWidth="1"/>
    <col min="2459" max="2459" width="9.7109375" style="7" customWidth="1"/>
    <col min="2460" max="2460" width="12.85546875" style="7" customWidth="1"/>
    <col min="2461" max="2697" width="9.140625" style="7"/>
    <col min="2698" max="2698" width="9" style="7" bestFit="1" customWidth="1"/>
    <col min="2699" max="2699" width="9.85546875" style="7" bestFit="1" customWidth="1"/>
    <col min="2700" max="2700" width="9.140625" style="7" bestFit="1" customWidth="1"/>
    <col min="2701" max="2701" width="16" style="7" bestFit="1" customWidth="1"/>
    <col min="2702" max="2702" width="9" style="7" bestFit="1" customWidth="1"/>
    <col min="2703" max="2703" width="7.85546875" style="7" bestFit="1" customWidth="1"/>
    <col min="2704" max="2704" width="11.7109375" style="7" bestFit="1" customWidth="1"/>
    <col min="2705" max="2705" width="14.28515625" style="7" customWidth="1"/>
    <col min="2706" max="2706" width="11.7109375" style="7" bestFit="1" customWidth="1"/>
    <col min="2707" max="2707" width="14.140625" style="7" bestFit="1" customWidth="1"/>
    <col min="2708" max="2708" width="16.7109375" style="7" customWidth="1"/>
    <col min="2709" max="2709" width="16.5703125" style="7" customWidth="1"/>
    <col min="2710" max="2711" width="7.85546875" style="7" bestFit="1" customWidth="1"/>
    <col min="2712" max="2712" width="8" style="7" bestFit="1" customWidth="1"/>
    <col min="2713" max="2714" width="7.85546875" style="7" bestFit="1" customWidth="1"/>
    <col min="2715" max="2715" width="9.7109375" style="7" customWidth="1"/>
    <col min="2716" max="2716" width="12.85546875" style="7" customWidth="1"/>
    <col min="2717" max="2953" width="9.140625" style="7"/>
    <col min="2954" max="2954" width="9" style="7" bestFit="1" customWidth="1"/>
    <col min="2955" max="2955" width="9.85546875" style="7" bestFit="1" customWidth="1"/>
    <col min="2956" max="2956" width="9.140625" style="7" bestFit="1" customWidth="1"/>
    <col min="2957" max="2957" width="16" style="7" bestFit="1" customWidth="1"/>
    <col min="2958" max="2958" width="9" style="7" bestFit="1" customWidth="1"/>
    <col min="2959" max="2959" width="7.85546875" style="7" bestFit="1" customWidth="1"/>
    <col min="2960" max="2960" width="11.7109375" style="7" bestFit="1" customWidth="1"/>
    <col min="2961" max="2961" width="14.28515625" style="7" customWidth="1"/>
    <col min="2962" max="2962" width="11.7109375" style="7" bestFit="1" customWidth="1"/>
    <col min="2963" max="2963" width="14.140625" style="7" bestFit="1" customWidth="1"/>
    <col min="2964" max="2964" width="16.7109375" style="7" customWidth="1"/>
    <col min="2965" max="2965" width="16.5703125" style="7" customWidth="1"/>
    <col min="2966" max="2967" width="7.85546875" style="7" bestFit="1" customWidth="1"/>
    <col min="2968" max="2968" width="8" style="7" bestFit="1" customWidth="1"/>
    <col min="2969" max="2970" width="7.85546875" style="7" bestFit="1" customWidth="1"/>
    <col min="2971" max="2971" width="9.7109375" style="7" customWidth="1"/>
    <col min="2972" max="2972" width="12.85546875" style="7" customWidth="1"/>
    <col min="2973" max="3209" width="9.140625" style="7"/>
    <col min="3210" max="3210" width="9" style="7" bestFit="1" customWidth="1"/>
    <col min="3211" max="3211" width="9.85546875" style="7" bestFit="1" customWidth="1"/>
    <col min="3212" max="3212" width="9.140625" style="7" bestFit="1" customWidth="1"/>
    <col min="3213" max="3213" width="16" style="7" bestFit="1" customWidth="1"/>
    <col min="3214" max="3214" width="9" style="7" bestFit="1" customWidth="1"/>
    <col min="3215" max="3215" width="7.85546875" style="7" bestFit="1" customWidth="1"/>
    <col min="3216" max="3216" width="11.7109375" style="7" bestFit="1" customWidth="1"/>
    <col min="3217" max="3217" width="14.28515625" style="7" customWidth="1"/>
    <col min="3218" max="3218" width="11.7109375" style="7" bestFit="1" customWidth="1"/>
    <col min="3219" max="3219" width="14.140625" style="7" bestFit="1" customWidth="1"/>
    <col min="3220" max="3220" width="16.7109375" style="7" customWidth="1"/>
    <col min="3221" max="3221" width="16.5703125" style="7" customWidth="1"/>
    <col min="3222" max="3223" width="7.85546875" style="7" bestFit="1" customWidth="1"/>
    <col min="3224" max="3224" width="8" style="7" bestFit="1" customWidth="1"/>
    <col min="3225" max="3226" width="7.85546875" style="7" bestFit="1" customWidth="1"/>
    <col min="3227" max="3227" width="9.7109375" style="7" customWidth="1"/>
    <col min="3228" max="3228" width="12.85546875" style="7" customWidth="1"/>
    <col min="3229" max="3465" width="9.140625" style="7"/>
    <col min="3466" max="3466" width="9" style="7" bestFit="1" customWidth="1"/>
    <col min="3467" max="3467" width="9.85546875" style="7" bestFit="1" customWidth="1"/>
    <col min="3468" max="3468" width="9.140625" style="7" bestFit="1" customWidth="1"/>
    <col min="3469" max="3469" width="16" style="7" bestFit="1" customWidth="1"/>
    <col min="3470" max="3470" width="9" style="7" bestFit="1" customWidth="1"/>
    <col min="3471" max="3471" width="7.85546875" style="7" bestFit="1" customWidth="1"/>
    <col min="3472" max="3472" width="11.7109375" style="7" bestFit="1" customWidth="1"/>
    <col min="3473" max="3473" width="14.28515625" style="7" customWidth="1"/>
    <col min="3474" max="3474" width="11.7109375" style="7" bestFit="1" customWidth="1"/>
    <col min="3475" max="3475" width="14.140625" style="7" bestFit="1" customWidth="1"/>
    <col min="3476" max="3476" width="16.7109375" style="7" customWidth="1"/>
    <col min="3477" max="3477" width="16.5703125" style="7" customWidth="1"/>
    <col min="3478" max="3479" width="7.85546875" style="7" bestFit="1" customWidth="1"/>
    <col min="3480" max="3480" width="8" style="7" bestFit="1" customWidth="1"/>
    <col min="3481" max="3482" width="7.85546875" style="7" bestFit="1" customWidth="1"/>
    <col min="3483" max="3483" width="9.7109375" style="7" customWidth="1"/>
    <col min="3484" max="3484" width="12.85546875" style="7" customWidth="1"/>
    <col min="3485" max="3721" width="9.140625" style="7"/>
    <col min="3722" max="3722" width="9" style="7" bestFit="1" customWidth="1"/>
    <col min="3723" max="3723" width="9.85546875" style="7" bestFit="1" customWidth="1"/>
    <col min="3724" max="3724" width="9.140625" style="7" bestFit="1" customWidth="1"/>
    <col min="3725" max="3725" width="16" style="7" bestFit="1" customWidth="1"/>
    <col min="3726" max="3726" width="9" style="7" bestFit="1" customWidth="1"/>
    <col min="3727" max="3727" width="7.85546875" style="7" bestFit="1" customWidth="1"/>
    <col min="3728" max="3728" width="11.7109375" style="7" bestFit="1" customWidth="1"/>
    <col min="3729" max="3729" width="14.28515625" style="7" customWidth="1"/>
    <col min="3730" max="3730" width="11.7109375" style="7" bestFit="1" customWidth="1"/>
    <col min="3731" max="3731" width="14.140625" style="7" bestFit="1" customWidth="1"/>
    <col min="3732" max="3732" width="16.7109375" style="7" customWidth="1"/>
    <col min="3733" max="3733" width="16.5703125" style="7" customWidth="1"/>
    <col min="3734" max="3735" width="7.85546875" style="7" bestFit="1" customWidth="1"/>
    <col min="3736" max="3736" width="8" style="7" bestFit="1" customWidth="1"/>
    <col min="3737" max="3738" width="7.85546875" style="7" bestFit="1" customWidth="1"/>
    <col min="3739" max="3739" width="9.7109375" style="7" customWidth="1"/>
    <col min="3740" max="3740" width="12.85546875" style="7" customWidth="1"/>
    <col min="3741" max="3977" width="9.140625" style="7"/>
    <col min="3978" max="3978" width="9" style="7" bestFit="1" customWidth="1"/>
    <col min="3979" max="3979" width="9.85546875" style="7" bestFit="1" customWidth="1"/>
    <col min="3980" max="3980" width="9.140625" style="7" bestFit="1" customWidth="1"/>
    <col min="3981" max="3981" width="16" style="7" bestFit="1" customWidth="1"/>
    <col min="3982" max="3982" width="9" style="7" bestFit="1" customWidth="1"/>
    <col min="3983" max="3983" width="7.85546875" style="7" bestFit="1" customWidth="1"/>
    <col min="3984" max="3984" width="11.7109375" style="7" bestFit="1" customWidth="1"/>
    <col min="3985" max="3985" width="14.28515625" style="7" customWidth="1"/>
    <col min="3986" max="3986" width="11.7109375" style="7" bestFit="1" customWidth="1"/>
    <col min="3987" max="3987" width="14.140625" style="7" bestFit="1" customWidth="1"/>
    <col min="3988" max="3988" width="16.7109375" style="7" customWidth="1"/>
    <col min="3989" max="3989" width="16.5703125" style="7" customWidth="1"/>
    <col min="3990" max="3991" width="7.85546875" style="7" bestFit="1" customWidth="1"/>
    <col min="3992" max="3992" width="8" style="7" bestFit="1" customWidth="1"/>
    <col min="3993" max="3994" width="7.85546875" style="7" bestFit="1" customWidth="1"/>
    <col min="3995" max="3995" width="9.7109375" style="7" customWidth="1"/>
    <col min="3996" max="3996" width="12.85546875" style="7" customWidth="1"/>
    <col min="3997" max="4233" width="9.140625" style="7"/>
    <col min="4234" max="4234" width="9" style="7" bestFit="1" customWidth="1"/>
    <col min="4235" max="4235" width="9.85546875" style="7" bestFit="1" customWidth="1"/>
    <col min="4236" max="4236" width="9.140625" style="7" bestFit="1" customWidth="1"/>
    <col min="4237" max="4237" width="16" style="7" bestFit="1" customWidth="1"/>
    <col min="4238" max="4238" width="9" style="7" bestFit="1" customWidth="1"/>
    <col min="4239" max="4239" width="7.85546875" style="7" bestFit="1" customWidth="1"/>
    <col min="4240" max="4240" width="11.7109375" style="7" bestFit="1" customWidth="1"/>
    <col min="4241" max="4241" width="14.28515625" style="7" customWidth="1"/>
    <col min="4242" max="4242" width="11.7109375" style="7" bestFit="1" customWidth="1"/>
    <col min="4243" max="4243" width="14.140625" style="7" bestFit="1" customWidth="1"/>
    <col min="4244" max="4244" width="16.7109375" style="7" customWidth="1"/>
    <col min="4245" max="4245" width="16.5703125" style="7" customWidth="1"/>
    <col min="4246" max="4247" width="7.85546875" style="7" bestFit="1" customWidth="1"/>
    <col min="4248" max="4248" width="8" style="7" bestFit="1" customWidth="1"/>
    <col min="4249" max="4250" width="7.85546875" style="7" bestFit="1" customWidth="1"/>
    <col min="4251" max="4251" width="9.7109375" style="7" customWidth="1"/>
    <col min="4252" max="4252" width="12.85546875" style="7" customWidth="1"/>
    <col min="4253" max="4489" width="9.140625" style="7"/>
    <col min="4490" max="4490" width="9" style="7" bestFit="1" customWidth="1"/>
    <col min="4491" max="4491" width="9.85546875" style="7" bestFit="1" customWidth="1"/>
    <col min="4492" max="4492" width="9.140625" style="7" bestFit="1" customWidth="1"/>
    <col min="4493" max="4493" width="16" style="7" bestFit="1" customWidth="1"/>
    <col min="4494" max="4494" width="9" style="7" bestFit="1" customWidth="1"/>
    <col min="4495" max="4495" width="7.85546875" style="7" bestFit="1" customWidth="1"/>
    <col min="4496" max="4496" width="11.7109375" style="7" bestFit="1" customWidth="1"/>
    <col min="4497" max="4497" width="14.28515625" style="7" customWidth="1"/>
    <col min="4498" max="4498" width="11.7109375" style="7" bestFit="1" customWidth="1"/>
    <col min="4499" max="4499" width="14.140625" style="7" bestFit="1" customWidth="1"/>
    <col min="4500" max="4500" width="16.7109375" style="7" customWidth="1"/>
    <col min="4501" max="4501" width="16.5703125" style="7" customWidth="1"/>
    <col min="4502" max="4503" width="7.85546875" style="7" bestFit="1" customWidth="1"/>
    <col min="4504" max="4504" width="8" style="7" bestFit="1" customWidth="1"/>
    <col min="4505" max="4506" width="7.85546875" style="7" bestFit="1" customWidth="1"/>
    <col min="4507" max="4507" width="9.7109375" style="7" customWidth="1"/>
    <col min="4508" max="4508" width="12.85546875" style="7" customWidth="1"/>
    <col min="4509" max="4745" width="9.140625" style="7"/>
    <col min="4746" max="4746" width="9" style="7" bestFit="1" customWidth="1"/>
    <col min="4747" max="4747" width="9.85546875" style="7" bestFit="1" customWidth="1"/>
    <col min="4748" max="4748" width="9.140625" style="7" bestFit="1" customWidth="1"/>
    <col min="4749" max="4749" width="16" style="7" bestFit="1" customWidth="1"/>
    <col min="4750" max="4750" width="9" style="7" bestFit="1" customWidth="1"/>
    <col min="4751" max="4751" width="7.85546875" style="7" bestFit="1" customWidth="1"/>
    <col min="4752" max="4752" width="11.7109375" style="7" bestFit="1" customWidth="1"/>
    <col min="4753" max="4753" width="14.28515625" style="7" customWidth="1"/>
    <col min="4754" max="4754" width="11.7109375" style="7" bestFit="1" customWidth="1"/>
    <col min="4755" max="4755" width="14.140625" style="7" bestFit="1" customWidth="1"/>
    <col min="4756" max="4756" width="16.7109375" style="7" customWidth="1"/>
    <col min="4757" max="4757" width="16.5703125" style="7" customWidth="1"/>
    <col min="4758" max="4759" width="7.85546875" style="7" bestFit="1" customWidth="1"/>
    <col min="4760" max="4760" width="8" style="7" bestFit="1" customWidth="1"/>
    <col min="4761" max="4762" width="7.85546875" style="7" bestFit="1" customWidth="1"/>
    <col min="4763" max="4763" width="9.7109375" style="7" customWidth="1"/>
    <col min="4764" max="4764" width="12.85546875" style="7" customWidth="1"/>
    <col min="4765" max="5001" width="9.140625" style="7"/>
    <col min="5002" max="5002" width="9" style="7" bestFit="1" customWidth="1"/>
    <col min="5003" max="5003" width="9.85546875" style="7" bestFit="1" customWidth="1"/>
    <col min="5004" max="5004" width="9.140625" style="7" bestFit="1" customWidth="1"/>
    <col min="5005" max="5005" width="16" style="7" bestFit="1" customWidth="1"/>
    <col min="5006" max="5006" width="9" style="7" bestFit="1" customWidth="1"/>
    <col min="5007" max="5007" width="7.85546875" style="7" bestFit="1" customWidth="1"/>
    <col min="5008" max="5008" width="11.7109375" style="7" bestFit="1" customWidth="1"/>
    <col min="5009" max="5009" width="14.28515625" style="7" customWidth="1"/>
    <col min="5010" max="5010" width="11.7109375" style="7" bestFit="1" customWidth="1"/>
    <col min="5011" max="5011" width="14.140625" style="7" bestFit="1" customWidth="1"/>
    <col min="5012" max="5012" width="16.7109375" style="7" customWidth="1"/>
    <col min="5013" max="5013" width="16.5703125" style="7" customWidth="1"/>
    <col min="5014" max="5015" width="7.85546875" style="7" bestFit="1" customWidth="1"/>
    <col min="5016" max="5016" width="8" style="7" bestFit="1" customWidth="1"/>
    <col min="5017" max="5018" width="7.85546875" style="7" bestFit="1" customWidth="1"/>
    <col min="5019" max="5019" width="9.7109375" style="7" customWidth="1"/>
    <col min="5020" max="5020" width="12.85546875" style="7" customWidth="1"/>
    <col min="5021" max="5257" width="9.140625" style="7"/>
    <col min="5258" max="5258" width="9" style="7" bestFit="1" customWidth="1"/>
    <col min="5259" max="5259" width="9.85546875" style="7" bestFit="1" customWidth="1"/>
    <col min="5260" max="5260" width="9.140625" style="7" bestFit="1" customWidth="1"/>
    <col min="5261" max="5261" width="16" style="7" bestFit="1" customWidth="1"/>
    <col min="5262" max="5262" width="9" style="7" bestFit="1" customWidth="1"/>
    <col min="5263" max="5263" width="7.85546875" style="7" bestFit="1" customWidth="1"/>
    <col min="5264" max="5264" width="11.7109375" style="7" bestFit="1" customWidth="1"/>
    <col min="5265" max="5265" width="14.28515625" style="7" customWidth="1"/>
    <col min="5266" max="5266" width="11.7109375" style="7" bestFit="1" customWidth="1"/>
    <col min="5267" max="5267" width="14.140625" style="7" bestFit="1" customWidth="1"/>
    <col min="5268" max="5268" width="16.7109375" style="7" customWidth="1"/>
    <col min="5269" max="5269" width="16.5703125" style="7" customWidth="1"/>
    <col min="5270" max="5271" width="7.85546875" style="7" bestFit="1" customWidth="1"/>
    <col min="5272" max="5272" width="8" style="7" bestFit="1" customWidth="1"/>
    <col min="5273" max="5274" width="7.85546875" style="7" bestFit="1" customWidth="1"/>
    <col min="5275" max="5275" width="9.7109375" style="7" customWidth="1"/>
    <col min="5276" max="5276" width="12.85546875" style="7" customWidth="1"/>
    <col min="5277" max="5513" width="9.140625" style="7"/>
    <col min="5514" max="5514" width="9" style="7" bestFit="1" customWidth="1"/>
    <col min="5515" max="5515" width="9.85546875" style="7" bestFit="1" customWidth="1"/>
    <col min="5516" max="5516" width="9.140625" style="7" bestFit="1" customWidth="1"/>
    <col min="5517" max="5517" width="16" style="7" bestFit="1" customWidth="1"/>
    <col min="5518" max="5518" width="9" style="7" bestFit="1" customWidth="1"/>
    <col min="5519" max="5519" width="7.85546875" style="7" bestFit="1" customWidth="1"/>
    <col min="5520" max="5520" width="11.7109375" style="7" bestFit="1" customWidth="1"/>
    <col min="5521" max="5521" width="14.28515625" style="7" customWidth="1"/>
    <col min="5522" max="5522" width="11.7109375" style="7" bestFit="1" customWidth="1"/>
    <col min="5523" max="5523" width="14.140625" style="7" bestFit="1" customWidth="1"/>
    <col min="5524" max="5524" width="16.7109375" style="7" customWidth="1"/>
    <col min="5525" max="5525" width="16.5703125" style="7" customWidth="1"/>
    <col min="5526" max="5527" width="7.85546875" style="7" bestFit="1" customWidth="1"/>
    <col min="5528" max="5528" width="8" style="7" bestFit="1" customWidth="1"/>
    <col min="5529" max="5530" width="7.85546875" style="7" bestFit="1" customWidth="1"/>
    <col min="5531" max="5531" width="9.7109375" style="7" customWidth="1"/>
    <col min="5532" max="5532" width="12.85546875" style="7" customWidth="1"/>
    <col min="5533" max="5769" width="9.140625" style="7"/>
    <col min="5770" max="5770" width="9" style="7" bestFit="1" customWidth="1"/>
    <col min="5771" max="5771" width="9.85546875" style="7" bestFit="1" customWidth="1"/>
    <col min="5772" max="5772" width="9.140625" style="7" bestFit="1" customWidth="1"/>
    <col min="5773" max="5773" width="16" style="7" bestFit="1" customWidth="1"/>
    <col min="5774" max="5774" width="9" style="7" bestFit="1" customWidth="1"/>
    <col min="5775" max="5775" width="7.85546875" style="7" bestFit="1" customWidth="1"/>
    <col min="5776" max="5776" width="11.7109375" style="7" bestFit="1" customWidth="1"/>
    <col min="5777" max="5777" width="14.28515625" style="7" customWidth="1"/>
    <col min="5778" max="5778" width="11.7109375" style="7" bestFit="1" customWidth="1"/>
    <col min="5779" max="5779" width="14.140625" style="7" bestFit="1" customWidth="1"/>
    <col min="5780" max="5780" width="16.7109375" style="7" customWidth="1"/>
    <col min="5781" max="5781" width="16.5703125" style="7" customWidth="1"/>
    <col min="5782" max="5783" width="7.85546875" style="7" bestFit="1" customWidth="1"/>
    <col min="5784" max="5784" width="8" style="7" bestFit="1" customWidth="1"/>
    <col min="5785" max="5786" width="7.85546875" style="7" bestFit="1" customWidth="1"/>
    <col min="5787" max="5787" width="9.7109375" style="7" customWidth="1"/>
    <col min="5788" max="5788" width="12.85546875" style="7" customWidth="1"/>
    <col min="5789" max="6025" width="9.140625" style="7"/>
    <col min="6026" max="6026" width="9" style="7" bestFit="1" customWidth="1"/>
    <col min="6027" max="6027" width="9.85546875" style="7" bestFit="1" customWidth="1"/>
    <col min="6028" max="6028" width="9.140625" style="7" bestFit="1" customWidth="1"/>
    <col min="6029" max="6029" width="16" style="7" bestFit="1" customWidth="1"/>
    <col min="6030" max="6030" width="9" style="7" bestFit="1" customWidth="1"/>
    <col min="6031" max="6031" width="7.85546875" style="7" bestFit="1" customWidth="1"/>
    <col min="6032" max="6032" width="11.7109375" style="7" bestFit="1" customWidth="1"/>
    <col min="6033" max="6033" width="14.28515625" style="7" customWidth="1"/>
    <col min="6034" max="6034" width="11.7109375" style="7" bestFit="1" customWidth="1"/>
    <col min="6035" max="6035" width="14.140625" style="7" bestFit="1" customWidth="1"/>
    <col min="6036" max="6036" width="16.7109375" style="7" customWidth="1"/>
    <col min="6037" max="6037" width="16.5703125" style="7" customWidth="1"/>
    <col min="6038" max="6039" width="7.85546875" style="7" bestFit="1" customWidth="1"/>
    <col min="6040" max="6040" width="8" style="7" bestFit="1" customWidth="1"/>
    <col min="6041" max="6042" width="7.85546875" style="7" bestFit="1" customWidth="1"/>
    <col min="6043" max="6043" width="9.7109375" style="7" customWidth="1"/>
    <col min="6044" max="6044" width="12.85546875" style="7" customWidth="1"/>
    <col min="6045" max="6281" width="9.140625" style="7"/>
    <col min="6282" max="6282" width="9" style="7" bestFit="1" customWidth="1"/>
    <col min="6283" max="6283" width="9.85546875" style="7" bestFit="1" customWidth="1"/>
    <col min="6284" max="6284" width="9.140625" style="7" bestFit="1" customWidth="1"/>
    <col min="6285" max="6285" width="16" style="7" bestFit="1" customWidth="1"/>
    <col min="6286" max="6286" width="9" style="7" bestFit="1" customWidth="1"/>
    <col min="6287" max="6287" width="7.85546875" style="7" bestFit="1" customWidth="1"/>
    <col min="6288" max="6288" width="11.7109375" style="7" bestFit="1" customWidth="1"/>
    <col min="6289" max="6289" width="14.28515625" style="7" customWidth="1"/>
    <col min="6290" max="6290" width="11.7109375" style="7" bestFit="1" customWidth="1"/>
    <col min="6291" max="6291" width="14.140625" style="7" bestFit="1" customWidth="1"/>
    <col min="6292" max="6292" width="16.7109375" style="7" customWidth="1"/>
    <col min="6293" max="6293" width="16.5703125" style="7" customWidth="1"/>
    <col min="6294" max="6295" width="7.85546875" style="7" bestFit="1" customWidth="1"/>
    <col min="6296" max="6296" width="8" style="7" bestFit="1" customWidth="1"/>
    <col min="6297" max="6298" width="7.85546875" style="7" bestFit="1" customWidth="1"/>
    <col min="6299" max="6299" width="9.7109375" style="7" customWidth="1"/>
    <col min="6300" max="6300" width="12.85546875" style="7" customWidth="1"/>
    <col min="6301" max="6537" width="9.140625" style="7"/>
    <col min="6538" max="6538" width="9" style="7" bestFit="1" customWidth="1"/>
    <col min="6539" max="6539" width="9.85546875" style="7" bestFit="1" customWidth="1"/>
    <col min="6540" max="6540" width="9.140625" style="7" bestFit="1" customWidth="1"/>
    <col min="6541" max="6541" width="16" style="7" bestFit="1" customWidth="1"/>
    <col min="6542" max="6542" width="9" style="7" bestFit="1" customWidth="1"/>
    <col min="6543" max="6543" width="7.85546875" style="7" bestFit="1" customWidth="1"/>
    <col min="6544" max="6544" width="11.7109375" style="7" bestFit="1" customWidth="1"/>
    <col min="6545" max="6545" width="14.28515625" style="7" customWidth="1"/>
    <col min="6546" max="6546" width="11.7109375" style="7" bestFit="1" customWidth="1"/>
    <col min="6547" max="6547" width="14.140625" style="7" bestFit="1" customWidth="1"/>
    <col min="6548" max="6548" width="16.7109375" style="7" customWidth="1"/>
    <col min="6549" max="6549" width="16.5703125" style="7" customWidth="1"/>
    <col min="6550" max="6551" width="7.85546875" style="7" bestFit="1" customWidth="1"/>
    <col min="6552" max="6552" width="8" style="7" bestFit="1" customWidth="1"/>
    <col min="6553" max="6554" width="7.85546875" style="7" bestFit="1" customWidth="1"/>
    <col min="6555" max="6555" width="9.7109375" style="7" customWidth="1"/>
    <col min="6556" max="6556" width="12.85546875" style="7" customWidth="1"/>
    <col min="6557" max="6793" width="9.140625" style="7"/>
    <col min="6794" max="6794" width="9" style="7" bestFit="1" customWidth="1"/>
    <col min="6795" max="6795" width="9.85546875" style="7" bestFit="1" customWidth="1"/>
    <col min="6796" max="6796" width="9.140625" style="7" bestFit="1" customWidth="1"/>
    <col min="6797" max="6797" width="16" style="7" bestFit="1" customWidth="1"/>
    <col min="6798" max="6798" width="9" style="7" bestFit="1" customWidth="1"/>
    <col min="6799" max="6799" width="7.85546875" style="7" bestFit="1" customWidth="1"/>
    <col min="6800" max="6800" width="11.7109375" style="7" bestFit="1" customWidth="1"/>
    <col min="6801" max="6801" width="14.28515625" style="7" customWidth="1"/>
    <col min="6802" max="6802" width="11.7109375" style="7" bestFit="1" customWidth="1"/>
    <col min="6803" max="6803" width="14.140625" style="7" bestFit="1" customWidth="1"/>
    <col min="6804" max="6804" width="16.7109375" style="7" customWidth="1"/>
    <col min="6805" max="6805" width="16.5703125" style="7" customWidth="1"/>
    <col min="6806" max="6807" width="7.85546875" style="7" bestFit="1" customWidth="1"/>
    <col min="6808" max="6808" width="8" style="7" bestFit="1" customWidth="1"/>
    <col min="6809" max="6810" width="7.85546875" style="7" bestFit="1" customWidth="1"/>
    <col min="6811" max="6811" width="9.7109375" style="7" customWidth="1"/>
    <col min="6812" max="6812" width="12.85546875" style="7" customWidth="1"/>
    <col min="6813" max="7049" width="9.140625" style="7"/>
    <col min="7050" max="7050" width="9" style="7" bestFit="1" customWidth="1"/>
    <col min="7051" max="7051" width="9.85546875" style="7" bestFit="1" customWidth="1"/>
    <col min="7052" max="7052" width="9.140625" style="7" bestFit="1" customWidth="1"/>
    <col min="7053" max="7053" width="16" style="7" bestFit="1" customWidth="1"/>
    <col min="7054" max="7054" width="9" style="7" bestFit="1" customWidth="1"/>
    <col min="7055" max="7055" width="7.85546875" style="7" bestFit="1" customWidth="1"/>
    <col min="7056" max="7056" width="11.7109375" style="7" bestFit="1" customWidth="1"/>
    <col min="7057" max="7057" width="14.28515625" style="7" customWidth="1"/>
    <col min="7058" max="7058" width="11.7109375" style="7" bestFit="1" customWidth="1"/>
    <col min="7059" max="7059" width="14.140625" style="7" bestFit="1" customWidth="1"/>
    <col min="7060" max="7060" width="16.7109375" style="7" customWidth="1"/>
    <col min="7061" max="7061" width="16.5703125" style="7" customWidth="1"/>
    <col min="7062" max="7063" width="7.85546875" style="7" bestFit="1" customWidth="1"/>
    <col min="7064" max="7064" width="8" style="7" bestFit="1" customWidth="1"/>
    <col min="7065" max="7066" width="7.85546875" style="7" bestFit="1" customWidth="1"/>
    <col min="7067" max="7067" width="9.7109375" style="7" customWidth="1"/>
    <col min="7068" max="7068" width="12.85546875" style="7" customWidth="1"/>
    <col min="7069" max="7305" width="9.140625" style="7"/>
    <col min="7306" max="7306" width="9" style="7" bestFit="1" customWidth="1"/>
    <col min="7307" max="7307" width="9.85546875" style="7" bestFit="1" customWidth="1"/>
    <col min="7308" max="7308" width="9.140625" style="7" bestFit="1" customWidth="1"/>
    <col min="7309" max="7309" width="16" style="7" bestFit="1" customWidth="1"/>
    <col min="7310" max="7310" width="9" style="7" bestFit="1" customWidth="1"/>
    <col min="7311" max="7311" width="7.85546875" style="7" bestFit="1" customWidth="1"/>
    <col min="7312" max="7312" width="11.7109375" style="7" bestFit="1" customWidth="1"/>
    <col min="7313" max="7313" width="14.28515625" style="7" customWidth="1"/>
    <col min="7314" max="7314" width="11.7109375" style="7" bestFit="1" customWidth="1"/>
    <col min="7315" max="7315" width="14.140625" style="7" bestFit="1" customWidth="1"/>
    <col min="7316" max="7316" width="16.7109375" style="7" customWidth="1"/>
    <col min="7317" max="7317" width="16.5703125" style="7" customWidth="1"/>
    <col min="7318" max="7319" width="7.85546875" style="7" bestFit="1" customWidth="1"/>
    <col min="7320" max="7320" width="8" style="7" bestFit="1" customWidth="1"/>
    <col min="7321" max="7322" width="7.85546875" style="7" bestFit="1" customWidth="1"/>
    <col min="7323" max="7323" width="9.7109375" style="7" customWidth="1"/>
    <col min="7324" max="7324" width="12.85546875" style="7" customWidth="1"/>
    <col min="7325" max="7561" width="9.140625" style="7"/>
    <col min="7562" max="7562" width="9" style="7" bestFit="1" customWidth="1"/>
    <col min="7563" max="7563" width="9.85546875" style="7" bestFit="1" customWidth="1"/>
    <col min="7564" max="7564" width="9.140625" style="7" bestFit="1" customWidth="1"/>
    <col min="7565" max="7565" width="16" style="7" bestFit="1" customWidth="1"/>
    <col min="7566" max="7566" width="9" style="7" bestFit="1" customWidth="1"/>
    <col min="7567" max="7567" width="7.85546875" style="7" bestFit="1" customWidth="1"/>
    <col min="7568" max="7568" width="11.7109375" style="7" bestFit="1" customWidth="1"/>
    <col min="7569" max="7569" width="14.28515625" style="7" customWidth="1"/>
    <col min="7570" max="7570" width="11.7109375" style="7" bestFit="1" customWidth="1"/>
    <col min="7571" max="7571" width="14.140625" style="7" bestFit="1" customWidth="1"/>
    <col min="7572" max="7572" width="16.7109375" style="7" customWidth="1"/>
    <col min="7573" max="7573" width="16.5703125" style="7" customWidth="1"/>
    <col min="7574" max="7575" width="7.85546875" style="7" bestFit="1" customWidth="1"/>
    <col min="7576" max="7576" width="8" style="7" bestFit="1" customWidth="1"/>
    <col min="7577" max="7578" width="7.85546875" style="7" bestFit="1" customWidth="1"/>
    <col min="7579" max="7579" width="9.7109375" style="7" customWidth="1"/>
    <col min="7580" max="7580" width="12.85546875" style="7" customWidth="1"/>
    <col min="7581" max="7817" width="9.140625" style="7"/>
    <col min="7818" max="7818" width="9" style="7" bestFit="1" customWidth="1"/>
    <col min="7819" max="7819" width="9.85546875" style="7" bestFit="1" customWidth="1"/>
    <col min="7820" max="7820" width="9.140625" style="7" bestFit="1" customWidth="1"/>
    <col min="7821" max="7821" width="16" style="7" bestFit="1" customWidth="1"/>
    <col min="7822" max="7822" width="9" style="7" bestFit="1" customWidth="1"/>
    <col min="7823" max="7823" width="7.85546875" style="7" bestFit="1" customWidth="1"/>
    <col min="7824" max="7824" width="11.7109375" style="7" bestFit="1" customWidth="1"/>
    <col min="7825" max="7825" width="14.28515625" style="7" customWidth="1"/>
    <col min="7826" max="7826" width="11.7109375" style="7" bestFit="1" customWidth="1"/>
    <col min="7827" max="7827" width="14.140625" style="7" bestFit="1" customWidth="1"/>
    <col min="7828" max="7828" width="16.7109375" style="7" customWidth="1"/>
    <col min="7829" max="7829" width="16.5703125" style="7" customWidth="1"/>
    <col min="7830" max="7831" width="7.85546875" style="7" bestFit="1" customWidth="1"/>
    <col min="7832" max="7832" width="8" style="7" bestFit="1" customWidth="1"/>
    <col min="7833" max="7834" width="7.85546875" style="7" bestFit="1" customWidth="1"/>
    <col min="7835" max="7835" width="9.7109375" style="7" customWidth="1"/>
    <col min="7836" max="7836" width="12.85546875" style="7" customWidth="1"/>
    <col min="7837" max="8073" width="9.140625" style="7"/>
    <col min="8074" max="8074" width="9" style="7" bestFit="1" customWidth="1"/>
    <col min="8075" max="8075" width="9.85546875" style="7" bestFit="1" customWidth="1"/>
    <col min="8076" max="8076" width="9.140625" style="7" bestFit="1" customWidth="1"/>
    <col min="8077" max="8077" width="16" style="7" bestFit="1" customWidth="1"/>
    <col min="8078" max="8078" width="9" style="7" bestFit="1" customWidth="1"/>
    <col min="8079" max="8079" width="7.85546875" style="7" bestFit="1" customWidth="1"/>
    <col min="8080" max="8080" width="11.7109375" style="7" bestFit="1" customWidth="1"/>
    <col min="8081" max="8081" width="14.28515625" style="7" customWidth="1"/>
    <col min="8082" max="8082" width="11.7109375" style="7" bestFit="1" customWidth="1"/>
    <col min="8083" max="8083" width="14.140625" style="7" bestFit="1" customWidth="1"/>
    <col min="8084" max="8084" width="16.7109375" style="7" customWidth="1"/>
    <col min="8085" max="8085" width="16.5703125" style="7" customWidth="1"/>
    <col min="8086" max="8087" width="7.85546875" style="7" bestFit="1" customWidth="1"/>
    <col min="8088" max="8088" width="8" style="7" bestFit="1" customWidth="1"/>
    <col min="8089" max="8090" width="7.85546875" style="7" bestFit="1" customWidth="1"/>
    <col min="8091" max="8091" width="9.7109375" style="7" customWidth="1"/>
    <col min="8092" max="8092" width="12.85546875" style="7" customWidth="1"/>
    <col min="8093" max="8329" width="9.140625" style="7"/>
    <col min="8330" max="8330" width="9" style="7" bestFit="1" customWidth="1"/>
    <col min="8331" max="8331" width="9.85546875" style="7" bestFit="1" customWidth="1"/>
    <col min="8332" max="8332" width="9.140625" style="7" bestFit="1" customWidth="1"/>
    <col min="8333" max="8333" width="16" style="7" bestFit="1" customWidth="1"/>
    <col min="8334" max="8334" width="9" style="7" bestFit="1" customWidth="1"/>
    <col min="8335" max="8335" width="7.85546875" style="7" bestFit="1" customWidth="1"/>
    <col min="8336" max="8336" width="11.7109375" style="7" bestFit="1" customWidth="1"/>
    <col min="8337" max="8337" width="14.28515625" style="7" customWidth="1"/>
    <col min="8338" max="8338" width="11.7109375" style="7" bestFit="1" customWidth="1"/>
    <col min="8339" max="8339" width="14.140625" style="7" bestFit="1" customWidth="1"/>
    <col min="8340" max="8340" width="16.7109375" style="7" customWidth="1"/>
    <col min="8341" max="8341" width="16.5703125" style="7" customWidth="1"/>
    <col min="8342" max="8343" width="7.85546875" style="7" bestFit="1" customWidth="1"/>
    <col min="8344" max="8344" width="8" style="7" bestFit="1" customWidth="1"/>
    <col min="8345" max="8346" width="7.85546875" style="7" bestFit="1" customWidth="1"/>
    <col min="8347" max="8347" width="9.7109375" style="7" customWidth="1"/>
    <col min="8348" max="8348" width="12.85546875" style="7" customWidth="1"/>
    <col min="8349" max="8585" width="9.140625" style="7"/>
    <col min="8586" max="8586" width="9" style="7" bestFit="1" customWidth="1"/>
    <col min="8587" max="8587" width="9.85546875" style="7" bestFit="1" customWidth="1"/>
    <col min="8588" max="8588" width="9.140625" style="7" bestFit="1" customWidth="1"/>
    <col min="8589" max="8589" width="16" style="7" bestFit="1" customWidth="1"/>
    <col min="8590" max="8590" width="9" style="7" bestFit="1" customWidth="1"/>
    <col min="8591" max="8591" width="7.85546875" style="7" bestFit="1" customWidth="1"/>
    <col min="8592" max="8592" width="11.7109375" style="7" bestFit="1" customWidth="1"/>
    <col min="8593" max="8593" width="14.28515625" style="7" customWidth="1"/>
    <col min="8594" max="8594" width="11.7109375" style="7" bestFit="1" customWidth="1"/>
    <col min="8595" max="8595" width="14.140625" style="7" bestFit="1" customWidth="1"/>
    <col min="8596" max="8596" width="16.7109375" style="7" customWidth="1"/>
    <col min="8597" max="8597" width="16.5703125" style="7" customWidth="1"/>
    <col min="8598" max="8599" width="7.85546875" style="7" bestFit="1" customWidth="1"/>
    <col min="8600" max="8600" width="8" style="7" bestFit="1" customWidth="1"/>
    <col min="8601" max="8602" width="7.85546875" style="7" bestFit="1" customWidth="1"/>
    <col min="8603" max="8603" width="9.7109375" style="7" customWidth="1"/>
    <col min="8604" max="8604" width="12.85546875" style="7" customWidth="1"/>
    <col min="8605" max="8841" width="9.140625" style="7"/>
    <col min="8842" max="8842" width="9" style="7" bestFit="1" customWidth="1"/>
    <col min="8843" max="8843" width="9.85546875" style="7" bestFit="1" customWidth="1"/>
    <col min="8844" max="8844" width="9.140625" style="7" bestFit="1" customWidth="1"/>
    <col min="8845" max="8845" width="16" style="7" bestFit="1" customWidth="1"/>
    <col min="8846" max="8846" width="9" style="7" bestFit="1" customWidth="1"/>
    <col min="8847" max="8847" width="7.85546875" style="7" bestFit="1" customWidth="1"/>
    <col min="8848" max="8848" width="11.7109375" style="7" bestFit="1" customWidth="1"/>
    <col min="8849" max="8849" width="14.28515625" style="7" customWidth="1"/>
    <col min="8850" max="8850" width="11.7109375" style="7" bestFit="1" customWidth="1"/>
    <col min="8851" max="8851" width="14.140625" style="7" bestFit="1" customWidth="1"/>
    <col min="8852" max="8852" width="16.7109375" style="7" customWidth="1"/>
    <col min="8853" max="8853" width="16.5703125" style="7" customWidth="1"/>
    <col min="8854" max="8855" width="7.85546875" style="7" bestFit="1" customWidth="1"/>
    <col min="8856" max="8856" width="8" style="7" bestFit="1" customWidth="1"/>
    <col min="8857" max="8858" width="7.85546875" style="7" bestFit="1" customWidth="1"/>
    <col min="8859" max="8859" width="9.7109375" style="7" customWidth="1"/>
    <col min="8860" max="8860" width="12.85546875" style="7" customWidth="1"/>
    <col min="8861" max="9097" width="9.140625" style="7"/>
    <col min="9098" max="9098" width="9" style="7" bestFit="1" customWidth="1"/>
    <col min="9099" max="9099" width="9.85546875" style="7" bestFit="1" customWidth="1"/>
    <col min="9100" max="9100" width="9.140625" style="7" bestFit="1" customWidth="1"/>
    <col min="9101" max="9101" width="16" style="7" bestFit="1" customWidth="1"/>
    <col min="9102" max="9102" width="9" style="7" bestFit="1" customWidth="1"/>
    <col min="9103" max="9103" width="7.85546875" style="7" bestFit="1" customWidth="1"/>
    <col min="9104" max="9104" width="11.7109375" style="7" bestFit="1" customWidth="1"/>
    <col min="9105" max="9105" width="14.28515625" style="7" customWidth="1"/>
    <col min="9106" max="9106" width="11.7109375" style="7" bestFit="1" customWidth="1"/>
    <col min="9107" max="9107" width="14.140625" style="7" bestFit="1" customWidth="1"/>
    <col min="9108" max="9108" width="16.7109375" style="7" customWidth="1"/>
    <col min="9109" max="9109" width="16.5703125" style="7" customWidth="1"/>
    <col min="9110" max="9111" width="7.85546875" style="7" bestFit="1" customWidth="1"/>
    <col min="9112" max="9112" width="8" style="7" bestFit="1" customWidth="1"/>
    <col min="9113" max="9114" width="7.85546875" style="7" bestFit="1" customWidth="1"/>
    <col min="9115" max="9115" width="9.7109375" style="7" customWidth="1"/>
    <col min="9116" max="9116" width="12.85546875" style="7" customWidth="1"/>
    <col min="9117" max="9353" width="9.140625" style="7"/>
    <col min="9354" max="9354" width="9" style="7" bestFit="1" customWidth="1"/>
    <col min="9355" max="9355" width="9.85546875" style="7" bestFit="1" customWidth="1"/>
    <col min="9356" max="9356" width="9.140625" style="7" bestFit="1" customWidth="1"/>
    <col min="9357" max="9357" width="16" style="7" bestFit="1" customWidth="1"/>
    <col min="9358" max="9358" width="9" style="7" bestFit="1" customWidth="1"/>
    <col min="9359" max="9359" width="7.85546875" style="7" bestFit="1" customWidth="1"/>
    <col min="9360" max="9360" width="11.7109375" style="7" bestFit="1" customWidth="1"/>
    <col min="9361" max="9361" width="14.28515625" style="7" customWidth="1"/>
    <col min="9362" max="9362" width="11.7109375" style="7" bestFit="1" customWidth="1"/>
    <col min="9363" max="9363" width="14.140625" style="7" bestFit="1" customWidth="1"/>
    <col min="9364" max="9364" width="16.7109375" style="7" customWidth="1"/>
    <col min="9365" max="9365" width="16.5703125" style="7" customWidth="1"/>
    <col min="9366" max="9367" width="7.85546875" style="7" bestFit="1" customWidth="1"/>
    <col min="9368" max="9368" width="8" style="7" bestFit="1" customWidth="1"/>
    <col min="9369" max="9370" width="7.85546875" style="7" bestFit="1" customWidth="1"/>
    <col min="9371" max="9371" width="9.7109375" style="7" customWidth="1"/>
    <col min="9372" max="9372" width="12.85546875" style="7" customWidth="1"/>
    <col min="9373" max="9609" width="9.140625" style="7"/>
    <col min="9610" max="9610" width="9" style="7" bestFit="1" customWidth="1"/>
    <col min="9611" max="9611" width="9.85546875" style="7" bestFit="1" customWidth="1"/>
    <col min="9612" max="9612" width="9.140625" style="7" bestFit="1" customWidth="1"/>
    <col min="9613" max="9613" width="16" style="7" bestFit="1" customWidth="1"/>
    <col min="9614" max="9614" width="9" style="7" bestFit="1" customWidth="1"/>
    <col min="9615" max="9615" width="7.85546875" style="7" bestFit="1" customWidth="1"/>
    <col min="9616" max="9616" width="11.7109375" style="7" bestFit="1" customWidth="1"/>
    <col min="9617" max="9617" width="14.28515625" style="7" customWidth="1"/>
    <col min="9618" max="9618" width="11.7109375" style="7" bestFit="1" customWidth="1"/>
    <col min="9619" max="9619" width="14.140625" style="7" bestFit="1" customWidth="1"/>
    <col min="9620" max="9620" width="16.7109375" style="7" customWidth="1"/>
    <col min="9621" max="9621" width="16.5703125" style="7" customWidth="1"/>
    <col min="9622" max="9623" width="7.85546875" style="7" bestFit="1" customWidth="1"/>
    <col min="9624" max="9624" width="8" style="7" bestFit="1" customWidth="1"/>
    <col min="9625" max="9626" width="7.85546875" style="7" bestFit="1" customWidth="1"/>
    <col min="9627" max="9627" width="9.7109375" style="7" customWidth="1"/>
    <col min="9628" max="9628" width="12.85546875" style="7" customWidth="1"/>
    <col min="9629" max="9865" width="9.140625" style="7"/>
    <col min="9866" max="9866" width="9" style="7" bestFit="1" customWidth="1"/>
    <col min="9867" max="9867" width="9.85546875" style="7" bestFit="1" customWidth="1"/>
    <col min="9868" max="9868" width="9.140625" style="7" bestFit="1" customWidth="1"/>
    <col min="9869" max="9869" width="16" style="7" bestFit="1" customWidth="1"/>
    <col min="9870" max="9870" width="9" style="7" bestFit="1" customWidth="1"/>
    <col min="9871" max="9871" width="7.85546875" style="7" bestFit="1" customWidth="1"/>
    <col min="9872" max="9872" width="11.7109375" style="7" bestFit="1" customWidth="1"/>
    <col min="9873" max="9873" width="14.28515625" style="7" customWidth="1"/>
    <col min="9874" max="9874" width="11.7109375" style="7" bestFit="1" customWidth="1"/>
    <col min="9875" max="9875" width="14.140625" style="7" bestFit="1" customWidth="1"/>
    <col min="9876" max="9876" width="16.7109375" style="7" customWidth="1"/>
    <col min="9877" max="9877" width="16.5703125" style="7" customWidth="1"/>
    <col min="9878" max="9879" width="7.85546875" style="7" bestFit="1" customWidth="1"/>
    <col min="9880" max="9880" width="8" style="7" bestFit="1" customWidth="1"/>
    <col min="9881" max="9882" width="7.85546875" style="7" bestFit="1" customWidth="1"/>
    <col min="9883" max="9883" width="9.7109375" style="7" customWidth="1"/>
    <col min="9884" max="9884" width="12.85546875" style="7" customWidth="1"/>
    <col min="9885" max="10121" width="9.140625" style="7"/>
    <col min="10122" max="10122" width="9" style="7" bestFit="1" customWidth="1"/>
    <col min="10123" max="10123" width="9.85546875" style="7" bestFit="1" customWidth="1"/>
    <col min="10124" max="10124" width="9.140625" style="7" bestFit="1" customWidth="1"/>
    <col min="10125" max="10125" width="16" style="7" bestFit="1" customWidth="1"/>
    <col min="10126" max="10126" width="9" style="7" bestFit="1" customWidth="1"/>
    <col min="10127" max="10127" width="7.85546875" style="7" bestFit="1" customWidth="1"/>
    <col min="10128" max="10128" width="11.7109375" style="7" bestFit="1" customWidth="1"/>
    <col min="10129" max="10129" width="14.28515625" style="7" customWidth="1"/>
    <col min="10130" max="10130" width="11.7109375" style="7" bestFit="1" customWidth="1"/>
    <col min="10131" max="10131" width="14.140625" style="7" bestFit="1" customWidth="1"/>
    <col min="10132" max="10132" width="16.7109375" style="7" customWidth="1"/>
    <col min="10133" max="10133" width="16.5703125" style="7" customWidth="1"/>
    <col min="10134" max="10135" width="7.85546875" style="7" bestFit="1" customWidth="1"/>
    <col min="10136" max="10136" width="8" style="7" bestFit="1" customWidth="1"/>
    <col min="10137" max="10138" width="7.85546875" style="7" bestFit="1" customWidth="1"/>
    <col min="10139" max="10139" width="9.7109375" style="7" customWidth="1"/>
    <col min="10140" max="10140" width="12.85546875" style="7" customWidth="1"/>
    <col min="10141" max="10377" width="9.140625" style="7"/>
    <col min="10378" max="10378" width="9" style="7" bestFit="1" customWidth="1"/>
    <col min="10379" max="10379" width="9.85546875" style="7" bestFit="1" customWidth="1"/>
    <col min="10380" max="10380" width="9.140625" style="7" bestFit="1" customWidth="1"/>
    <col min="10381" max="10381" width="16" style="7" bestFit="1" customWidth="1"/>
    <col min="10382" max="10382" width="9" style="7" bestFit="1" customWidth="1"/>
    <col min="10383" max="10383" width="7.85546875" style="7" bestFit="1" customWidth="1"/>
    <col min="10384" max="10384" width="11.7109375" style="7" bestFit="1" customWidth="1"/>
    <col min="10385" max="10385" width="14.28515625" style="7" customWidth="1"/>
    <col min="10386" max="10386" width="11.7109375" style="7" bestFit="1" customWidth="1"/>
    <col min="10387" max="10387" width="14.140625" style="7" bestFit="1" customWidth="1"/>
    <col min="10388" max="10388" width="16.7109375" style="7" customWidth="1"/>
    <col min="10389" max="10389" width="16.5703125" style="7" customWidth="1"/>
    <col min="10390" max="10391" width="7.85546875" style="7" bestFit="1" customWidth="1"/>
    <col min="10392" max="10392" width="8" style="7" bestFit="1" customWidth="1"/>
    <col min="10393" max="10394" width="7.85546875" style="7" bestFit="1" customWidth="1"/>
    <col min="10395" max="10395" width="9.7109375" style="7" customWidth="1"/>
    <col min="10396" max="10396" width="12.85546875" style="7" customWidth="1"/>
    <col min="10397" max="10633" width="9.140625" style="7"/>
    <col min="10634" max="10634" width="9" style="7" bestFit="1" customWidth="1"/>
    <col min="10635" max="10635" width="9.85546875" style="7" bestFit="1" customWidth="1"/>
    <col min="10636" max="10636" width="9.140625" style="7" bestFit="1" customWidth="1"/>
    <col min="10637" max="10637" width="16" style="7" bestFit="1" customWidth="1"/>
    <col min="10638" max="10638" width="9" style="7" bestFit="1" customWidth="1"/>
    <col min="10639" max="10639" width="7.85546875" style="7" bestFit="1" customWidth="1"/>
    <col min="10640" max="10640" width="11.7109375" style="7" bestFit="1" customWidth="1"/>
    <col min="10641" max="10641" width="14.28515625" style="7" customWidth="1"/>
    <col min="10642" max="10642" width="11.7109375" style="7" bestFit="1" customWidth="1"/>
    <col min="10643" max="10643" width="14.140625" style="7" bestFit="1" customWidth="1"/>
    <col min="10644" max="10644" width="16.7109375" style="7" customWidth="1"/>
    <col min="10645" max="10645" width="16.5703125" style="7" customWidth="1"/>
    <col min="10646" max="10647" width="7.85546875" style="7" bestFit="1" customWidth="1"/>
    <col min="10648" max="10648" width="8" style="7" bestFit="1" customWidth="1"/>
    <col min="10649" max="10650" width="7.85546875" style="7" bestFit="1" customWidth="1"/>
    <col min="10651" max="10651" width="9.7109375" style="7" customWidth="1"/>
    <col min="10652" max="10652" width="12.85546875" style="7" customWidth="1"/>
    <col min="10653" max="10889" width="9.140625" style="7"/>
    <col min="10890" max="10890" width="9" style="7" bestFit="1" customWidth="1"/>
    <col min="10891" max="10891" width="9.85546875" style="7" bestFit="1" customWidth="1"/>
    <col min="10892" max="10892" width="9.140625" style="7" bestFit="1" customWidth="1"/>
    <col min="10893" max="10893" width="16" style="7" bestFit="1" customWidth="1"/>
    <col min="10894" max="10894" width="9" style="7" bestFit="1" customWidth="1"/>
    <col min="10895" max="10895" width="7.85546875" style="7" bestFit="1" customWidth="1"/>
    <col min="10896" max="10896" width="11.7109375" style="7" bestFit="1" customWidth="1"/>
    <col min="10897" max="10897" width="14.28515625" style="7" customWidth="1"/>
    <col min="10898" max="10898" width="11.7109375" style="7" bestFit="1" customWidth="1"/>
    <col min="10899" max="10899" width="14.140625" style="7" bestFit="1" customWidth="1"/>
    <col min="10900" max="10900" width="16.7109375" style="7" customWidth="1"/>
    <col min="10901" max="10901" width="16.5703125" style="7" customWidth="1"/>
    <col min="10902" max="10903" width="7.85546875" style="7" bestFit="1" customWidth="1"/>
    <col min="10904" max="10904" width="8" style="7" bestFit="1" customWidth="1"/>
    <col min="10905" max="10906" width="7.85546875" style="7" bestFit="1" customWidth="1"/>
    <col min="10907" max="10907" width="9.7109375" style="7" customWidth="1"/>
    <col min="10908" max="10908" width="12.85546875" style="7" customWidth="1"/>
    <col min="10909" max="11145" width="9.140625" style="7"/>
    <col min="11146" max="11146" width="9" style="7" bestFit="1" customWidth="1"/>
    <col min="11147" max="11147" width="9.85546875" style="7" bestFit="1" customWidth="1"/>
    <col min="11148" max="11148" width="9.140625" style="7" bestFit="1" customWidth="1"/>
    <col min="11149" max="11149" width="16" style="7" bestFit="1" customWidth="1"/>
    <col min="11150" max="11150" width="9" style="7" bestFit="1" customWidth="1"/>
    <col min="11151" max="11151" width="7.85546875" style="7" bestFit="1" customWidth="1"/>
    <col min="11152" max="11152" width="11.7109375" style="7" bestFit="1" customWidth="1"/>
    <col min="11153" max="11153" width="14.28515625" style="7" customWidth="1"/>
    <col min="11154" max="11154" width="11.7109375" style="7" bestFit="1" customWidth="1"/>
    <col min="11155" max="11155" width="14.140625" style="7" bestFit="1" customWidth="1"/>
    <col min="11156" max="11156" width="16.7109375" style="7" customWidth="1"/>
    <col min="11157" max="11157" width="16.5703125" style="7" customWidth="1"/>
    <col min="11158" max="11159" width="7.85546875" style="7" bestFit="1" customWidth="1"/>
    <col min="11160" max="11160" width="8" style="7" bestFit="1" customWidth="1"/>
    <col min="11161" max="11162" width="7.85546875" style="7" bestFit="1" customWidth="1"/>
    <col min="11163" max="11163" width="9.7109375" style="7" customWidth="1"/>
    <col min="11164" max="11164" width="12.85546875" style="7" customWidth="1"/>
    <col min="11165" max="11401" width="9.140625" style="7"/>
    <col min="11402" max="11402" width="9" style="7" bestFit="1" customWidth="1"/>
    <col min="11403" max="11403" width="9.85546875" style="7" bestFit="1" customWidth="1"/>
    <col min="11404" max="11404" width="9.140625" style="7" bestFit="1" customWidth="1"/>
    <col min="11405" max="11405" width="16" style="7" bestFit="1" customWidth="1"/>
    <col min="11406" max="11406" width="9" style="7" bestFit="1" customWidth="1"/>
    <col min="11407" max="11407" width="7.85546875" style="7" bestFit="1" customWidth="1"/>
    <col min="11408" max="11408" width="11.7109375" style="7" bestFit="1" customWidth="1"/>
    <col min="11409" max="11409" width="14.28515625" style="7" customWidth="1"/>
    <col min="11410" max="11410" width="11.7109375" style="7" bestFit="1" customWidth="1"/>
    <col min="11411" max="11411" width="14.140625" style="7" bestFit="1" customWidth="1"/>
    <col min="11412" max="11412" width="16.7109375" style="7" customWidth="1"/>
    <col min="11413" max="11413" width="16.5703125" style="7" customWidth="1"/>
    <col min="11414" max="11415" width="7.85546875" style="7" bestFit="1" customWidth="1"/>
    <col min="11416" max="11416" width="8" style="7" bestFit="1" customWidth="1"/>
    <col min="11417" max="11418" width="7.85546875" style="7" bestFit="1" customWidth="1"/>
    <col min="11419" max="11419" width="9.7109375" style="7" customWidth="1"/>
    <col min="11420" max="11420" width="12.85546875" style="7" customWidth="1"/>
    <col min="11421" max="11657" width="9.140625" style="7"/>
    <col min="11658" max="11658" width="9" style="7" bestFit="1" customWidth="1"/>
    <col min="11659" max="11659" width="9.85546875" style="7" bestFit="1" customWidth="1"/>
    <col min="11660" max="11660" width="9.140625" style="7" bestFit="1" customWidth="1"/>
    <col min="11661" max="11661" width="16" style="7" bestFit="1" customWidth="1"/>
    <col min="11662" max="11662" width="9" style="7" bestFit="1" customWidth="1"/>
    <col min="11663" max="11663" width="7.85546875" style="7" bestFit="1" customWidth="1"/>
    <col min="11664" max="11664" width="11.7109375" style="7" bestFit="1" customWidth="1"/>
    <col min="11665" max="11665" width="14.28515625" style="7" customWidth="1"/>
    <col min="11666" max="11666" width="11.7109375" style="7" bestFit="1" customWidth="1"/>
    <col min="11667" max="11667" width="14.140625" style="7" bestFit="1" customWidth="1"/>
    <col min="11668" max="11668" width="16.7109375" style="7" customWidth="1"/>
    <col min="11669" max="11669" width="16.5703125" style="7" customWidth="1"/>
    <col min="11670" max="11671" width="7.85546875" style="7" bestFit="1" customWidth="1"/>
    <col min="11672" max="11672" width="8" style="7" bestFit="1" customWidth="1"/>
    <col min="11673" max="11674" width="7.85546875" style="7" bestFit="1" customWidth="1"/>
    <col min="11675" max="11675" width="9.7109375" style="7" customWidth="1"/>
    <col min="11676" max="11676" width="12.85546875" style="7" customWidth="1"/>
    <col min="11677" max="11913" width="9.140625" style="7"/>
    <col min="11914" max="11914" width="9" style="7" bestFit="1" customWidth="1"/>
    <col min="11915" max="11915" width="9.85546875" style="7" bestFit="1" customWidth="1"/>
    <col min="11916" max="11916" width="9.140625" style="7" bestFit="1" customWidth="1"/>
    <col min="11917" max="11917" width="16" style="7" bestFit="1" customWidth="1"/>
    <col min="11918" max="11918" width="9" style="7" bestFit="1" customWidth="1"/>
    <col min="11919" max="11919" width="7.85546875" style="7" bestFit="1" customWidth="1"/>
    <col min="11920" max="11920" width="11.7109375" style="7" bestFit="1" customWidth="1"/>
    <col min="11921" max="11921" width="14.28515625" style="7" customWidth="1"/>
    <col min="11922" max="11922" width="11.7109375" style="7" bestFit="1" customWidth="1"/>
    <col min="11923" max="11923" width="14.140625" style="7" bestFit="1" customWidth="1"/>
    <col min="11924" max="11924" width="16.7109375" style="7" customWidth="1"/>
    <col min="11925" max="11925" width="16.5703125" style="7" customWidth="1"/>
    <col min="11926" max="11927" width="7.85546875" style="7" bestFit="1" customWidth="1"/>
    <col min="11928" max="11928" width="8" style="7" bestFit="1" customWidth="1"/>
    <col min="11929" max="11930" width="7.85546875" style="7" bestFit="1" customWidth="1"/>
    <col min="11931" max="11931" width="9.7109375" style="7" customWidth="1"/>
    <col min="11932" max="11932" width="12.85546875" style="7" customWidth="1"/>
    <col min="11933" max="12169" width="9.140625" style="7"/>
    <col min="12170" max="12170" width="9" style="7" bestFit="1" customWidth="1"/>
    <col min="12171" max="12171" width="9.85546875" style="7" bestFit="1" customWidth="1"/>
    <col min="12172" max="12172" width="9.140625" style="7" bestFit="1" customWidth="1"/>
    <col min="12173" max="12173" width="16" style="7" bestFit="1" customWidth="1"/>
    <col min="12174" max="12174" width="9" style="7" bestFit="1" customWidth="1"/>
    <col min="12175" max="12175" width="7.85546875" style="7" bestFit="1" customWidth="1"/>
    <col min="12176" max="12176" width="11.7109375" style="7" bestFit="1" customWidth="1"/>
    <col min="12177" max="12177" width="14.28515625" style="7" customWidth="1"/>
    <col min="12178" max="12178" width="11.7109375" style="7" bestFit="1" customWidth="1"/>
    <col min="12179" max="12179" width="14.140625" style="7" bestFit="1" customWidth="1"/>
    <col min="12180" max="12180" width="16.7109375" style="7" customWidth="1"/>
    <col min="12181" max="12181" width="16.5703125" style="7" customWidth="1"/>
    <col min="12182" max="12183" width="7.85546875" style="7" bestFit="1" customWidth="1"/>
    <col min="12184" max="12184" width="8" style="7" bestFit="1" customWidth="1"/>
    <col min="12185" max="12186" width="7.85546875" style="7" bestFit="1" customWidth="1"/>
    <col min="12187" max="12187" width="9.7109375" style="7" customWidth="1"/>
    <col min="12188" max="12188" width="12.85546875" style="7" customWidth="1"/>
    <col min="12189" max="12425" width="9.140625" style="7"/>
    <col min="12426" max="12426" width="9" style="7" bestFit="1" customWidth="1"/>
    <col min="12427" max="12427" width="9.85546875" style="7" bestFit="1" customWidth="1"/>
    <col min="12428" max="12428" width="9.140625" style="7" bestFit="1" customWidth="1"/>
    <col min="12429" max="12429" width="16" style="7" bestFit="1" customWidth="1"/>
    <col min="12430" max="12430" width="9" style="7" bestFit="1" customWidth="1"/>
    <col min="12431" max="12431" width="7.85546875" style="7" bestFit="1" customWidth="1"/>
    <col min="12432" max="12432" width="11.7109375" style="7" bestFit="1" customWidth="1"/>
    <col min="12433" max="12433" width="14.28515625" style="7" customWidth="1"/>
    <col min="12434" max="12434" width="11.7109375" style="7" bestFit="1" customWidth="1"/>
    <col min="12435" max="12435" width="14.140625" style="7" bestFit="1" customWidth="1"/>
    <col min="12436" max="12436" width="16.7109375" style="7" customWidth="1"/>
    <col min="12437" max="12437" width="16.5703125" style="7" customWidth="1"/>
    <col min="12438" max="12439" width="7.85546875" style="7" bestFit="1" customWidth="1"/>
    <col min="12440" max="12440" width="8" style="7" bestFit="1" customWidth="1"/>
    <col min="12441" max="12442" width="7.85546875" style="7" bestFit="1" customWidth="1"/>
    <col min="12443" max="12443" width="9.7109375" style="7" customWidth="1"/>
    <col min="12444" max="12444" width="12.85546875" style="7" customWidth="1"/>
    <col min="12445" max="12681" width="9.140625" style="7"/>
    <col min="12682" max="12682" width="9" style="7" bestFit="1" customWidth="1"/>
    <col min="12683" max="12683" width="9.85546875" style="7" bestFit="1" customWidth="1"/>
    <col min="12684" max="12684" width="9.140625" style="7" bestFit="1" customWidth="1"/>
    <col min="12685" max="12685" width="16" style="7" bestFit="1" customWidth="1"/>
    <col min="12686" max="12686" width="9" style="7" bestFit="1" customWidth="1"/>
    <col min="12687" max="12687" width="7.85546875" style="7" bestFit="1" customWidth="1"/>
    <col min="12688" max="12688" width="11.7109375" style="7" bestFit="1" customWidth="1"/>
    <col min="12689" max="12689" width="14.28515625" style="7" customWidth="1"/>
    <col min="12690" max="12690" width="11.7109375" style="7" bestFit="1" customWidth="1"/>
    <col min="12691" max="12691" width="14.140625" style="7" bestFit="1" customWidth="1"/>
    <col min="12692" max="12692" width="16.7109375" style="7" customWidth="1"/>
    <col min="12693" max="12693" width="16.5703125" style="7" customWidth="1"/>
    <col min="12694" max="12695" width="7.85546875" style="7" bestFit="1" customWidth="1"/>
    <col min="12696" max="12696" width="8" style="7" bestFit="1" customWidth="1"/>
    <col min="12697" max="12698" width="7.85546875" style="7" bestFit="1" customWidth="1"/>
    <col min="12699" max="12699" width="9.7109375" style="7" customWidth="1"/>
    <col min="12700" max="12700" width="12.85546875" style="7" customWidth="1"/>
    <col min="12701" max="12937" width="9.140625" style="7"/>
    <col min="12938" max="12938" width="9" style="7" bestFit="1" customWidth="1"/>
    <col min="12939" max="12939" width="9.85546875" style="7" bestFit="1" customWidth="1"/>
    <col min="12940" max="12940" width="9.140625" style="7" bestFit="1" customWidth="1"/>
    <col min="12941" max="12941" width="16" style="7" bestFit="1" customWidth="1"/>
    <col min="12942" max="12942" width="9" style="7" bestFit="1" customWidth="1"/>
    <col min="12943" max="12943" width="7.85546875" style="7" bestFit="1" customWidth="1"/>
    <col min="12944" max="12944" width="11.7109375" style="7" bestFit="1" customWidth="1"/>
    <col min="12945" max="12945" width="14.28515625" style="7" customWidth="1"/>
    <col min="12946" max="12946" width="11.7109375" style="7" bestFit="1" customWidth="1"/>
    <col min="12947" max="12947" width="14.140625" style="7" bestFit="1" customWidth="1"/>
    <col min="12948" max="12948" width="16.7109375" style="7" customWidth="1"/>
    <col min="12949" max="12949" width="16.5703125" style="7" customWidth="1"/>
    <col min="12950" max="12951" width="7.85546875" style="7" bestFit="1" customWidth="1"/>
    <col min="12952" max="12952" width="8" style="7" bestFit="1" customWidth="1"/>
    <col min="12953" max="12954" width="7.85546875" style="7" bestFit="1" customWidth="1"/>
    <col min="12955" max="12955" width="9.7109375" style="7" customWidth="1"/>
    <col min="12956" max="12956" width="12.85546875" style="7" customWidth="1"/>
    <col min="12957" max="13193" width="9.140625" style="7"/>
    <col min="13194" max="13194" width="9" style="7" bestFit="1" customWidth="1"/>
    <col min="13195" max="13195" width="9.85546875" style="7" bestFit="1" customWidth="1"/>
    <col min="13196" max="13196" width="9.140625" style="7" bestFit="1" customWidth="1"/>
    <col min="13197" max="13197" width="16" style="7" bestFit="1" customWidth="1"/>
    <col min="13198" max="13198" width="9" style="7" bestFit="1" customWidth="1"/>
    <col min="13199" max="13199" width="7.85546875" style="7" bestFit="1" customWidth="1"/>
    <col min="13200" max="13200" width="11.7109375" style="7" bestFit="1" customWidth="1"/>
    <col min="13201" max="13201" width="14.28515625" style="7" customWidth="1"/>
    <col min="13202" max="13202" width="11.7109375" style="7" bestFit="1" customWidth="1"/>
    <col min="13203" max="13203" width="14.140625" style="7" bestFit="1" customWidth="1"/>
    <col min="13204" max="13204" width="16.7109375" style="7" customWidth="1"/>
    <col min="13205" max="13205" width="16.5703125" style="7" customWidth="1"/>
    <col min="13206" max="13207" width="7.85546875" style="7" bestFit="1" customWidth="1"/>
    <col min="13208" max="13208" width="8" style="7" bestFit="1" customWidth="1"/>
    <col min="13209" max="13210" width="7.85546875" style="7" bestFit="1" customWidth="1"/>
    <col min="13211" max="13211" width="9.7109375" style="7" customWidth="1"/>
    <col min="13212" max="13212" width="12.85546875" style="7" customWidth="1"/>
    <col min="13213" max="13449" width="9.140625" style="7"/>
    <col min="13450" max="13450" width="9" style="7" bestFit="1" customWidth="1"/>
    <col min="13451" max="13451" width="9.85546875" style="7" bestFit="1" customWidth="1"/>
    <col min="13452" max="13452" width="9.140625" style="7" bestFit="1" customWidth="1"/>
    <col min="13453" max="13453" width="16" style="7" bestFit="1" customWidth="1"/>
    <col min="13454" max="13454" width="9" style="7" bestFit="1" customWidth="1"/>
    <col min="13455" max="13455" width="7.85546875" style="7" bestFit="1" customWidth="1"/>
    <col min="13456" max="13456" width="11.7109375" style="7" bestFit="1" customWidth="1"/>
    <col min="13457" max="13457" width="14.28515625" style="7" customWidth="1"/>
    <col min="13458" max="13458" width="11.7109375" style="7" bestFit="1" customWidth="1"/>
    <col min="13459" max="13459" width="14.140625" style="7" bestFit="1" customWidth="1"/>
    <col min="13460" max="13460" width="16.7109375" style="7" customWidth="1"/>
    <col min="13461" max="13461" width="16.5703125" style="7" customWidth="1"/>
    <col min="13462" max="13463" width="7.85546875" style="7" bestFit="1" customWidth="1"/>
    <col min="13464" max="13464" width="8" style="7" bestFit="1" customWidth="1"/>
    <col min="13465" max="13466" width="7.85546875" style="7" bestFit="1" customWidth="1"/>
    <col min="13467" max="13467" width="9.7109375" style="7" customWidth="1"/>
    <col min="13468" max="13468" width="12.85546875" style="7" customWidth="1"/>
    <col min="13469" max="13705" width="9.140625" style="7"/>
    <col min="13706" max="13706" width="9" style="7" bestFit="1" customWidth="1"/>
    <col min="13707" max="13707" width="9.85546875" style="7" bestFit="1" customWidth="1"/>
    <col min="13708" max="13708" width="9.140625" style="7" bestFit="1" customWidth="1"/>
    <col min="13709" max="13709" width="16" style="7" bestFit="1" customWidth="1"/>
    <col min="13710" max="13710" width="9" style="7" bestFit="1" customWidth="1"/>
    <col min="13711" max="13711" width="7.85546875" style="7" bestFit="1" customWidth="1"/>
    <col min="13712" max="13712" width="11.7109375" style="7" bestFit="1" customWidth="1"/>
    <col min="13713" max="13713" width="14.28515625" style="7" customWidth="1"/>
    <col min="13714" max="13714" width="11.7109375" style="7" bestFit="1" customWidth="1"/>
    <col min="13715" max="13715" width="14.140625" style="7" bestFit="1" customWidth="1"/>
    <col min="13716" max="13716" width="16.7109375" style="7" customWidth="1"/>
    <col min="13717" max="13717" width="16.5703125" style="7" customWidth="1"/>
    <col min="13718" max="13719" width="7.85546875" style="7" bestFit="1" customWidth="1"/>
    <col min="13720" max="13720" width="8" style="7" bestFit="1" customWidth="1"/>
    <col min="13721" max="13722" width="7.85546875" style="7" bestFit="1" customWidth="1"/>
    <col min="13723" max="13723" width="9.7109375" style="7" customWidth="1"/>
    <col min="13724" max="13724" width="12.85546875" style="7" customWidth="1"/>
    <col min="13725" max="13961" width="9.140625" style="7"/>
    <col min="13962" max="13962" width="9" style="7" bestFit="1" customWidth="1"/>
    <col min="13963" max="13963" width="9.85546875" style="7" bestFit="1" customWidth="1"/>
    <col min="13964" max="13964" width="9.140625" style="7" bestFit="1" customWidth="1"/>
    <col min="13965" max="13965" width="16" style="7" bestFit="1" customWidth="1"/>
    <col min="13966" max="13966" width="9" style="7" bestFit="1" customWidth="1"/>
    <col min="13967" max="13967" width="7.85546875" style="7" bestFit="1" customWidth="1"/>
    <col min="13968" max="13968" width="11.7109375" style="7" bestFit="1" customWidth="1"/>
    <col min="13969" max="13969" width="14.28515625" style="7" customWidth="1"/>
    <col min="13970" max="13970" width="11.7109375" style="7" bestFit="1" customWidth="1"/>
    <col min="13971" max="13971" width="14.140625" style="7" bestFit="1" customWidth="1"/>
    <col min="13972" max="13972" width="16.7109375" style="7" customWidth="1"/>
    <col min="13973" max="13973" width="16.5703125" style="7" customWidth="1"/>
    <col min="13974" max="13975" width="7.85546875" style="7" bestFit="1" customWidth="1"/>
    <col min="13976" max="13976" width="8" style="7" bestFit="1" customWidth="1"/>
    <col min="13977" max="13978" width="7.85546875" style="7" bestFit="1" customWidth="1"/>
    <col min="13979" max="13979" width="9.7109375" style="7" customWidth="1"/>
    <col min="13980" max="13980" width="12.85546875" style="7" customWidth="1"/>
    <col min="13981" max="14217" width="9.140625" style="7"/>
    <col min="14218" max="14218" width="9" style="7" bestFit="1" customWidth="1"/>
    <col min="14219" max="14219" width="9.85546875" style="7" bestFit="1" customWidth="1"/>
    <col min="14220" max="14220" width="9.140625" style="7" bestFit="1" customWidth="1"/>
    <col min="14221" max="14221" width="16" style="7" bestFit="1" customWidth="1"/>
    <col min="14222" max="14222" width="9" style="7" bestFit="1" customWidth="1"/>
    <col min="14223" max="14223" width="7.85546875" style="7" bestFit="1" customWidth="1"/>
    <col min="14224" max="14224" width="11.7109375" style="7" bestFit="1" customWidth="1"/>
    <col min="14225" max="14225" width="14.28515625" style="7" customWidth="1"/>
    <col min="14226" max="14226" width="11.7109375" style="7" bestFit="1" customWidth="1"/>
    <col min="14227" max="14227" width="14.140625" style="7" bestFit="1" customWidth="1"/>
    <col min="14228" max="14228" width="16.7109375" style="7" customWidth="1"/>
    <col min="14229" max="14229" width="16.5703125" style="7" customWidth="1"/>
    <col min="14230" max="14231" width="7.85546875" style="7" bestFit="1" customWidth="1"/>
    <col min="14232" max="14232" width="8" style="7" bestFit="1" customWidth="1"/>
    <col min="14233" max="14234" width="7.85546875" style="7" bestFit="1" customWidth="1"/>
    <col min="14235" max="14235" width="9.7109375" style="7" customWidth="1"/>
    <col min="14236" max="14236" width="12.85546875" style="7" customWidth="1"/>
    <col min="14237" max="14473" width="9.140625" style="7"/>
    <col min="14474" max="14474" width="9" style="7" bestFit="1" customWidth="1"/>
    <col min="14475" max="14475" width="9.85546875" style="7" bestFit="1" customWidth="1"/>
    <col min="14476" max="14476" width="9.140625" style="7" bestFit="1" customWidth="1"/>
    <col min="14477" max="14477" width="16" style="7" bestFit="1" customWidth="1"/>
    <col min="14478" max="14478" width="9" style="7" bestFit="1" customWidth="1"/>
    <col min="14479" max="14479" width="7.85546875" style="7" bestFit="1" customWidth="1"/>
    <col min="14480" max="14480" width="11.7109375" style="7" bestFit="1" customWidth="1"/>
    <col min="14481" max="14481" width="14.28515625" style="7" customWidth="1"/>
    <col min="14482" max="14482" width="11.7109375" style="7" bestFit="1" customWidth="1"/>
    <col min="14483" max="14483" width="14.140625" style="7" bestFit="1" customWidth="1"/>
    <col min="14484" max="14484" width="16.7109375" style="7" customWidth="1"/>
    <col min="14485" max="14485" width="16.5703125" style="7" customWidth="1"/>
    <col min="14486" max="14487" width="7.85546875" style="7" bestFit="1" customWidth="1"/>
    <col min="14488" max="14488" width="8" style="7" bestFit="1" customWidth="1"/>
    <col min="14489" max="14490" width="7.85546875" style="7" bestFit="1" customWidth="1"/>
    <col min="14491" max="14491" width="9.7109375" style="7" customWidth="1"/>
    <col min="14492" max="14492" width="12.85546875" style="7" customWidth="1"/>
    <col min="14493" max="14729" width="9.140625" style="7"/>
    <col min="14730" max="14730" width="9" style="7" bestFit="1" customWidth="1"/>
    <col min="14731" max="14731" width="9.85546875" style="7" bestFit="1" customWidth="1"/>
    <col min="14732" max="14732" width="9.140625" style="7" bestFit="1" customWidth="1"/>
    <col min="14733" max="14733" width="16" style="7" bestFit="1" customWidth="1"/>
    <col min="14734" max="14734" width="9" style="7" bestFit="1" customWidth="1"/>
    <col min="14735" max="14735" width="7.85546875" style="7" bestFit="1" customWidth="1"/>
    <col min="14736" max="14736" width="11.7109375" style="7" bestFit="1" customWidth="1"/>
    <col min="14737" max="14737" width="14.28515625" style="7" customWidth="1"/>
    <col min="14738" max="14738" width="11.7109375" style="7" bestFit="1" customWidth="1"/>
    <col min="14739" max="14739" width="14.140625" style="7" bestFit="1" customWidth="1"/>
    <col min="14740" max="14740" width="16.7109375" style="7" customWidth="1"/>
    <col min="14741" max="14741" width="16.5703125" style="7" customWidth="1"/>
    <col min="14742" max="14743" width="7.85546875" style="7" bestFit="1" customWidth="1"/>
    <col min="14744" max="14744" width="8" style="7" bestFit="1" customWidth="1"/>
    <col min="14745" max="14746" width="7.85546875" style="7" bestFit="1" customWidth="1"/>
    <col min="14747" max="14747" width="9.7109375" style="7" customWidth="1"/>
    <col min="14748" max="14748" width="12.85546875" style="7" customWidth="1"/>
    <col min="14749" max="14985" width="9.140625" style="7"/>
    <col min="14986" max="14986" width="9" style="7" bestFit="1" customWidth="1"/>
    <col min="14987" max="14987" width="9.85546875" style="7" bestFit="1" customWidth="1"/>
    <col min="14988" max="14988" width="9.140625" style="7" bestFit="1" customWidth="1"/>
    <col min="14989" max="14989" width="16" style="7" bestFit="1" customWidth="1"/>
    <col min="14990" max="14990" width="9" style="7" bestFit="1" customWidth="1"/>
    <col min="14991" max="14991" width="7.85546875" style="7" bestFit="1" customWidth="1"/>
    <col min="14992" max="14992" width="11.7109375" style="7" bestFit="1" customWidth="1"/>
    <col min="14993" max="14993" width="14.28515625" style="7" customWidth="1"/>
    <col min="14994" max="14994" width="11.7109375" style="7" bestFit="1" customWidth="1"/>
    <col min="14995" max="14995" width="14.140625" style="7" bestFit="1" customWidth="1"/>
    <col min="14996" max="14996" width="16.7109375" style="7" customWidth="1"/>
    <col min="14997" max="14997" width="16.5703125" style="7" customWidth="1"/>
    <col min="14998" max="14999" width="7.85546875" style="7" bestFit="1" customWidth="1"/>
    <col min="15000" max="15000" width="8" style="7" bestFit="1" customWidth="1"/>
    <col min="15001" max="15002" width="7.85546875" style="7" bestFit="1" customWidth="1"/>
    <col min="15003" max="15003" width="9.7109375" style="7" customWidth="1"/>
    <col min="15004" max="15004" width="12.85546875" style="7" customWidth="1"/>
    <col min="15005" max="15241" width="9.140625" style="7"/>
    <col min="15242" max="15242" width="9" style="7" bestFit="1" customWidth="1"/>
    <col min="15243" max="15243" width="9.85546875" style="7" bestFit="1" customWidth="1"/>
    <col min="15244" max="15244" width="9.140625" style="7" bestFit="1" customWidth="1"/>
    <col min="15245" max="15245" width="16" style="7" bestFit="1" customWidth="1"/>
    <col min="15246" max="15246" width="9" style="7" bestFit="1" customWidth="1"/>
    <col min="15247" max="15247" width="7.85546875" style="7" bestFit="1" customWidth="1"/>
    <col min="15248" max="15248" width="11.7109375" style="7" bestFit="1" customWidth="1"/>
    <col min="15249" max="15249" width="14.28515625" style="7" customWidth="1"/>
    <col min="15250" max="15250" width="11.7109375" style="7" bestFit="1" customWidth="1"/>
    <col min="15251" max="15251" width="14.140625" style="7" bestFit="1" customWidth="1"/>
    <col min="15252" max="15252" width="16.7109375" style="7" customWidth="1"/>
    <col min="15253" max="15253" width="16.5703125" style="7" customWidth="1"/>
    <col min="15254" max="15255" width="7.85546875" style="7" bestFit="1" customWidth="1"/>
    <col min="15256" max="15256" width="8" style="7" bestFit="1" customWidth="1"/>
    <col min="15257" max="15258" width="7.85546875" style="7" bestFit="1" customWidth="1"/>
    <col min="15259" max="15259" width="9.7109375" style="7" customWidth="1"/>
    <col min="15260" max="15260" width="12.85546875" style="7" customWidth="1"/>
    <col min="15261" max="15497" width="9.140625" style="7"/>
    <col min="15498" max="15498" width="9" style="7" bestFit="1" customWidth="1"/>
    <col min="15499" max="15499" width="9.85546875" style="7" bestFit="1" customWidth="1"/>
    <col min="15500" max="15500" width="9.140625" style="7" bestFit="1" customWidth="1"/>
    <col min="15501" max="15501" width="16" style="7" bestFit="1" customWidth="1"/>
    <col min="15502" max="15502" width="9" style="7" bestFit="1" customWidth="1"/>
    <col min="15503" max="15503" width="7.85546875" style="7" bestFit="1" customWidth="1"/>
    <col min="15504" max="15504" width="11.7109375" style="7" bestFit="1" customWidth="1"/>
    <col min="15505" max="15505" width="14.28515625" style="7" customWidth="1"/>
    <col min="15506" max="15506" width="11.7109375" style="7" bestFit="1" customWidth="1"/>
    <col min="15507" max="15507" width="14.140625" style="7" bestFit="1" customWidth="1"/>
    <col min="15508" max="15508" width="16.7109375" style="7" customWidth="1"/>
    <col min="15509" max="15509" width="16.5703125" style="7" customWidth="1"/>
    <col min="15510" max="15511" width="7.85546875" style="7" bestFit="1" customWidth="1"/>
    <col min="15512" max="15512" width="8" style="7" bestFit="1" customWidth="1"/>
    <col min="15513" max="15514" width="7.85546875" style="7" bestFit="1" customWidth="1"/>
    <col min="15515" max="15515" width="9.7109375" style="7" customWidth="1"/>
    <col min="15516" max="15516" width="12.85546875" style="7" customWidth="1"/>
    <col min="15517" max="15753" width="9.140625" style="7"/>
    <col min="15754" max="15754" width="9" style="7" bestFit="1" customWidth="1"/>
    <col min="15755" max="15755" width="9.85546875" style="7" bestFit="1" customWidth="1"/>
    <col min="15756" max="15756" width="9.140625" style="7" bestFit="1" customWidth="1"/>
    <col min="15757" max="15757" width="16" style="7" bestFit="1" customWidth="1"/>
    <col min="15758" max="15758" width="9" style="7" bestFit="1" customWidth="1"/>
    <col min="15759" max="15759" width="7.85546875" style="7" bestFit="1" customWidth="1"/>
    <col min="15760" max="15760" width="11.7109375" style="7" bestFit="1" customWidth="1"/>
    <col min="15761" max="15761" width="14.28515625" style="7" customWidth="1"/>
    <col min="15762" max="15762" width="11.7109375" style="7" bestFit="1" customWidth="1"/>
    <col min="15763" max="15763" width="14.140625" style="7" bestFit="1" customWidth="1"/>
    <col min="15764" max="15764" width="16.7109375" style="7" customWidth="1"/>
    <col min="15765" max="15765" width="16.5703125" style="7" customWidth="1"/>
    <col min="15766" max="15767" width="7.85546875" style="7" bestFit="1" customWidth="1"/>
    <col min="15768" max="15768" width="8" style="7" bestFit="1" customWidth="1"/>
    <col min="15769" max="15770" width="7.85546875" style="7" bestFit="1" customWidth="1"/>
    <col min="15771" max="15771" width="9.7109375" style="7" customWidth="1"/>
    <col min="15772" max="15772" width="12.85546875" style="7" customWidth="1"/>
    <col min="15773" max="16009" width="9.140625" style="7"/>
    <col min="16010" max="16010" width="9" style="7" bestFit="1" customWidth="1"/>
    <col min="16011" max="16011" width="9.85546875" style="7" bestFit="1" customWidth="1"/>
    <col min="16012" max="16012" width="9.140625" style="7" bestFit="1" customWidth="1"/>
    <col min="16013" max="16013" width="16" style="7" bestFit="1" customWidth="1"/>
    <col min="16014" max="16014" width="9" style="7" bestFit="1" customWidth="1"/>
    <col min="16015" max="16015" width="7.85546875" style="7" bestFit="1" customWidth="1"/>
    <col min="16016" max="16016" width="11.7109375" style="7" bestFit="1" customWidth="1"/>
    <col min="16017" max="16017" width="14.28515625" style="7" customWidth="1"/>
    <col min="16018" max="16018" width="11.7109375" style="7" bestFit="1" customWidth="1"/>
    <col min="16019" max="16019" width="14.140625" style="7" bestFit="1" customWidth="1"/>
    <col min="16020" max="16020" width="16.7109375" style="7" customWidth="1"/>
    <col min="16021" max="16021" width="16.5703125" style="7" customWidth="1"/>
    <col min="16022" max="16023" width="7.85546875" style="7" bestFit="1" customWidth="1"/>
    <col min="16024" max="16024" width="8" style="7" bestFit="1" customWidth="1"/>
    <col min="16025" max="16026" width="7.85546875" style="7" bestFit="1" customWidth="1"/>
    <col min="16027" max="16027" width="9.7109375" style="7" customWidth="1"/>
    <col min="16028" max="16028" width="12.85546875" style="7" customWidth="1"/>
    <col min="16029" max="16384" width="9.140625" style="7"/>
  </cols>
  <sheetData>
    <row r="1" spans="1:26" s="3" customFormat="1" ht="22.5">
      <c r="A1" s="25" t="s">
        <v>1</v>
      </c>
      <c r="B1" s="78" t="s">
        <v>71</v>
      </c>
      <c r="C1" s="25" t="s">
        <v>4</v>
      </c>
      <c r="D1" s="25" t="s">
        <v>6</v>
      </c>
      <c r="E1" s="25" t="s">
        <v>9</v>
      </c>
      <c r="F1" s="26" t="s">
        <v>71</v>
      </c>
      <c r="G1" s="28" t="s">
        <v>7</v>
      </c>
      <c r="H1" s="28" t="s">
        <v>8</v>
      </c>
      <c r="I1" s="17" t="s">
        <v>13</v>
      </c>
      <c r="J1" s="78" t="s">
        <v>71</v>
      </c>
      <c r="K1" s="32" t="s">
        <v>3</v>
      </c>
      <c r="L1" s="32" t="s">
        <v>16</v>
      </c>
      <c r="M1" s="27" t="s">
        <v>15</v>
      </c>
      <c r="N1" s="26" t="s">
        <v>71</v>
      </c>
      <c r="O1" s="29" t="s">
        <v>3</v>
      </c>
      <c r="P1" s="29" t="s">
        <v>16</v>
      </c>
      <c r="Q1" s="76">
        <v>6.4999999999999997E-3</v>
      </c>
      <c r="R1" s="89">
        <v>1.25E-3</v>
      </c>
      <c r="S1" s="77">
        <v>1.2999999999999999E-2</v>
      </c>
      <c r="T1" s="3" t="s">
        <v>58</v>
      </c>
      <c r="V1" s="97" t="s">
        <v>65</v>
      </c>
      <c r="W1" s="97" t="s">
        <v>34</v>
      </c>
      <c r="X1" s="54" t="s">
        <v>75</v>
      </c>
      <c r="Y1" s="54" t="s">
        <v>76</v>
      </c>
    </row>
    <row r="2" spans="1:26" s="3" customFormat="1">
      <c r="A2" s="8">
        <v>13626</v>
      </c>
      <c r="B2" s="18">
        <v>35674</v>
      </c>
      <c r="C2" s="8" t="s">
        <v>10</v>
      </c>
      <c r="D2" s="8">
        <v>1100000</v>
      </c>
      <c r="E2" s="5">
        <f t="shared" ref="E2:E3" si="0">D2/340.75</f>
        <v>3228.1731474688186</v>
      </c>
      <c r="F2" s="34">
        <v>35880</v>
      </c>
      <c r="G2" s="35">
        <v>319</v>
      </c>
      <c r="H2" s="35">
        <v>51</v>
      </c>
      <c r="I2" s="8"/>
      <c r="J2" s="13"/>
      <c r="K2" s="8"/>
      <c r="L2" s="5"/>
      <c r="M2" s="8">
        <v>277529</v>
      </c>
      <c r="N2" s="13">
        <v>36077</v>
      </c>
      <c r="O2" s="8">
        <v>1365</v>
      </c>
      <c r="P2" s="5">
        <f t="shared" ref="P2:P5" si="1">O2/340.75</f>
        <v>4.0058694057226703</v>
      </c>
      <c r="Q2" s="80"/>
      <c r="R2" s="80"/>
      <c r="S2" s="80"/>
      <c r="T2" s="80">
        <f t="shared" ref="T2:T60" si="2">(2.93+10.56+(E2*1.2%))*9%</f>
        <v>4.7005269992663239</v>
      </c>
      <c r="U2" s="48"/>
      <c r="V2" s="43"/>
      <c r="W2" s="43"/>
    </row>
    <row r="3" spans="1:26" s="3" customFormat="1">
      <c r="A3" s="8">
        <v>13860</v>
      </c>
      <c r="B3" s="18">
        <v>35780</v>
      </c>
      <c r="C3" s="52" t="s">
        <v>10</v>
      </c>
      <c r="D3" s="8">
        <v>5000000</v>
      </c>
      <c r="E3" s="5">
        <f t="shared" si="0"/>
        <v>14673.514306676449</v>
      </c>
      <c r="F3" s="61">
        <v>35898</v>
      </c>
      <c r="G3" s="8"/>
      <c r="H3" s="8"/>
      <c r="I3" s="8"/>
      <c r="J3" s="13"/>
      <c r="K3" s="8"/>
      <c r="L3" s="5"/>
      <c r="M3" s="8">
        <v>147004</v>
      </c>
      <c r="N3" s="13">
        <v>36097</v>
      </c>
      <c r="O3" s="8">
        <v>2843</v>
      </c>
      <c r="P3" s="5">
        <f t="shared" si="1"/>
        <v>8.3433602347762292</v>
      </c>
      <c r="Q3" s="80"/>
      <c r="R3" s="80"/>
      <c r="S3" s="80"/>
      <c r="T3" s="80">
        <f t="shared" si="2"/>
        <v>17.061495451210565</v>
      </c>
      <c r="U3" s="3" t="s">
        <v>60</v>
      </c>
      <c r="W3" s="43"/>
      <c r="Y3" s="43">
        <v>1</v>
      </c>
      <c r="Z3" s="3" t="s">
        <v>191</v>
      </c>
    </row>
    <row r="4" spans="1:26" s="3" customFormat="1">
      <c r="A4" s="9">
        <v>13956</v>
      </c>
      <c r="B4" s="19">
        <v>35828</v>
      </c>
      <c r="C4" s="9" t="s">
        <v>11</v>
      </c>
      <c r="D4" s="9">
        <v>96344837</v>
      </c>
      <c r="E4" s="4">
        <f t="shared" ref="E4:E60" si="3">D4/340.75</f>
        <v>282743.46881878207</v>
      </c>
      <c r="F4" s="13">
        <v>36201</v>
      </c>
      <c r="G4" s="8"/>
      <c r="H4" s="8"/>
      <c r="I4" s="8"/>
      <c r="J4" s="13"/>
      <c r="K4" s="8"/>
      <c r="L4" s="5"/>
      <c r="M4" s="8">
        <v>277680</v>
      </c>
      <c r="N4" s="13">
        <v>36097</v>
      </c>
      <c r="O4" s="8">
        <v>105376</v>
      </c>
      <c r="P4" s="5">
        <f t="shared" si="1"/>
        <v>309.24724871606747</v>
      </c>
      <c r="Q4" s="80"/>
      <c r="R4" s="80"/>
      <c r="S4" s="80"/>
      <c r="T4" s="80">
        <f t="shared" si="2"/>
        <v>306.57704632428459</v>
      </c>
      <c r="U4" s="48" t="s">
        <v>60</v>
      </c>
      <c r="V4" s="43"/>
      <c r="W4" s="43">
        <f t="shared" ref="W4:W57" si="4">P4-T4</f>
        <v>2.6702023917828797</v>
      </c>
    </row>
    <row r="5" spans="1:26" s="2" customFormat="1">
      <c r="A5" s="8">
        <v>13958</v>
      </c>
      <c r="B5" s="19">
        <v>35829</v>
      </c>
      <c r="C5" s="9" t="s">
        <v>2</v>
      </c>
      <c r="D5" s="9">
        <v>4589857</v>
      </c>
      <c r="E5" s="4">
        <f t="shared" si="3"/>
        <v>13469.86647101981</v>
      </c>
      <c r="F5" s="61"/>
      <c r="G5" s="63"/>
      <c r="H5" s="63"/>
      <c r="I5" s="9">
        <v>277613</v>
      </c>
      <c r="J5" s="13">
        <v>36097</v>
      </c>
      <c r="K5" s="9">
        <v>35076</v>
      </c>
      <c r="L5" s="5">
        <f t="shared" ref="L5" si="5">K5/340.75</f>
        <v>102.93763756419662</v>
      </c>
      <c r="M5" s="8">
        <v>277676</v>
      </c>
      <c r="N5" s="13">
        <v>36097</v>
      </c>
      <c r="O5" s="9">
        <v>7459</v>
      </c>
      <c r="P5" s="5">
        <f t="shared" si="1"/>
        <v>21.889948642699927</v>
      </c>
      <c r="Q5" s="80">
        <f t="shared" ref="Q5:Q57" si="6">E5*0.65%</f>
        <v>87.554132061628778</v>
      </c>
      <c r="R5" s="80">
        <f t="shared" ref="R5:R57" si="7">E5*0.125%</f>
        <v>16.837333088774763</v>
      </c>
      <c r="S5" s="80"/>
      <c r="T5" s="80">
        <f t="shared" si="2"/>
        <v>15.761555788701395</v>
      </c>
      <c r="U5" s="48" t="s">
        <v>60</v>
      </c>
      <c r="V5" s="43">
        <f>L5-Q5+R5</f>
        <v>32.220838591342606</v>
      </c>
      <c r="W5" s="43">
        <f t="shared" si="4"/>
        <v>6.1283928539985322</v>
      </c>
    </row>
    <row r="6" spans="1:26" s="2" customFormat="1">
      <c r="A6" s="8">
        <v>13960</v>
      </c>
      <c r="B6" s="19">
        <v>35829</v>
      </c>
      <c r="C6" s="9" t="s">
        <v>0</v>
      </c>
      <c r="D6" s="9">
        <v>6618750</v>
      </c>
      <c r="E6" s="4">
        <f t="shared" si="3"/>
        <v>19424.064563462951</v>
      </c>
      <c r="F6" s="61"/>
      <c r="G6" s="63"/>
      <c r="H6" s="63"/>
      <c r="I6" s="8">
        <v>277612</v>
      </c>
      <c r="J6" s="13">
        <v>36097</v>
      </c>
      <c r="K6" s="9">
        <v>50455</v>
      </c>
      <c r="L6" s="5">
        <f t="shared" ref="L6:L57" si="8">K6/340.75</f>
        <v>148.07043286867204</v>
      </c>
      <c r="M6" s="9">
        <v>277672</v>
      </c>
      <c r="N6" s="13">
        <v>36097</v>
      </c>
      <c r="O6" s="9">
        <v>10755</v>
      </c>
      <c r="P6" s="5">
        <f t="shared" ref="P6:P60" si="9">O6/340.75</f>
        <v>31.562729273661041</v>
      </c>
      <c r="Q6" s="80">
        <f t="shared" si="6"/>
        <v>126.25641966250919</v>
      </c>
      <c r="R6" s="80">
        <f t="shared" si="7"/>
        <v>24.280080704328689</v>
      </c>
      <c r="S6" s="80"/>
      <c r="T6" s="80">
        <f t="shared" si="2"/>
        <v>22.192089728539987</v>
      </c>
      <c r="U6" s="48" t="s">
        <v>60</v>
      </c>
      <c r="V6" s="43">
        <f t="shared" ref="V6:V57" si="10">L6-Q6+R6</f>
        <v>46.094093910491544</v>
      </c>
      <c r="W6" s="43">
        <f t="shared" si="4"/>
        <v>9.3706395451210547</v>
      </c>
    </row>
    <row r="7" spans="1:26" s="2" customFormat="1">
      <c r="A7" s="8">
        <v>13961</v>
      </c>
      <c r="B7" s="19">
        <v>35829</v>
      </c>
      <c r="C7" s="9" t="s">
        <v>2</v>
      </c>
      <c r="D7" s="9">
        <v>1662500</v>
      </c>
      <c r="E7" s="4">
        <f t="shared" si="3"/>
        <v>4878.9435069699193</v>
      </c>
      <c r="F7" s="61"/>
      <c r="G7" s="63"/>
      <c r="H7" s="63"/>
      <c r="I7" s="8">
        <v>147919</v>
      </c>
      <c r="J7" s="13">
        <v>36097</v>
      </c>
      <c r="K7" s="9">
        <v>12890</v>
      </c>
      <c r="L7" s="5">
        <f t="shared" si="8"/>
        <v>37.828319882611886</v>
      </c>
      <c r="M7" s="9">
        <v>147920</v>
      </c>
      <c r="N7" s="13">
        <v>36097</v>
      </c>
      <c r="O7" s="9">
        <v>2703</v>
      </c>
      <c r="P7" s="5">
        <f t="shared" si="9"/>
        <v>7.9325018341892886</v>
      </c>
      <c r="Q7" s="80">
        <f t="shared" si="6"/>
        <v>31.713132795304478</v>
      </c>
      <c r="R7" s="80">
        <f t="shared" si="7"/>
        <v>6.0986793837123994</v>
      </c>
      <c r="S7" s="80"/>
      <c r="T7" s="80">
        <f t="shared" si="2"/>
        <v>6.4833589875275122</v>
      </c>
      <c r="U7" s="48" t="s">
        <v>60</v>
      </c>
      <c r="V7" s="43">
        <f t="shared" si="10"/>
        <v>12.213866471019807</v>
      </c>
      <c r="W7" s="43">
        <f t="shared" si="4"/>
        <v>1.4491428466617764</v>
      </c>
    </row>
    <row r="8" spans="1:26" s="2" customFormat="1">
      <c r="A8" s="8">
        <v>13968</v>
      </c>
      <c r="B8" s="19">
        <v>35832</v>
      </c>
      <c r="C8" s="9" t="s">
        <v>2</v>
      </c>
      <c r="D8" s="9">
        <v>17200000</v>
      </c>
      <c r="E8" s="4">
        <f t="shared" si="3"/>
        <v>50476.889214966985</v>
      </c>
      <c r="F8" s="11">
        <v>36055</v>
      </c>
      <c r="G8" s="9">
        <v>326</v>
      </c>
      <c r="H8" s="9">
        <v>88</v>
      </c>
      <c r="I8" s="9">
        <v>277693</v>
      </c>
      <c r="J8" s="13">
        <v>36097</v>
      </c>
      <c r="K8" s="9">
        <v>130669</v>
      </c>
      <c r="L8" s="5">
        <f t="shared" si="8"/>
        <v>383.47468818782096</v>
      </c>
      <c r="M8" s="8">
        <v>277693</v>
      </c>
      <c r="N8" s="13">
        <v>36097</v>
      </c>
      <c r="O8" s="8">
        <v>27950</v>
      </c>
      <c r="P8" s="5">
        <f t="shared" si="9"/>
        <v>82.024944974321343</v>
      </c>
      <c r="Q8" s="80">
        <f t="shared" si="6"/>
        <v>328.09977989728543</v>
      </c>
      <c r="R8" s="80">
        <f t="shared" si="7"/>
        <v>63.096111518708732</v>
      </c>
      <c r="S8" s="80"/>
      <c r="T8" s="80">
        <f t="shared" si="2"/>
        <v>55.729140352164343</v>
      </c>
      <c r="U8" s="48" t="s">
        <v>60</v>
      </c>
      <c r="V8" s="43">
        <f t="shared" si="10"/>
        <v>118.47101980924427</v>
      </c>
      <c r="W8" s="43">
        <f t="shared" si="4"/>
        <v>26.295804622157</v>
      </c>
    </row>
    <row r="9" spans="1:26" s="2" customFormat="1">
      <c r="A9" s="8">
        <v>13969</v>
      </c>
      <c r="B9" s="19">
        <v>35832</v>
      </c>
      <c r="C9" s="9" t="s">
        <v>2</v>
      </c>
      <c r="D9" s="9">
        <v>15200000</v>
      </c>
      <c r="E9" s="4">
        <f t="shared" si="3"/>
        <v>44607.483492296407</v>
      </c>
      <c r="F9" s="11">
        <v>36055</v>
      </c>
      <c r="G9" s="9">
        <v>326</v>
      </c>
      <c r="H9" s="9">
        <v>89</v>
      </c>
      <c r="I9" s="8">
        <v>277691</v>
      </c>
      <c r="J9" s="13">
        <v>36097</v>
      </c>
      <c r="K9" s="8">
        <v>115500</v>
      </c>
      <c r="L9" s="5">
        <f t="shared" si="8"/>
        <v>338.95818048422598</v>
      </c>
      <c r="M9" s="9">
        <v>277692</v>
      </c>
      <c r="N9" s="13">
        <v>36097</v>
      </c>
      <c r="O9" s="9">
        <v>24700</v>
      </c>
      <c r="P9" s="5">
        <f t="shared" si="9"/>
        <v>72.487160674981652</v>
      </c>
      <c r="Q9" s="80">
        <f t="shared" si="6"/>
        <v>289.94864269992667</v>
      </c>
      <c r="R9" s="80">
        <f t="shared" si="7"/>
        <v>55.759354365370513</v>
      </c>
      <c r="S9" s="80"/>
      <c r="T9" s="80">
        <f t="shared" si="2"/>
        <v>49.390182171680124</v>
      </c>
      <c r="U9" s="48" t="s">
        <v>60</v>
      </c>
      <c r="V9" s="43">
        <f t="shared" si="10"/>
        <v>104.76889214966982</v>
      </c>
      <c r="W9" s="43">
        <f t="shared" si="4"/>
        <v>23.096978503301528</v>
      </c>
    </row>
    <row r="10" spans="1:26" s="2" customFormat="1">
      <c r="A10" s="8">
        <v>13970</v>
      </c>
      <c r="B10" s="19">
        <v>35834</v>
      </c>
      <c r="C10" s="9" t="s">
        <v>2</v>
      </c>
      <c r="D10" s="9">
        <v>350000</v>
      </c>
      <c r="E10" s="4">
        <f t="shared" si="3"/>
        <v>1027.1460014673514</v>
      </c>
      <c r="F10" s="11"/>
      <c r="G10" s="9">
        <v>327</v>
      </c>
      <c r="H10" s="9">
        <v>37</v>
      </c>
      <c r="I10" s="8">
        <v>147004</v>
      </c>
      <c r="J10" s="13">
        <v>36097</v>
      </c>
      <c r="K10" s="8">
        <v>2843</v>
      </c>
      <c r="L10" s="5">
        <f t="shared" si="8"/>
        <v>8.3433602347762292</v>
      </c>
      <c r="M10" s="9">
        <v>147009</v>
      </c>
      <c r="N10" s="13">
        <v>36097</v>
      </c>
      <c r="O10" s="9">
        <v>568</v>
      </c>
      <c r="P10" s="5">
        <f t="shared" si="9"/>
        <v>1.6669112252384446</v>
      </c>
      <c r="Q10" s="80">
        <f t="shared" si="6"/>
        <v>6.6764490095377846</v>
      </c>
      <c r="R10" s="80">
        <f t="shared" si="7"/>
        <v>1.2839325018341894</v>
      </c>
      <c r="S10" s="80"/>
      <c r="T10" s="80">
        <f t="shared" si="2"/>
        <v>2.3234176815847394</v>
      </c>
      <c r="U10" s="3"/>
      <c r="V10" s="43">
        <f t="shared" si="10"/>
        <v>2.950843727072634</v>
      </c>
      <c r="W10" s="43">
        <f t="shared" si="4"/>
        <v>-0.65650645634629479</v>
      </c>
      <c r="X10" s="3"/>
      <c r="Y10" s="3"/>
    </row>
    <row r="11" spans="1:26" s="2" customFormat="1">
      <c r="A11" s="8">
        <v>13976</v>
      </c>
      <c r="B11" s="19">
        <v>35841</v>
      </c>
      <c r="C11" s="9" t="s">
        <v>46</v>
      </c>
      <c r="D11" s="9">
        <v>8031536</v>
      </c>
      <c r="E11" s="4">
        <f t="shared" si="3"/>
        <v>23570.17168011739</v>
      </c>
      <c r="F11" s="11"/>
      <c r="G11" s="9"/>
      <c r="H11" s="9"/>
      <c r="I11" s="9">
        <v>277649</v>
      </c>
      <c r="J11" s="13">
        <v>36097</v>
      </c>
      <c r="K11" s="9">
        <v>61162</v>
      </c>
      <c r="L11" s="5">
        <f t="shared" si="8"/>
        <v>179.49229640498899</v>
      </c>
      <c r="M11" s="8">
        <v>147915</v>
      </c>
      <c r="N11" s="13">
        <v>36097</v>
      </c>
      <c r="O11" s="8">
        <v>15051</v>
      </c>
      <c r="P11" s="5">
        <f t="shared" si="9"/>
        <v>44.170212765957444</v>
      </c>
      <c r="Q11" s="80">
        <f t="shared" si="6"/>
        <v>153.20611592076304</v>
      </c>
      <c r="R11" s="80">
        <f t="shared" si="7"/>
        <v>29.462714600146739</v>
      </c>
      <c r="S11" s="80"/>
      <c r="T11" s="80">
        <f t="shared" si="2"/>
        <v>26.669885414526785</v>
      </c>
      <c r="U11" s="48" t="s">
        <v>60</v>
      </c>
      <c r="V11" s="43">
        <f t="shared" si="10"/>
        <v>55.748895084372691</v>
      </c>
      <c r="W11" s="43">
        <f t="shared" si="4"/>
        <v>17.500327351430659</v>
      </c>
    </row>
    <row r="12" spans="1:26" s="3" customFormat="1">
      <c r="A12" s="8">
        <v>13978</v>
      </c>
      <c r="B12" s="18">
        <v>35842</v>
      </c>
      <c r="C12" s="8" t="s">
        <v>2</v>
      </c>
      <c r="D12" s="8">
        <v>4150000</v>
      </c>
      <c r="E12" s="5">
        <f t="shared" si="3"/>
        <v>12179.016874541452</v>
      </c>
      <c r="F12" s="13"/>
      <c r="G12" s="8"/>
      <c r="H12" s="8"/>
      <c r="I12" s="8">
        <v>147028</v>
      </c>
      <c r="J12" s="13">
        <v>36097</v>
      </c>
      <c r="K12" s="8">
        <v>31742</v>
      </c>
      <c r="L12" s="5">
        <f t="shared" si="8"/>
        <v>93.153338224504765</v>
      </c>
      <c r="M12" s="8">
        <v>147029</v>
      </c>
      <c r="N12" s="13">
        <v>36097</v>
      </c>
      <c r="O12" s="8">
        <v>6744</v>
      </c>
      <c r="P12" s="5">
        <f t="shared" si="9"/>
        <v>19.791636096845195</v>
      </c>
      <c r="Q12" s="80">
        <f t="shared" si="6"/>
        <v>79.163609684519443</v>
      </c>
      <c r="R12" s="80">
        <f t="shared" si="7"/>
        <v>15.223771093176815</v>
      </c>
      <c r="S12" s="80"/>
      <c r="T12" s="80">
        <f t="shared" si="2"/>
        <v>14.36743822450477</v>
      </c>
      <c r="U12" s="48" t="s">
        <v>60</v>
      </c>
      <c r="V12" s="43">
        <f t="shared" si="10"/>
        <v>29.213499633162137</v>
      </c>
      <c r="W12" s="43">
        <f t="shared" si="4"/>
        <v>5.4241978723404252</v>
      </c>
    </row>
    <row r="13" spans="1:26" s="3" customFormat="1">
      <c r="A13" s="8">
        <v>13984</v>
      </c>
      <c r="B13" s="18">
        <v>35845</v>
      </c>
      <c r="C13" s="8" t="s">
        <v>2</v>
      </c>
      <c r="D13" s="8">
        <v>2387500</v>
      </c>
      <c r="E13" s="5">
        <f t="shared" si="3"/>
        <v>7006.6030814380047</v>
      </c>
      <c r="F13" s="13"/>
      <c r="G13" s="8"/>
      <c r="H13" s="8"/>
      <c r="I13" s="10" t="s">
        <v>25</v>
      </c>
      <c r="J13" s="23"/>
      <c r="K13" s="10"/>
      <c r="L13" s="6">
        <f t="shared" si="8"/>
        <v>0</v>
      </c>
      <c r="M13" s="8">
        <v>277572</v>
      </c>
      <c r="N13" s="13">
        <v>36097</v>
      </c>
      <c r="O13" s="8">
        <v>2925</v>
      </c>
      <c r="P13" s="5">
        <f t="shared" si="9"/>
        <v>8.584005869405722</v>
      </c>
      <c r="Q13" s="80">
        <f t="shared" si="6"/>
        <v>45.542920029347037</v>
      </c>
      <c r="R13" s="80">
        <f t="shared" si="7"/>
        <v>8.7582538517975053</v>
      </c>
      <c r="S13" s="80"/>
      <c r="T13" s="80">
        <f t="shared" si="2"/>
        <v>8.7812313279530443</v>
      </c>
      <c r="U13" s="48"/>
      <c r="V13" s="60"/>
      <c r="W13" s="60"/>
    </row>
    <row r="14" spans="1:26" s="3" customFormat="1">
      <c r="A14" s="8">
        <v>13987</v>
      </c>
      <c r="B14" s="18">
        <v>35846</v>
      </c>
      <c r="C14" s="8" t="s">
        <v>2</v>
      </c>
      <c r="D14" s="8">
        <v>3260000</v>
      </c>
      <c r="E14" s="5">
        <f t="shared" si="3"/>
        <v>9567.1313279530441</v>
      </c>
      <c r="F14" s="11">
        <v>36797</v>
      </c>
      <c r="G14" s="9">
        <v>350</v>
      </c>
      <c r="H14" s="9">
        <v>44</v>
      </c>
      <c r="I14" s="8">
        <v>147031</v>
      </c>
      <c r="J14" s="13">
        <v>36097</v>
      </c>
      <c r="K14" s="8">
        <v>24985</v>
      </c>
      <c r="L14" s="5">
        <f t="shared" si="8"/>
        <v>73.323550990462209</v>
      </c>
      <c r="M14" s="8">
        <v>147032</v>
      </c>
      <c r="N14" s="13">
        <v>36097</v>
      </c>
      <c r="O14" s="8">
        <v>5298</v>
      </c>
      <c r="P14" s="5">
        <f t="shared" ref="P14" si="11">O14/340.75</f>
        <v>15.548055759354366</v>
      </c>
      <c r="Q14" s="80">
        <f t="shared" si="6"/>
        <v>62.186353631694793</v>
      </c>
      <c r="R14" s="80">
        <f t="shared" si="7"/>
        <v>11.958914159941305</v>
      </c>
      <c r="S14" s="80"/>
      <c r="T14" s="80">
        <f t="shared" si="2"/>
        <v>11.546601834189289</v>
      </c>
      <c r="U14" s="48" t="s">
        <v>60</v>
      </c>
      <c r="V14" s="43">
        <f t="shared" si="10"/>
        <v>23.096111518708721</v>
      </c>
      <c r="W14" s="43">
        <f t="shared" si="4"/>
        <v>4.0014539251650767</v>
      </c>
    </row>
    <row r="15" spans="1:26" s="3" customFormat="1">
      <c r="A15" s="8">
        <v>13990</v>
      </c>
      <c r="B15" s="18">
        <v>35852</v>
      </c>
      <c r="C15" s="8" t="s">
        <v>2</v>
      </c>
      <c r="D15" s="8">
        <v>2387500</v>
      </c>
      <c r="E15" s="5">
        <f t="shared" si="3"/>
        <v>7006.6030814380047</v>
      </c>
      <c r="F15" s="11"/>
      <c r="G15" s="9"/>
      <c r="H15" s="9"/>
      <c r="I15" s="8">
        <v>147354</v>
      </c>
      <c r="J15" s="13">
        <v>36097</v>
      </c>
      <c r="K15" s="8">
        <v>18882</v>
      </c>
      <c r="L15" s="5">
        <f t="shared" si="8"/>
        <v>55.413059427732939</v>
      </c>
      <c r="M15" s="8">
        <v>147355</v>
      </c>
      <c r="N15" s="13">
        <v>36097</v>
      </c>
      <c r="O15" s="8">
        <v>3880</v>
      </c>
      <c r="P15" s="5">
        <f t="shared" si="9"/>
        <v>11.386647101980925</v>
      </c>
      <c r="Q15" s="80">
        <f t="shared" si="6"/>
        <v>45.542920029347037</v>
      </c>
      <c r="R15" s="80">
        <f t="shared" si="7"/>
        <v>8.7582538517975053</v>
      </c>
      <c r="S15" s="80"/>
      <c r="T15" s="80">
        <f t="shared" si="2"/>
        <v>8.7812313279530443</v>
      </c>
      <c r="U15" s="48" t="s">
        <v>60</v>
      </c>
      <c r="V15" s="43">
        <f t="shared" si="10"/>
        <v>18.628393250183407</v>
      </c>
      <c r="W15" s="43">
        <f t="shared" si="4"/>
        <v>2.6054157740278807</v>
      </c>
    </row>
    <row r="16" spans="1:26" s="3" customFormat="1">
      <c r="A16" s="8">
        <v>13991</v>
      </c>
      <c r="B16" s="18">
        <v>35852</v>
      </c>
      <c r="C16" s="8" t="s">
        <v>0</v>
      </c>
      <c r="D16" s="8">
        <v>3581250</v>
      </c>
      <c r="E16" s="5">
        <f t="shared" si="3"/>
        <v>10509.904622157006</v>
      </c>
      <c r="F16" s="11"/>
      <c r="G16" s="9"/>
      <c r="H16" s="9"/>
      <c r="I16" s="8">
        <v>147356</v>
      </c>
      <c r="J16" s="13">
        <v>36097</v>
      </c>
      <c r="K16" s="8">
        <v>27146</v>
      </c>
      <c r="L16" s="5">
        <f t="shared" si="8"/>
        <v>79.665443873807774</v>
      </c>
      <c r="M16" s="8">
        <v>147357</v>
      </c>
      <c r="N16" s="13">
        <v>36097</v>
      </c>
      <c r="O16" s="8">
        <v>5820</v>
      </c>
      <c r="P16" s="5">
        <f t="shared" si="9"/>
        <v>17.079970652971387</v>
      </c>
      <c r="Q16" s="80">
        <f t="shared" si="6"/>
        <v>68.314380044020552</v>
      </c>
      <c r="R16" s="80">
        <f t="shared" si="7"/>
        <v>13.137380777696258</v>
      </c>
      <c r="S16" s="80"/>
      <c r="T16" s="80">
        <f t="shared" si="2"/>
        <v>12.564796991929567</v>
      </c>
      <c r="U16" s="48" t="s">
        <v>60</v>
      </c>
      <c r="V16" s="43">
        <f t="shared" si="10"/>
        <v>24.48844460748348</v>
      </c>
      <c r="W16" s="43">
        <f t="shared" si="4"/>
        <v>4.5151736610418194</v>
      </c>
    </row>
    <row r="17" spans="1:26" s="3" customFormat="1">
      <c r="A17" s="8">
        <v>13992</v>
      </c>
      <c r="B17" s="18">
        <v>35852</v>
      </c>
      <c r="C17" s="8" t="s">
        <v>27</v>
      </c>
      <c r="D17" s="8">
        <v>2765366</v>
      </c>
      <c r="E17" s="4">
        <f t="shared" si="3"/>
        <v>8115.527512839325</v>
      </c>
      <c r="F17" s="13"/>
      <c r="G17" s="8"/>
      <c r="H17" s="8"/>
      <c r="I17" s="8">
        <v>147358</v>
      </c>
      <c r="J17" s="13">
        <v>36077</v>
      </c>
      <c r="K17" s="8">
        <v>21246</v>
      </c>
      <c r="L17" s="5">
        <f t="shared" si="8"/>
        <v>62.350696991929567</v>
      </c>
      <c r="M17" s="8">
        <v>147359</v>
      </c>
      <c r="N17" s="13">
        <v>36097</v>
      </c>
      <c r="O17" s="8">
        <v>4494</v>
      </c>
      <c r="P17" s="5">
        <f t="shared" si="9"/>
        <v>13.188554658840792</v>
      </c>
      <c r="Q17" s="80">
        <f t="shared" si="6"/>
        <v>52.750928833455617</v>
      </c>
      <c r="R17" s="80">
        <f t="shared" si="7"/>
        <v>10.144409391049157</v>
      </c>
      <c r="S17" s="80"/>
      <c r="T17" s="80">
        <f t="shared" si="2"/>
        <v>9.9788697138664695</v>
      </c>
      <c r="U17" s="48" t="s">
        <v>60</v>
      </c>
      <c r="V17" s="43">
        <f t="shared" si="10"/>
        <v>19.744177549523108</v>
      </c>
      <c r="W17" s="43">
        <f t="shared" si="4"/>
        <v>3.2096849449743221</v>
      </c>
    </row>
    <row r="18" spans="1:26" s="3" customFormat="1">
      <c r="A18" s="8">
        <v>13993</v>
      </c>
      <c r="B18" s="18">
        <v>35852</v>
      </c>
      <c r="C18" s="8" t="s">
        <v>0</v>
      </c>
      <c r="D18" s="8">
        <v>5315070</v>
      </c>
      <c r="E18" s="4">
        <f t="shared" si="3"/>
        <v>15598.151137197359</v>
      </c>
      <c r="F18" s="13"/>
      <c r="G18" s="8"/>
      <c r="H18" s="8"/>
      <c r="I18" s="8">
        <v>147352</v>
      </c>
      <c r="J18" s="13">
        <v>36097</v>
      </c>
      <c r="K18" s="8">
        <v>40507</v>
      </c>
      <c r="L18" s="5">
        <f t="shared" si="8"/>
        <v>118.87600880410858</v>
      </c>
      <c r="M18" s="8">
        <v>147353</v>
      </c>
      <c r="N18" s="13">
        <v>36097</v>
      </c>
      <c r="O18" s="8">
        <v>8624</v>
      </c>
      <c r="P18" s="5">
        <f t="shared" si="9"/>
        <v>25.308877476155541</v>
      </c>
      <c r="Q18" s="80">
        <f t="shared" si="6"/>
        <v>101.38798239178284</v>
      </c>
      <c r="R18" s="80">
        <f t="shared" si="7"/>
        <v>19.4976889214967</v>
      </c>
      <c r="S18" s="80"/>
      <c r="T18" s="80">
        <f t="shared" si="2"/>
        <v>18.060103228173148</v>
      </c>
      <c r="U18" s="48" t="s">
        <v>60</v>
      </c>
      <c r="V18" s="43">
        <f t="shared" si="10"/>
        <v>36.985715333822441</v>
      </c>
      <c r="W18" s="43">
        <f t="shared" si="4"/>
        <v>7.2487742479823929</v>
      </c>
    </row>
    <row r="19" spans="1:26" s="3" customFormat="1">
      <c r="A19" s="8">
        <v>13994</v>
      </c>
      <c r="B19" s="18">
        <v>35852</v>
      </c>
      <c r="C19" s="8" t="s">
        <v>10</v>
      </c>
      <c r="D19" s="8">
        <v>6000000</v>
      </c>
      <c r="E19" s="4">
        <f t="shared" si="3"/>
        <v>17608.217168011739</v>
      </c>
      <c r="F19" s="61">
        <v>35864</v>
      </c>
      <c r="G19" s="8"/>
      <c r="H19" s="8"/>
      <c r="I19" s="8"/>
      <c r="J19" s="13"/>
      <c r="K19" s="8"/>
      <c r="L19" s="5"/>
      <c r="M19" s="8">
        <v>147351</v>
      </c>
      <c r="N19" s="13">
        <v>36097</v>
      </c>
      <c r="O19" s="8">
        <v>6764</v>
      </c>
      <c r="P19" s="5">
        <f t="shared" si="9"/>
        <v>19.850330154071901</v>
      </c>
      <c r="Q19" s="80"/>
      <c r="R19" s="80"/>
      <c r="S19" s="80"/>
      <c r="T19" s="80">
        <f t="shared" si="2"/>
        <v>20.230974541452678</v>
      </c>
      <c r="V19" s="43"/>
      <c r="W19" s="43"/>
    </row>
    <row r="20" spans="1:26" s="3" customFormat="1">
      <c r="A20" s="8">
        <v>13997</v>
      </c>
      <c r="B20" s="18">
        <v>35853</v>
      </c>
      <c r="C20" s="9" t="s">
        <v>10</v>
      </c>
      <c r="D20" s="8">
        <v>3650133</v>
      </c>
      <c r="E20" s="4">
        <f t="shared" si="3"/>
        <v>10712.055759354365</v>
      </c>
      <c r="F20" s="61">
        <v>35943</v>
      </c>
      <c r="G20" s="8"/>
      <c r="H20" s="8"/>
      <c r="I20" s="8"/>
      <c r="J20" s="13"/>
      <c r="K20" s="8"/>
      <c r="L20" s="5"/>
      <c r="M20" s="8">
        <v>277537</v>
      </c>
      <c r="N20" s="13">
        <v>36097</v>
      </c>
      <c r="O20" s="8">
        <v>3850</v>
      </c>
      <c r="P20" s="5">
        <f t="shared" si="9"/>
        <v>11.298606016140866</v>
      </c>
      <c r="Q20" s="80"/>
      <c r="R20" s="80"/>
      <c r="S20" s="80"/>
      <c r="T20" s="80">
        <f t="shared" si="2"/>
        <v>12.783120220102715</v>
      </c>
      <c r="U20" s="48"/>
      <c r="V20" s="43"/>
      <c r="W20" s="43"/>
    </row>
    <row r="21" spans="1:26" s="3" customFormat="1">
      <c r="A21" s="36">
        <v>13999</v>
      </c>
      <c r="B21" s="19">
        <v>35854</v>
      </c>
      <c r="C21" s="9" t="s">
        <v>0</v>
      </c>
      <c r="D21" s="9">
        <v>1128233</v>
      </c>
      <c r="E21" s="4">
        <f t="shared" si="3"/>
        <v>3311.028613352898</v>
      </c>
      <c r="F21" s="13">
        <v>40204</v>
      </c>
      <c r="G21" s="8">
        <v>491</v>
      </c>
      <c r="H21" s="8">
        <v>33</v>
      </c>
      <c r="I21" s="8">
        <v>277551</v>
      </c>
      <c r="J21" s="13">
        <v>36097</v>
      </c>
      <c r="K21" s="8">
        <v>9593</v>
      </c>
      <c r="L21" s="5">
        <f t="shared" ref="L21" si="12">K21/340.75</f>
        <v>28.152604548789434</v>
      </c>
      <c r="M21" s="8">
        <v>277512</v>
      </c>
      <c r="N21" s="13">
        <v>36097</v>
      </c>
      <c r="O21" s="8">
        <v>1996</v>
      </c>
      <c r="P21" s="5">
        <f t="shared" si="9"/>
        <v>5.8576669112252384</v>
      </c>
      <c r="Q21" s="80">
        <f t="shared" si="6"/>
        <v>21.521685986793837</v>
      </c>
      <c r="R21" s="80">
        <f t="shared" si="7"/>
        <v>4.1387857666911225</v>
      </c>
      <c r="S21" s="80"/>
      <c r="T21" s="80">
        <f t="shared" si="2"/>
        <v>4.7900109024211304</v>
      </c>
      <c r="U21" s="48" t="s">
        <v>60</v>
      </c>
      <c r="V21" s="43">
        <f t="shared" si="10"/>
        <v>10.769704328686718</v>
      </c>
      <c r="W21" s="43">
        <f t="shared" si="4"/>
        <v>1.067656008804108</v>
      </c>
    </row>
    <row r="22" spans="1:26" s="3" customFormat="1">
      <c r="A22" s="73">
        <v>14000</v>
      </c>
      <c r="B22" s="70">
        <v>35854</v>
      </c>
      <c r="C22" s="9" t="s">
        <v>18</v>
      </c>
      <c r="D22" s="8">
        <v>0</v>
      </c>
      <c r="E22" s="5">
        <f t="shared" si="3"/>
        <v>0</v>
      </c>
      <c r="F22" s="13">
        <v>42996</v>
      </c>
      <c r="G22" s="8">
        <v>573</v>
      </c>
      <c r="H22" s="8">
        <v>71</v>
      </c>
      <c r="I22" s="8"/>
      <c r="J22" s="13"/>
      <c r="K22" s="8"/>
      <c r="L22" s="5"/>
      <c r="M22" s="8">
        <v>147030</v>
      </c>
      <c r="N22" s="13">
        <v>36097</v>
      </c>
      <c r="O22" s="8">
        <v>1000</v>
      </c>
      <c r="P22" s="5">
        <f t="shared" si="9"/>
        <v>2.9347028613352899</v>
      </c>
      <c r="Q22" s="80"/>
      <c r="R22" s="80"/>
      <c r="S22" s="80"/>
      <c r="T22" s="80">
        <f t="shared" si="2"/>
        <v>1.2141</v>
      </c>
      <c r="U22" s="48" t="s">
        <v>60</v>
      </c>
      <c r="V22" s="43"/>
      <c r="W22" s="43">
        <f t="shared" si="4"/>
        <v>1.7206028613352899</v>
      </c>
    </row>
    <row r="23" spans="1:26" s="3" customFormat="1">
      <c r="A23" s="74"/>
      <c r="B23" s="72"/>
      <c r="C23" s="9" t="s">
        <v>0</v>
      </c>
      <c r="D23" s="8">
        <v>11655590</v>
      </c>
      <c r="E23" s="5">
        <f t="shared" ref="E23:E24" si="13">D23/340.75</f>
        <v>34205.693323550993</v>
      </c>
      <c r="F23" s="13">
        <v>42996</v>
      </c>
      <c r="G23" s="8">
        <v>573</v>
      </c>
      <c r="H23" s="8">
        <v>72</v>
      </c>
      <c r="I23" s="8">
        <v>277514</v>
      </c>
      <c r="J23" s="13">
        <v>36097</v>
      </c>
      <c r="K23" s="8">
        <v>88713</v>
      </c>
      <c r="L23" s="5">
        <f t="shared" ref="L23" si="14">K23/340.75</f>
        <v>260.34629493763754</v>
      </c>
      <c r="M23" s="8">
        <v>277515</v>
      </c>
      <c r="N23" s="13">
        <v>36097</v>
      </c>
      <c r="O23" s="8">
        <v>18957</v>
      </c>
      <c r="P23" s="5">
        <f t="shared" si="9"/>
        <v>55.633162142333092</v>
      </c>
      <c r="Q23" s="80">
        <f t="shared" si="6"/>
        <v>222.33700660308148</v>
      </c>
      <c r="R23" s="80">
        <f t="shared" si="7"/>
        <v>42.75711665443874</v>
      </c>
      <c r="S23" s="80"/>
      <c r="T23" s="80">
        <f t="shared" si="2"/>
        <v>38.156248789435075</v>
      </c>
      <c r="U23" s="48" t="s">
        <v>60</v>
      </c>
      <c r="V23" s="43">
        <f t="shared" si="10"/>
        <v>80.766404988994793</v>
      </c>
      <c r="W23" s="43">
        <f t="shared" si="4"/>
        <v>17.476913352898016</v>
      </c>
    </row>
    <row r="24" spans="1:26" s="3" customFormat="1">
      <c r="A24" s="36">
        <v>14001</v>
      </c>
      <c r="B24" s="19">
        <v>35854</v>
      </c>
      <c r="C24" s="9" t="s">
        <v>0</v>
      </c>
      <c r="D24" s="8">
        <v>4757769</v>
      </c>
      <c r="E24" s="5">
        <f t="shared" si="13"/>
        <v>13962.63829787234</v>
      </c>
      <c r="F24" s="13"/>
      <c r="G24" s="8"/>
      <c r="H24" s="8"/>
      <c r="I24" s="8">
        <v>277516</v>
      </c>
      <c r="J24" s="13">
        <v>36097</v>
      </c>
      <c r="K24" s="8">
        <v>42533</v>
      </c>
      <c r="L24" s="5">
        <f t="shared" si="8"/>
        <v>124.82171680117388</v>
      </c>
      <c r="M24" s="8">
        <v>277517</v>
      </c>
      <c r="N24" s="13">
        <v>36097</v>
      </c>
      <c r="O24" s="8">
        <v>9783</v>
      </c>
      <c r="P24" s="5">
        <f t="shared" si="9"/>
        <v>28.710198092443139</v>
      </c>
      <c r="Q24" s="80">
        <f t="shared" si="6"/>
        <v>90.757148936170211</v>
      </c>
      <c r="R24" s="80">
        <f t="shared" si="7"/>
        <v>17.453297872340425</v>
      </c>
      <c r="S24" s="80"/>
      <c r="T24" s="80">
        <f t="shared" si="2"/>
        <v>16.29374936170213</v>
      </c>
      <c r="U24" s="48" t="s">
        <v>60</v>
      </c>
      <c r="V24" s="43">
        <f t="shared" si="10"/>
        <v>51.517865737344096</v>
      </c>
      <c r="W24" s="43">
        <f t="shared" si="4"/>
        <v>12.41644873074101</v>
      </c>
    </row>
    <row r="25" spans="1:26" s="2" customFormat="1">
      <c r="A25" s="8">
        <v>14002</v>
      </c>
      <c r="B25" s="19">
        <v>35854</v>
      </c>
      <c r="C25" s="9" t="s">
        <v>0</v>
      </c>
      <c r="D25" s="8">
        <v>2778357</v>
      </c>
      <c r="E25" s="5">
        <f t="shared" si="3"/>
        <v>8153.6522377109313</v>
      </c>
      <c r="F25" s="13"/>
      <c r="G25" s="9"/>
      <c r="H25" s="9"/>
      <c r="I25" s="8">
        <v>147901</v>
      </c>
      <c r="J25" s="13">
        <v>36097</v>
      </c>
      <c r="K25" s="8">
        <v>21920</v>
      </c>
      <c r="L25" s="5">
        <f t="shared" si="8"/>
        <v>64.328686720469548</v>
      </c>
      <c r="M25" s="9">
        <v>147034</v>
      </c>
      <c r="N25" s="13">
        <v>36097</v>
      </c>
      <c r="O25" s="9">
        <v>4516</v>
      </c>
      <c r="P25" s="5">
        <f t="shared" si="9"/>
        <v>13.253118121790168</v>
      </c>
      <c r="Q25" s="80">
        <f t="shared" si="6"/>
        <v>52.998739545121062</v>
      </c>
      <c r="R25" s="80">
        <f t="shared" si="7"/>
        <v>10.192065297138665</v>
      </c>
      <c r="S25" s="80"/>
      <c r="T25" s="80">
        <f t="shared" si="2"/>
        <v>10.020044416727805</v>
      </c>
      <c r="U25" s="48" t="s">
        <v>60</v>
      </c>
      <c r="V25" s="43">
        <f t="shared" si="10"/>
        <v>21.522012472487152</v>
      </c>
      <c r="W25" s="43">
        <f t="shared" si="4"/>
        <v>3.2330737050623632</v>
      </c>
    </row>
    <row r="26" spans="1:26" s="2" customFormat="1">
      <c r="A26" s="69">
        <v>14003</v>
      </c>
      <c r="B26" s="70">
        <v>35854</v>
      </c>
      <c r="C26" s="9" t="s">
        <v>23</v>
      </c>
      <c r="D26" s="8">
        <v>0</v>
      </c>
      <c r="E26" s="5">
        <f t="shared" si="3"/>
        <v>0</v>
      </c>
      <c r="F26" s="11">
        <v>36181</v>
      </c>
      <c r="G26" s="9">
        <v>332</v>
      </c>
      <c r="H26" s="9">
        <v>62</v>
      </c>
      <c r="I26" s="8"/>
      <c r="J26" s="13"/>
      <c r="K26" s="8"/>
      <c r="L26" s="5"/>
      <c r="M26" s="10"/>
      <c r="N26" s="10">
        <v>1000</v>
      </c>
      <c r="O26" s="10"/>
      <c r="P26" s="6">
        <f t="shared" si="9"/>
        <v>0</v>
      </c>
      <c r="Q26" s="80"/>
      <c r="R26" s="80"/>
      <c r="S26" s="80"/>
      <c r="T26" s="80">
        <f t="shared" si="2"/>
        <v>1.2141</v>
      </c>
      <c r="U26" s="48"/>
      <c r="V26" s="43"/>
      <c r="W26" s="60"/>
    </row>
    <row r="27" spans="1:26" s="2" customFormat="1">
      <c r="A27" s="71"/>
      <c r="B27" s="72"/>
      <c r="C27" s="9" t="s">
        <v>2</v>
      </c>
      <c r="D27" s="9">
        <v>6570258</v>
      </c>
      <c r="E27" s="4">
        <f t="shared" ref="E27" si="15">D27/340.75</f>
        <v>19281.754952311079</v>
      </c>
      <c r="F27" s="11">
        <v>36181</v>
      </c>
      <c r="G27" s="9">
        <v>332</v>
      </c>
      <c r="H27" s="9">
        <v>63</v>
      </c>
      <c r="I27" s="8">
        <v>277559</v>
      </c>
      <c r="J27" s="13">
        <v>36097</v>
      </c>
      <c r="K27" s="8">
        <v>49803</v>
      </c>
      <c r="L27" s="5">
        <f t="shared" ref="L27" si="16">K27/340.75</f>
        <v>146.15700660308144</v>
      </c>
      <c r="M27" s="9">
        <v>277560</v>
      </c>
      <c r="N27" s="13">
        <v>36097</v>
      </c>
      <c r="O27" s="9">
        <v>10677</v>
      </c>
      <c r="P27" s="5">
        <f t="shared" si="9"/>
        <v>31.333822450476891</v>
      </c>
      <c r="Q27" s="80">
        <f t="shared" si="6"/>
        <v>125.33140719002202</v>
      </c>
      <c r="R27" s="80">
        <f t="shared" si="7"/>
        <v>24.102193690388848</v>
      </c>
      <c r="S27" s="80"/>
      <c r="T27" s="80">
        <f t="shared" si="2"/>
        <v>22.038395348495968</v>
      </c>
      <c r="U27" s="48" t="s">
        <v>60</v>
      </c>
      <c r="V27" s="43">
        <f t="shared" si="10"/>
        <v>44.927793103448266</v>
      </c>
      <c r="W27" s="43">
        <f t="shared" si="4"/>
        <v>9.2954271019809234</v>
      </c>
    </row>
    <row r="28" spans="1:26" s="2" customFormat="1">
      <c r="A28" s="8">
        <v>14004</v>
      </c>
      <c r="B28" s="19">
        <v>35854</v>
      </c>
      <c r="C28" s="9" t="s">
        <v>2</v>
      </c>
      <c r="D28" s="9">
        <v>11158218</v>
      </c>
      <c r="E28" s="4">
        <f t="shared" si="3"/>
        <v>32746.054292002933</v>
      </c>
      <c r="F28" s="11">
        <v>36153</v>
      </c>
      <c r="G28" s="9">
        <v>331</v>
      </c>
      <c r="H28" s="9">
        <v>36</v>
      </c>
      <c r="I28" s="8">
        <v>277561</v>
      </c>
      <c r="J28" s="13">
        <v>36097</v>
      </c>
      <c r="K28" s="8">
        <v>54870</v>
      </c>
      <c r="L28" s="84">
        <f t="shared" si="8"/>
        <v>161.02714600146734</v>
      </c>
      <c r="M28" s="9">
        <v>147040</v>
      </c>
      <c r="N28" s="13">
        <v>36097</v>
      </c>
      <c r="O28" s="9">
        <v>18134</v>
      </c>
      <c r="P28" s="5">
        <f t="shared" si="9"/>
        <v>53.217901687454145</v>
      </c>
      <c r="Q28" s="80">
        <f t="shared" si="6"/>
        <v>212.84935289801908</v>
      </c>
      <c r="R28" s="80">
        <f t="shared" si="7"/>
        <v>40.932567865003669</v>
      </c>
      <c r="S28" s="80"/>
      <c r="T28" s="80">
        <f t="shared" si="2"/>
        <v>36.579838635363167</v>
      </c>
      <c r="U28" s="48" t="s">
        <v>60</v>
      </c>
      <c r="V28" s="43">
        <f t="shared" si="10"/>
        <v>-10.889639031548064</v>
      </c>
      <c r="W28" s="43">
        <f t="shared" si="4"/>
        <v>16.638063052090978</v>
      </c>
    </row>
    <row r="29" spans="1:26" s="2" customFormat="1">
      <c r="A29" s="8">
        <v>14006</v>
      </c>
      <c r="B29" s="19">
        <v>35858</v>
      </c>
      <c r="C29" s="9" t="s">
        <v>10</v>
      </c>
      <c r="D29" s="9">
        <v>1250000</v>
      </c>
      <c r="E29" s="4">
        <f t="shared" si="3"/>
        <v>3668.3785766691121</v>
      </c>
      <c r="F29" s="61"/>
      <c r="G29" s="63"/>
      <c r="H29" s="63"/>
      <c r="I29" s="8"/>
      <c r="J29" s="13"/>
      <c r="K29" s="8"/>
      <c r="L29" s="5"/>
      <c r="M29" s="9">
        <v>147418</v>
      </c>
      <c r="N29" s="13">
        <v>36097</v>
      </c>
      <c r="O29" s="9">
        <v>1634</v>
      </c>
      <c r="P29" s="5">
        <f t="shared" si="9"/>
        <v>4.7953044754218634</v>
      </c>
      <c r="Q29" s="80"/>
      <c r="R29" s="80"/>
      <c r="S29" s="80"/>
      <c r="T29" s="80">
        <f t="shared" si="2"/>
        <v>5.1759488628026418</v>
      </c>
      <c r="U29" s="48"/>
      <c r="V29" s="43"/>
      <c r="W29" s="43"/>
    </row>
    <row r="30" spans="1:26" s="2" customFormat="1">
      <c r="A30" s="9">
        <v>14008</v>
      </c>
      <c r="B30" s="19">
        <v>35858</v>
      </c>
      <c r="C30" s="8" t="s">
        <v>35</v>
      </c>
      <c r="D30" s="9">
        <v>1</v>
      </c>
      <c r="E30" s="4">
        <f t="shared" si="3"/>
        <v>2.93470286133529E-3</v>
      </c>
      <c r="F30" s="13">
        <v>36552</v>
      </c>
      <c r="G30" s="8">
        <v>344</v>
      </c>
      <c r="H30" s="8">
        <v>37</v>
      </c>
      <c r="I30" s="8"/>
      <c r="J30" s="13"/>
      <c r="K30" s="8"/>
      <c r="L30" s="5"/>
      <c r="M30" s="9">
        <v>147944</v>
      </c>
      <c r="N30" s="13">
        <v>36097</v>
      </c>
      <c r="O30" s="9">
        <v>3001</v>
      </c>
      <c r="P30" s="5">
        <f t="shared" si="9"/>
        <v>8.8070432868672039</v>
      </c>
      <c r="Q30" s="80"/>
      <c r="R30" s="80"/>
      <c r="S30" s="80"/>
      <c r="T30" s="80">
        <f t="shared" si="2"/>
        <v>1.2141031694790902</v>
      </c>
      <c r="U30" s="48" t="s">
        <v>60</v>
      </c>
      <c r="V30" s="43"/>
      <c r="W30" s="43">
        <f t="shared" si="4"/>
        <v>7.5929401173881139</v>
      </c>
      <c r="Z30" s="43" t="s">
        <v>50</v>
      </c>
    </row>
    <row r="31" spans="1:26" s="3" customFormat="1">
      <c r="A31" s="8">
        <v>14013</v>
      </c>
      <c r="B31" s="18">
        <v>35862</v>
      </c>
      <c r="C31" s="8" t="s">
        <v>2</v>
      </c>
      <c r="D31" s="8">
        <v>3210000</v>
      </c>
      <c r="E31" s="5">
        <f t="shared" si="3"/>
        <v>9420.39618488628</v>
      </c>
      <c r="F31" s="13">
        <v>36133</v>
      </c>
      <c r="G31" s="8">
        <v>330</v>
      </c>
      <c r="H31" s="8">
        <v>58</v>
      </c>
      <c r="I31" s="8">
        <v>147044</v>
      </c>
      <c r="J31" s="13">
        <v>36097</v>
      </c>
      <c r="K31" s="8">
        <v>24607</v>
      </c>
      <c r="L31" s="5">
        <f t="shared" ref="L31" si="17">K31/340.75</f>
        <v>72.214233308877482</v>
      </c>
      <c r="M31" s="8">
        <v>147043</v>
      </c>
      <c r="N31" s="13">
        <v>36097</v>
      </c>
      <c r="O31" s="8">
        <v>5216</v>
      </c>
      <c r="P31" s="5">
        <f t="shared" si="9"/>
        <v>15.307410124724871</v>
      </c>
      <c r="Q31" s="80">
        <f t="shared" si="6"/>
        <v>61.232575201760824</v>
      </c>
      <c r="R31" s="80">
        <f t="shared" si="7"/>
        <v>11.77549523110785</v>
      </c>
      <c r="S31" s="80"/>
      <c r="T31" s="80">
        <f t="shared" si="2"/>
        <v>11.388127879677182</v>
      </c>
      <c r="U31" s="48" t="s">
        <v>60</v>
      </c>
      <c r="V31" s="43">
        <f t="shared" si="10"/>
        <v>22.757153338224509</v>
      </c>
      <c r="W31" s="43">
        <f t="shared" si="4"/>
        <v>3.9192822450476896</v>
      </c>
    </row>
    <row r="32" spans="1:26" s="3" customFormat="1">
      <c r="A32" s="8">
        <v>14017</v>
      </c>
      <c r="B32" s="18">
        <v>35863</v>
      </c>
      <c r="C32" s="8" t="s">
        <v>0</v>
      </c>
      <c r="D32" s="8">
        <v>2050000</v>
      </c>
      <c r="E32" s="5">
        <f t="shared" si="3"/>
        <v>6016.140865737344</v>
      </c>
      <c r="F32" s="13">
        <v>36153</v>
      </c>
      <c r="G32" s="8">
        <v>331</v>
      </c>
      <c r="H32" s="8">
        <v>37</v>
      </c>
      <c r="I32" s="8">
        <v>147395</v>
      </c>
      <c r="J32" s="13">
        <v>36097</v>
      </c>
      <c r="K32" s="8">
        <v>15823</v>
      </c>
      <c r="L32" s="5">
        <f t="shared" si="8"/>
        <v>46.435803374908289</v>
      </c>
      <c r="M32" s="8">
        <v>147396</v>
      </c>
      <c r="N32" s="13">
        <v>36097</v>
      </c>
      <c r="O32" s="8">
        <v>3331</v>
      </c>
      <c r="P32" s="5">
        <f t="shared" si="9"/>
        <v>9.7754952311078505</v>
      </c>
      <c r="Q32" s="80">
        <f t="shared" si="6"/>
        <v>39.104915627292741</v>
      </c>
      <c r="R32" s="80">
        <f t="shared" si="7"/>
        <v>7.5201760821716803</v>
      </c>
      <c r="S32" s="80"/>
      <c r="T32" s="80">
        <f t="shared" si="2"/>
        <v>7.7115321349963306</v>
      </c>
      <c r="U32" s="48" t="s">
        <v>60</v>
      </c>
      <c r="V32" s="43">
        <f t="shared" si="10"/>
        <v>14.851063829787229</v>
      </c>
      <c r="W32" s="43">
        <f t="shared" si="4"/>
        <v>2.0639630961115198</v>
      </c>
    </row>
    <row r="33" spans="1:26" s="3" customFormat="1">
      <c r="A33" s="8">
        <v>14019</v>
      </c>
      <c r="B33" s="18">
        <v>35866</v>
      </c>
      <c r="C33" s="8" t="s">
        <v>2</v>
      </c>
      <c r="D33" s="8">
        <v>1060000</v>
      </c>
      <c r="E33" s="5">
        <f t="shared" si="3"/>
        <v>3110.7850330154074</v>
      </c>
      <c r="F33" s="61">
        <v>35984</v>
      </c>
      <c r="G33" s="63"/>
      <c r="H33" s="63"/>
      <c r="I33" s="8">
        <v>277518</v>
      </c>
      <c r="J33" s="13">
        <v>36097</v>
      </c>
      <c r="K33" s="8">
        <v>8319</v>
      </c>
      <c r="L33" s="5">
        <f t="shared" si="8"/>
        <v>24.413793103448278</v>
      </c>
      <c r="M33" s="8">
        <v>277519</v>
      </c>
      <c r="N33" s="13">
        <v>36097</v>
      </c>
      <c r="O33" s="8">
        <v>1723</v>
      </c>
      <c r="P33" s="5">
        <f t="shared" si="9"/>
        <v>5.0564930300807047</v>
      </c>
      <c r="Q33" s="80">
        <f t="shared" si="6"/>
        <v>20.220102714600149</v>
      </c>
      <c r="R33" s="80">
        <f t="shared" si="7"/>
        <v>3.8884812912692595</v>
      </c>
      <c r="S33" s="80"/>
      <c r="T33" s="80">
        <f t="shared" si="2"/>
        <v>4.5737478356566399</v>
      </c>
      <c r="U33" s="48"/>
      <c r="V33" s="43">
        <f t="shared" si="10"/>
        <v>8.0821716801173888</v>
      </c>
      <c r="W33" s="43">
        <f t="shared" si="4"/>
        <v>0.48274519442406483</v>
      </c>
    </row>
    <row r="34" spans="1:26" s="3" customFormat="1">
      <c r="A34" s="8">
        <v>14022</v>
      </c>
      <c r="B34" s="18">
        <v>35866</v>
      </c>
      <c r="C34" s="8" t="s">
        <v>2</v>
      </c>
      <c r="D34" s="8">
        <v>6500000</v>
      </c>
      <c r="E34" s="5">
        <f t="shared" si="3"/>
        <v>19075.568598679383</v>
      </c>
      <c r="F34" s="13"/>
      <c r="G34" s="8"/>
      <c r="H34" s="8"/>
      <c r="I34" s="8">
        <v>147045</v>
      </c>
      <c r="J34" s="13">
        <v>36097</v>
      </c>
      <c r="K34" s="8">
        <v>49555</v>
      </c>
      <c r="L34" s="5">
        <f t="shared" si="8"/>
        <v>145.42920029347027</v>
      </c>
      <c r="M34" s="8">
        <v>147046</v>
      </c>
      <c r="N34" s="13">
        <v>36097</v>
      </c>
      <c r="O34" s="8">
        <v>10563</v>
      </c>
      <c r="P34" s="5">
        <f t="shared" si="9"/>
        <v>30.999266324284665</v>
      </c>
      <c r="Q34" s="80">
        <f t="shared" si="6"/>
        <v>123.991195891416</v>
      </c>
      <c r="R34" s="80">
        <f t="shared" si="7"/>
        <v>23.844460748349231</v>
      </c>
      <c r="S34" s="80"/>
      <c r="T34" s="80">
        <f t="shared" si="2"/>
        <v>21.815714086573735</v>
      </c>
      <c r="U34" s="48" t="s">
        <v>60</v>
      </c>
      <c r="V34" s="43">
        <f t="shared" si="10"/>
        <v>45.28246515040351</v>
      </c>
      <c r="W34" s="43">
        <f t="shared" si="4"/>
        <v>9.1835522377109307</v>
      </c>
    </row>
    <row r="35" spans="1:26" s="3" customFormat="1">
      <c r="A35" s="8">
        <v>14024</v>
      </c>
      <c r="B35" s="18">
        <v>35867</v>
      </c>
      <c r="C35" s="8" t="s">
        <v>0</v>
      </c>
      <c r="D35" s="8">
        <v>6000000</v>
      </c>
      <c r="E35" s="5">
        <f t="shared" si="3"/>
        <v>17608.217168011739</v>
      </c>
      <c r="F35" s="61">
        <v>35880</v>
      </c>
      <c r="G35" s="63"/>
      <c r="H35" s="63"/>
      <c r="I35" s="8">
        <v>277552</v>
      </c>
      <c r="J35" s="13">
        <v>36097</v>
      </c>
      <c r="K35" s="8">
        <v>45765</v>
      </c>
      <c r="L35" s="5">
        <f t="shared" si="8"/>
        <v>134.30667644900953</v>
      </c>
      <c r="M35" s="8">
        <v>277553</v>
      </c>
      <c r="N35" s="13">
        <v>36097</v>
      </c>
      <c r="O35" s="8">
        <v>9750</v>
      </c>
      <c r="P35" s="5">
        <f t="shared" si="9"/>
        <v>28.613352898019077</v>
      </c>
      <c r="Q35" s="80">
        <f t="shared" si="6"/>
        <v>114.45341159207631</v>
      </c>
      <c r="R35" s="80">
        <f t="shared" si="7"/>
        <v>22.010271460014675</v>
      </c>
      <c r="S35" s="80"/>
      <c r="T35" s="80">
        <f t="shared" si="2"/>
        <v>20.230974541452678</v>
      </c>
      <c r="U35" s="48" t="s">
        <v>60</v>
      </c>
      <c r="V35" s="43">
        <f t="shared" si="10"/>
        <v>41.863536316947901</v>
      </c>
      <c r="W35" s="43">
        <f t="shared" si="4"/>
        <v>8.3823783565663987</v>
      </c>
    </row>
    <row r="36" spans="1:26" s="3" customFormat="1">
      <c r="A36" s="8">
        <v>14030</v>
      </c>
      <c r="B36" s="19">
        <v>35871</v>
      </c>
      <c r="C36" s="9" t="s">
        <v>0</v>
      </c>
      <c r="D36" s="9">
        <v>1000000</v>
      </c>
      <c r="E36" s="4">
        <f t="shared" si="3"/>
        <v>2934.70286133529</v>
      </c>
      <c r="F36" s="11">
        <v>36175</v>
      </c>
      <c r="G36" s="9">
        <v>332</v>
      </c>
      <c r="H36" s="9">
        <v>31</v>
      </c>
      <c r="I36" s="8">
        <v>147946</v>
      </c>
      <c r="J36" s="13">
        <v>36097</v>
      </c>
      <c r="K36" s="8">
        <v>7844</v>
      </c>
      <c r="L36" s="5">
        <f t="shared" si="8"/>
        <v>23.019809244314015</v>
      </c>
      <c r="M36" s="8">
        <v>147947</v>
      </c>
      <c r="N36" s="13">
        <v>36097</v>
      </c>
      <c r="O36" s="8">
        <v>1364</v>
      </c>
      <c r="P36" s="5">
        <f t="shared" si="9"/>
        <v>4.0029347028613351</v>
      </c>
      <c r="Q36" s="80">
        <f t="shared" si="6"/>
        <v>19.075568598679386</v>
      </c>
      <c r="R36" s="80">
        <f t="shared" si="7"/>
        <v>3.6683785766691126</v>
      </c>
      <c r="S36" s="80"/>
      <c r="T36" s="80">
        <f t="shared" si="2"/>
        <v>4.3835790902421135</v>
      </c>
      <c r="U36" s="48"/>
      <c r="V36" s="43">
        <f t="shared" si="10"/>
        <v>7.6126192223037421</v>
      </c>
      <c r="W36" s="43">
        <f t="shared" si="4"/>
        <v>-0.38064438738077833</v>
      </c>
    </row>
    <row r="37" spans="1:26" s="3" customFormat="1">
      <c r="A37" s="8">
        <v>14036</v>
      </c>
      <c r="B37" s="19">
        <v>35872</v>
      </c>
      <c r="C37" s="9" t="s">
        <v>2</v>
      </c>
      <c r="D37" s="9">
        <v>1950000</v>
      </c>
      <c r="E37" s="4">
        <f t="shared" si="3"/>
        <v>5722.670579603815</v>
      </c>
      <c r="F37" s="11"/>
      <c r="G37" s="9">
        <v>319</v>
      </c>
      <c r="H37" s="9">
        <v>28</v>
      </c>
      <c r="I37" s="8">
        <v>147047</v>
      </c>
      <c r="J37" s="13">
        <v>36097</v>
      </c>
      <c r="K37" s="8">
        <v>15844</v>
      </c>
      <c r="L37" s="5">
        <f t="shared" si="8"/>
        <v>46.49743213499633</v>
      </c>
      <c r="M37" s="8">
        <v>147048</v>
      </c>
      <c r="N37" s="13">
        <v>36097</v>
      </c>
      <c r="O37" s="8">
        <v>2390</v>
      </c>
      <c r="P37" s="5">
        <f t="shared" si="9"/>
        <v>7.0139398385913427</v>
      </c>
      <c r="Q37" s="80">
        <f t="shared" si="6"/>
        <v>37.197358767424802</v>
      </c>
      <c r="R37" s="80">
        <f t="shared" si="7"/>
        <v>7.1533382245047692</v>
      </c>
      <c r="S37" s="80"/>
      <c r="T37" s="80">
        <f t="shared" si="2"/>
        <v>7.3945842259721193</v>
      </c>
      <c r="U37" s="48" t="s">
        <v>60</v>
      </c>
      <c r="V37" s="43">
        <f t="shared" si="10"/>
        <v>16.453411592076296</v>
      </c>
      <c r="W37" s="43">
        <f t="shared" si="4"/>
        <v>-0.38064438738077655</v>
      </c>
    </row>
    <row r="38" spans="1:26" s="3" customFormat="1">
      <c r="A38" s="8">
        <v>14040</v>
      </c>
      <c r="B38" s="18">
        <v>35875</v>
      </c>
      <c r="C38" s="52" t="s">
        <v>2</v>
      </c>
      <c r="D38" s="8">
        <v>450000</v>
      </c>
      <c r="E38" s="5">
        <f t="shared" si="3"/>
        <v>1320.6162876008805</v>
      </c>
      <c r="F38" s="13">
        <v>36133</v>
      </c>
      <c r="G38" s="8">
        <v>330</v>
      </c>
      <c r="H38" s="8">
        <v>61</v>
      </c>
      <c r="I38" s="8">
        <v>147049</v>
      </c>
      <c r="J38" s="13">
        <v>36097</v>
      </c>
      <c r="K38" s="8">
        <v>3657</v>
      </c>
      <c r="L38" s="5">
        <f t="shared" si="8"/>
        <v>10.732208363903155</v>
      </c>
      <c r="M38" s="8">
        <v>147050</v>
      </c>
      <c r="N38" s="13">
        <v>36097</v>
      </c>
      <c r="O38" s="8">
        <v>770</v>
      </c>
      <c r="P38" s="5">
        <f t="shared" si="9"/>
        <v>2.2597212032281733</v>
      </c>
      <c r="Q38" s="80">
        <f t="shared" si="6"/>
        <v>8.5840058694057237</v>
      </c>
      <c r="R38" s="80">
        <f t="shared" si="7"/>
        <v>1.6507703595011005</v>
      </c>
      <c r="S38" s="80"/>
      <c r="T38" s="80">
        <f t="shared" si="2"/>
        <v>2.6403655906089512</v>
      </c>
      <c r="U38" s="48"/>
      <c r="V38" s="43">
        <f t="shared" si="10"/>
        <v>3.7989728539985315</v>
      </c>
      <c r="W38" s="43">
        <f t="shared" si="4"/>
        <v>-0.38064438738077788</v>
      </c>
    </row>
    <row r="39" spans="1:26" s="3" customFormat="1">
      <c r="A39" s="8">
        <v>14041</v>
      </c>
      <c r="B39" s="18">
        <v>35875</v>
      </c>
      <c r="C39" s="52" t="s">
        <v>0</v>
      </c>
      <c r="D39" s="8">
        <v>675000</v>
      </c>
      <c r="E39" s="5">
        <f t="shared" si="3"/>
        <v>1980.9244314013206</v>
      </c>
      <c r="F39" s="13">
        <v>36133</v>
      </c>
      <c r="G39" s="8">
        <v>330</v>
      </c>
      <c r="H39" s="8">
        <v>62</v>
      </c>
      <c r="I39" s="8">
        <v>277344</v>
      </c>
      <c r="J39" s="13">
        <v>36097</v>
      </c>
      <c r="K39" s="8">
        <v>5392</v>
      </c>
      <c r="L39" s="5">
        <f t="shared" si="8"/>
        <v>15.823917828319882</v>
      </c>
      <c r="M39" s="8">
        <v>277343</v>
      </c>
      <c r="N39" s="13">
        <v>36097</v>
      </c>
      <c r="O39" s="8">
        <v>1093</v>
      </c>
      <c r="P39" s="5">
        <f t="shared" si="9"/>
        <v>3.2076302274394717</v>
      </c>
      <c r="Q39" s="80">
        <f t="shared" si="6"/>
        <v>12.876008804108585</v>
      </c>
      <c r="R39" s="80">
        <f t="shared" si="7"/>
        <v>2.4761555392516508</v>
      </c>
      <c r="S39" s="80"/>
      <c r="T39" s="80">
        <f t="shared" si="2"/>
        <v>3.3534983859134262</v>
      </c>
      <c r="U39" s="48"/>
      <c r="V39" s="43">
        <f t="shared" si="10"/>
        <v>5.4240645634629479</v>
      </c>
      <c r="W39" s="43">
        <f t="shared" si="4"/>
        <v>-0.14586815847395451</v>
      </c>
    </row>
    <row r="40" spans="1:26" s="3" customFormat="1">
      <c r="A40" s="8">
        <v>14042</v>
      </c>
      <c r="B40" s="18">
        <v>35875</v>
      </c>
      <c r="C40" s="52" t="s">
        <v>2</v>
      </c>
      <c r="D40" s="8">
        <v>1040000</v>
      </c>
      <c r="E40" s="5">
        <f t="shared" si="3"/>
        <v>3052.0909757887016</v>
      </c>
      <c r="F40" s="13">
        <v>36133</v>
      </c>
      <c r="G40" s="8">
        <v>330</v>
      </c>
      <c r="H40" s="8">
        <v>63</v>
      </c>
      <c r="I40" s="8">
        <v>277345</v>
      </c>
      <c r="J40" s="13">
        <v>36097</v>
      </c>
      <c r="K40" s="8">
        <v>8168</v>
      </c>
      <c r="L40" s="5">
        <f t="shared" si="8"/>
        <v>23.970652971386649</v>
      </c>
      <c r="M40" s="8">
        <v>277346</v>
      </c>
      <c r="N40" s="13">
        <v>36097</v>
      </c>
      <c r="O40" s="8">
        <v>1620</v>
      </c>
      <c r="P40" s="5">
        <f t="shared" si="9"/>
        <v>4.7542186353631699</v>
      </c>
      <c r="Q40" s="80">
        <f t="shared" si="6"/>
        <v>19.838591342626561</v>
      </c>
      <c r="R40" s="80">
        <f t="shared" si="7"/>
        <v>3.8151137197358769</v>
      </c>
      <c r="S40" s="80"/>
      <c r="T40" s="80">
        <f t="shared" si="2"/>
        <v>4.5103582538517974</v>
      </c>
      <c r="U40" s="48"/>
      <c r="V40" s="43">
        <f t="shared" si="10"/>
        <v>7.9471753484959642</v>
      </c>
      <c r="W40" s="43">
        <f t="shared" si="4"/>
        <v>0.24386038151137246</v>
      </c>
    </row>
    <row r="41" spans="1:26" s="3" customFormat="1">
      <c r="A41" s="8">
        <v>14043</v>
      </c>
      <c r="B41" s="18">
        <v>35875</v>
      </c>
      <c r="C41" s="52" t="s">
        <v>0</v>
      </c>
      <c r="D41" s="8">
        <v>1540000</v>
      </c>
      <c r="E41" s="5">
        <f t="shared" si="3"/>
        <v>4519.4424064563464</v>
      </c>
      <c r="F41" s="13">
        <v>36133</v>
      </c>
      <c r="G41" s="8">
        <v>330</v>
      </c>
      <c r="H41" s="8">
        <v>64</v>
      </c>
      <c r="I41" s="8">
        <v>277347</v>
      </c>
      <c r="J41" s="13">
        <v>36097</v>
      </c>
      <c r="K41" s="8">
        <v>11958</v>
      </c>
      <c r="L41" s="5">
        <f t="shared" si="8"/>
        <v>35.093176815847393</v>
      </c>
      <c r="M41" s="8">
        <v>277348</v>
      </c>
      <c r="N41" s="13">
        <v>36097</v>
      </c>
      <c r="O41" s="8">
        <v>2502</v>
      </c>
      <c r="P41" s="5">
        <f t="shared" si="9"/>
        <v>7.3426265590608955</v>
      </c>
      <c r="Q41" s="80">
        <f t="shared" si="6"/>
        <v>29.376375641966256</v>
      </c>
      <c r="R41" s="80">
        <f t="shared" si="7"/>
        <v>5.649303008070433</v>
      </c>
      <c r="S41" s="80"/>
      <c r="T41" s="80">
        <f t="shared" si="2"/>
        <v>6.0950977989728541</v>
      </c>
      <c r="U41" s="48" t="s">
        <v>60</v>
      </c>
      <c r="V41" s="43">
        <f t="shared" si="10"/>
        <v>11.36610418195157</v>
      </c>
      <c r="W41" s="43">
        <f t="shared" si="4"/>
        <v>1.2475287600880414</v>
      </c>
    </row>
    <row r="42" spans="1:26" s="3" customFormat="1">
      <c r="A42" s="8">
        <v>14044</v>
      </c>
      <c r="B42" s="18">
        <v>35877</v>
      </c>
      <c r="C42" s="52" t="s">
        <v>0</v>
      </c>
      <c r="D42" s="8">
        <v>2430000</v>
      </c>
      <c r="E42" s="5">
        <f t="shared" si="3"/>
        <v>7131.3279530447544</v>
      </c>
      <c r="F42" s="13"/>
      <c r="G42" s="8"/>
      <c r="H42" s="8"/>
      <c r="I42" s="8">
        <v>277349</v>
      </c>
      <c r="J42" s="13">
        <v>36097</v>
      </c>
      <c r="K42" s="8">
        <v>18708</v>
      </c>
      <c r="L42" s="5">
        <f t="shared" si="8"/>
        <v>54.902421129860599</v>
      </c>
      <c r="M42" s="8">
        <v>277627</v>
      </c>
      <c r="N42" s="13">
        <v>36097</v>
      </c>
      <c r="O42" s="8">
        <v>3450</v>
      </c>
      <c r="P42" s="5">
        <f t="shared" si="9"/>
        <v>10.12472487160675</v>
      </c>
      <c r="Q42" s="80">
        <f t="shared" si="6"/>
        <v>46.353631694790906</v>
      </c>
      <c r="R42" s="80">
        <f t="shared" si="7"/>
        <v>8.9141599413059431</v>
      </c>
      <c r="S42" s="80"/>
      <c r="T42" s="80">
        <f t="shared" si="2"/>
        <v>8.9159341892883344</v>
      </c>
      <c r="U42" s="48" t="s">
        <v>60</v>
      </c>
      <c r="V42" s="43">
        <f t="shared" si="10"/>
        <v>17.462949376375636</v>
      </c>
      <c r="W42" s="43">
        <f t="shared" si="4"/>
        <v>1.2087906823184156</v>
      </c>
      <c r="Z42" s="43" t="s">
        <v>52</v>
      </c>
    </row>
    <row r="43" spans="1:26" s="3" customFormat="1">
      <c r="A43" s="8">
        <v>14046</v>
      </c>
      <c r="B43" s="18">
        <v>35878</v>
      </c>
      <c r="C43" s="8" t="s">
        <v>10</v>
      </c>
      <c r="D43" s="8">
        <v>2900000</v>
      </c>
      <c r="E43" s="5">
        <f t="shared" ref="E43:E46" si="18">D43/340.75</f>
        <v>8510.6382978723395</v>
      </c>
      <c r="F43" s="61">
        <v>36013</v>
      </c>
      <c r="G43" s="8"/>
      <c r="H43" s="8"/>
      <c r="I43" s="8"/>
      <c r="J43" s="13"/>
      <c r="K43" s="8"/>
      <c r="L43" s="5"/>
      <c r="M43" s="8">
        <v>147361</v>
      </c>
      <c r="N43" s="13">
        <v>36097</v>
      </c>
      <c r="O43" s="8">
        <v>3416</v>
      </c>
      <c r="P43" s="5">
        <f t="shared" si="9"/>
        <v>10.02494497432135</v>
      </c>
      <c r="Q43" s="80"/>
      <c r="R43" s="80"/>
      <c r="S43" s="80"/>
      <c r="T43" s="80">
        <f t="shared" si="2"/>
        <v>10.405589361702127</v>
      </c>
      <c r="U43" s="48"/>
      <c r="V43" s="43"/>
      <c r="W43" s="43"/>
    </row>
    <row r="44" spans="1:26" s="3" customFormat="1">
      <c r="A44" s="8">
        <v>14047</v>
      </c>
      <c r="B44" s="18">
        <v>35878</v>
      </c>
      <c r="C44" s="52" t="s">
        <v>51</v>
      </c>
      <c r="D44" s="8">
        <v>15000</v>
      </c>
      <c r="E44" s="5">
        <f t="shared" si="18"/>
        <v>44.020542920029349</v>
      </c>
      <c r="F44" s="61">
        <v>35880</v>
      </c>
      <c r="G44" s="8"/>
      <c r="H44" s="8"/>
      <c r="I44" s="8">
        <v>147360</v>
      </c>
      <c r="J44" s="13">
        <v>36097</v>
      </c>
      <c r="K44" s="8">
        <v>1950</v>
      </c>
      <c r="L44" s="5">
        <f t="shared" ref="L44" si="19">K44/340.75</f>
        <v>5.7226705796038155</v>
      </c>
      <c r="M44" s="10"/>
      <c r="N44" s="6">
        <v>1.26</v>
      </c>
      <c r="O44" s="10"/>
      <c r="P44" s="5">
        <f t="shared" si="9"/>
        <v>0</v>
      </c>
      <c r="Q44" s="80"/>
      <c r="R44" s="80"/>
      <c r="S44" s="80">
        <f>E44*1.3%</f>
        <v>0.57226705796038158</v>
      </c>
      <c r="T44" s="80">
        <f t="shared" si="2"/>
        <v>1.2616421863536318</v>
      </c>
      <c r="U44" s="48" t="s">
        <v>60</v>
      </c>
      <c r="V44" s="60"/>
      <c r="W44" s="60"/>
    </row>
    <row r="45" spans="1:26" s="3" customFormat="1">
      <c r="A45" s="8">
        <v>14060</v>
      </c>
      <c r="B45" s="19">
        <v>35895</v>
      </c>
      <c r="C45" s="9" t="s">
        <v>10</v>
      </c>
      <c r="D45" s="9">
        <v>700000</v>
      </c>
      <c r="E45" s="4">
        <f t="shared" si="18"/>
        <v>2054.2920029347029</v>
      </c>
      <c r="F45" s="61">
        <v>35912</v>
      </c>
      <c r="G45" s="9"/>
      <c r="H45" s="9"/>
      <c r="I45" s="8"/>
      <c r="J45" s="13"/>
      <c r="K45" s="8"/>
      <c r="L45" s="5"/>
      <c r="M45" s="8">
        <v>147369</v>
      </c>
      <c r="N45" s="13">
        <v>36097</v>
      </c>
      <c r="O45" s="8">
        <v>1040</v>
      </c>
      <c r="P45" s="5">
        <f t="shared" si="9"/>
        <v>3.0520909757887016</v>
      </c>
      <c r="Q45" s="80"/>
      <c r="R45" s="80"/>
      <c r="S45" s="80"/>
      <c r="T45" s="80">
        <f t="shared" si="2"/>
        <v>3.432735363169479</v>
      </c>
      <c r="U45" s="48"/>
      <c r="V45" s="43"/>
      <c r="W45" s="43"/>
    </row>
    <row r="46" spans="1:26" s="3" customFormat="1">
      <c r="A46" s="8">
        <v>14063</v>
      </c>
      <c r="B46" s="19">
        <v>35899</v>
      </c>
      <c r="C46" s="9" t="s">
        <v>10</v>
      </c>
      <c r="D46" s="9">
        <v>1000000</v>
      </c>
      <c r="E46" s="4">
        <f t="shared" si="18"/>
        <v>2934.70286133529</v>
      </c>
      <c r="F46" s="61">
        <v>36138</v>
      </c>
      <c r="G46" s="9"/>
      <c r="H46" s="9"/>
      <c r="I46" s="8"/>
      <c r="J46" s="13"/>
      <c r="K46" s="8"/>
      <c r="L46" s="5"/>
      <c r="M46" s="8">
        <v>147368</v>
      </c>
      <c r="N46" s="13">
        <v>36097</v>
      </c>
      <c r="O46" s="8">
        <v>1365</v>
      </c>
      <c r="P46" s="5">
        <f t="shared" ref="P46:P47" si="20">O46/340.75</f>
        <v>4.0058694057226703</v>
      </c>
      <c r="Q46" s="80"/>
      <c r="R46" s="80"/>
      <c r="S46" s="80"/>
      <c r="T46" s="80">
        <f t="shared" si="2"/>
        <v>4.3835790902421135</v>
      </c>
      <c r="U46" s="48"/>
      <c r="V46" s="43"/>
      <c r="W46" s="43"/>
    </row>
    <row r="47" spans="1:26" s="3" customFormat="1">
      <c r="A47" s="8">
        <v>14066</v>
      </c>
      <c r="B47" s="18">
        <v>35901</v>
      </c>
      <c r="C47" s="8" t="s">
        <v>0</v>
      </c>
      <c r="D47" s="8">
        <v>10000000</v>
      </c>
      <c r="E47" s="4">
        <f t="shared" si="3"/>
        <v>29347.028613352897</v>
      </c>
      <c r="F47" s="13">
        <v>36153</v>
      </c>
      <c r="G47" s="8">
        <v>331</v>
      </c>
      <c r="H47" s="8">
        <v>38</v>
      </c>
      <c r="I47" s="8">
        <v>277628</v>
      </c>
      <c r="J47" s="13">
        <v>36097</v>
      </c>
      <c r="K47" s="8">
        <v>76840</v>
      </c>
      <c r="L47" s="5">
        <f t="shared" ref="L47" si="21">K47/340.75</f>
        <v>225.50256786500367</v>
      </c>
      <c r="M47" s="8">
        <v>277624</v>
      </c>
      <c r="N47" s="13">
        <v>36097</v>
      </c>
      <c r="O47" s="8">
        <v>16250</v>
      </c>
      <c r="P47" s="5">
        <f t="shared" si="20"/>
        <v>47.688921496698462</v>
      </c>
      <c r="Q47" s="80">
        <f t="shared" si="6"/>
        <v>190.75568598679385</v>
      </c>
      <c r="R47" s="80">
        <f t="shared" si="7"/>
        <v>36.683785766691123</v>
      </c>
      <c r="S47" s="80"/>
      <c r="T47" s="80">
        <f t="shared" si="2"/>
        <v>32.908890902421135</v>
      </c>
      <c r="U47" s="48" t="s">
        <v>60</v>
      </c>
      <c r="V47" s="43">
        <f t="shared" si="10"/>
        <v>71.43066764490095</v>
      </c>
      <c r="W47" s="43">
        <f t="shared" si="4"/>
        <v>14.780030594277328</v>
      </c>
    </row>
    <row r="48" spans="1:26" s="3" customFormat="1">
      <c r="A48" s="8">
        <v>14067</v>
      </c>
      <c r="B48" s="18">
        <v>35901</v>
      </c>
      <c r="C48" s="8" t="s">
        <v>0</v>
      </c>
      <c r="D48" s="8">
        <v>2300000</v>
      </c>
      <c r="E48" s="4">
        <f t="shared" si="3"/>
        <v>6749.8165810711662</v>
      </c>
      <c r="F48" s="13">
        <v>36175</v>
      </c>
      <c r="G48" s="8">
        <v>332</v>
      </c>
      <c r="H48" s="8">
        <v>33</v>
      </c>
      <c r="I48" s="8">
        <v>147372</v>
      </c>
      <c r="J48" s="13">
        <v>36097</v>
      </c>
      <c r="K48" s="8">
        <v>17372</v>
      </c>
      <c r="L48" s="5">
        <f t="shared" si="8"/>
        <v>50.981658107116651</v>
      </c>
      <c r="M48" s="8">
        <v>147373</v>
      </c>
      <c r="N48" s="13">
        <v>36097</v>
      </c>
      <c r="O48" s="8">
        <v>3738</v>
      </c>
      <c r="P48" s="5">
        <f t="shared" si="9"/>
        <v>10.969919295671314</v>
      </c>
      <c r="Q48" s="80">
        <f t="shared" si="6"/>
        <v>43.873807776962586</v>
      </c>
      <c r="R48" s="80">
        <f t="shared" si="7"/>
        <v>8.4372707263389586</v>
      </c>
      <c r="S48" s="80"/>
      <c r="T48" s="80">
        <f t="shared" si="2"/>
        <v>8.5039019075568589</v>
      </c>
      <c r="U48" s="48" t="s">
        <v>60</v>
      </c>
      <c r="V48" s="43">
        <f t="shared" si="10"/>
        <v>15.545121056493024</v>
      </c>
      <c r="W48" s="43">
        <f t="shared" si="4"/>
        <v>2.4660173881144551</v>
      </c>
    </row>
    <row r="49" spans="1:23" s="3" customFormat="1">
      <c r="A49" s="8">
        <v>14068</v>
      </c>
      <c r="B49" s="18">
        <v>35901</v>
      </c>
      <c r="C49" s="8" t="s">
        <v>0</v>
      </c>
      <c r="D49" s="8">
        <v>2300000</v>
      </c>
      <c r="E49" s="4">
        <f t="shared" si="3"/>
        <v>6749.8165810711662</v>
      </c>
      <c r="F49" s="13"/>
      <c r="G49" s="8"/>
      <c r="H49" s="8"/>
      <c r="I49" s="8">
        <v>147370</v>
      </c>
      <c r="J49" s="13">
        <v>36097</v>
      </c>
      <c r="K49" s="8">
        <v>17718</v>
      </c>
      <c r="L49" s="5">
        <f t="shared" si="8"/>
        <v>51.997065297138661</v>
      </c>
      <c r="M49" s="8">
        <v>147371</v>
      </c>
      <c r="N49" s="13">
        <v>36097</v>
      </c>
      <c r="O49" s="8">
        <v>3738</v>
      </c>
      <c r="P49" s="5">
        <f t="shared" si="9"/>
        <v>10.969919295671314</v>
      </c>
      <c r="Q49" s="80">
        <f t="shared" si="6"/>
        <v>43.873807776962586</v>
      </c>
      <c r="R49" s="80">
        <f t="shared" si="7"/>
        <v>8.4372707263389586</v>
      </c>
      <c r="S49" s="80"/>
      <c r="T49" s="80">
        <f t="shared" si="2"/>
        <v>8.5039019075568589</v>
      </c>
      <c r="U49" s="48" t="s">
        <v>60</v>
      </c>
      <c r="V49" s="43">
        <f t="shared" si="10"/>
        <v>16.560528246515034</v>
      </c>
      <c r="W49" s="43">
        <f t="shared" si="4"/>
        <v>2.4660173881144551</v>
      </c>
    </row>
    <row r="50" spans="1:23" s="3" customFormat="1">
      <c r="A50" s="8">
        <v>14073</v>
      </c>
      <c r="B50" s="18">
        <v>35909</v>
      </c>
      <c r="C50" s="8" t="s">
        <v>10</v>
      </c>
      <c r="D50" s="8">
        <v>10050000</v>
      </c>
      <c r="E50" s="4">
        <f t="shared" si="3"/>
        <v>29493.763756419663</v>
      </c>
      <c r="F50" s="46">
        <v>35889</v>
      </c>
      <c r="G50" s="45">
        <v>320</v>
      </c>
      <c r="H50" s="45">
        <v>75</v>
      </c>
      <c r="I50" s="8"/>
      <c r="J50" s="13"/>
      <c r="K50" s="8"/>
      <c r="L50" s="5"/>
      <c r="M50" s="8">
        <v>277631</v>
      </c>
      <c r="N50" s="13">
        <v>36097</v>
      </c>
      <c r="O50" s="8">
        <v>11138</v>
      </c>
      <c r="P50" s="5">
        <f t="shared" si="9"/>
        <v>32.686720469552455</v>
      </c>
      <c r="Q50" s="80"/>
      <c r="R50" s="80"/>
      <c r="T50" s="80">
        <f t="shared" si="2"/>
        <v>33.067364856933239</v>
      </c>
      <c r="V50" s="43"/>
      <c r="W50" s="43"/>
    </row>
    <row r="51" spans="1:23" s="3" customFormat="1">
      <c r="A51" s="8">
        <v>14075</v>
      </c>
      <c r="B51" s="18">
        <v>35913</v>
      </c>
      <c r="C51" s="8" t="s">
        <v>10</v>
      </c>
      <c r="D51" s="8">
        <v>4000000</v>
      </c>
      <c r="E51" s="4">
        <f t="shared" si="3"/>
        <v>11738.81144534116</v>
      </c>
      <c r="F51" s="13">
        <v>36153</v>
      </c>
      <c r="G51" s="8">
        <v>331</v>
      </c>
      <c r="H51" s="8">
        <v>39</v>
      </c>
      <c r="I51" s="8"/>
      <c r="J51" s="13"/>
      <c r="K51" s="8"/>
      <c r="L51" s="5"/>
      <c r="M51" s="8">
        <v>277632</v>
      </c>
      <c r="N51" s="13">
        <v>36097</v>
      </c>
      <c r="O51" s="8">
        <v>4604</v>
      </c>
      <c r="P51" s="5">
        <f t="shared" si="9"/>
        <v>13.511371973587675</v>
      </c>
      <c r="Q51" s="80"/>
      <c r="R51" s="80"/>
      <c r="T51" s="80">
        <f t="shared" si="2"/>
        <v>13.892016360968453</v>
      </c>
      <c r="U51" s="48"/>
      <c r="V51" s="43"/>
      <c r="W51" s="43"/>
    </row>
    <row r="52" spans="1:23" s="3" customFormat="1">
      <c r="A52" s="8">
        <v>14089</v>
      </c>
      <c r="B52" s="18">
        <v>35929</v>
      </c>
      <c r="C52" s="52" t="s">
        <v>10</v>
      </c>
      <c r="D52" s="8">
        <v>2000000</v>
      </c>
      <c r="E52" s="5">
        <f t="shared" si="3"/>
        <v>5869.40572267058</v>
      </c>
      <c r="F52" s="13">
        <v>36035</v>
      </c>
      <c r="G52" s="8"/>
      <c r="H52" s="8"/>
      <c r="I52" s="8"/>
      <c r="J52" s="13"/>
      <c r="K52" s="8"/>
      <c r="L52" s="5"/>
      <c r="M52" s="8">
        <v>277630</v>
      </c>
      <c r="N52" s="13">
        <v>36097</v>
      </c>
      <c r="O52" s="8">
        <v>2426</v>
      </c>
      <c r="P52" s="5">
        <f t="shared" si="9"/>
        <v>7.1195891415994135</v>
      </c>
      <c r="Q52" s="80"/>
      <c r="R52" s="80"/>
      <c r="T52" s="80">
        <f t="shared" si="2"/>
        <v>7.5530581804842258</v>
      </c>
      <c r="U52" s="48"/>
      <c r="V52" s="43"/>
      <c r="W52" s="43"/>
    </row>
    <row r="53" spans="1:23" s="3" customFormat="1">
      <c r="A53" s="44">
        <v>14095</v>
      </c>
      <c r="B53" s="18">
        <v>35934</v>
      </c>
      <c r="C53" s="52" t="s">
        <v>53</v>
      </c>
      <c r="D53" s="8">
        <v>4250000</v>
      </c>
      <c r="E53" s="5">
        <f t="shared" si="3"/>
        <v>12472.487160674982</v>
      </c>
      <c r="F53" s="13">
        <v>38786</v>
      </c>
      <c r="G53" s="8">
        <v>421</v>
      </c>
      <c r="H53" s="8" t="s">
        <v>54</v>
      </c>
      <c r="I53" s="8">
        <v>147311</v>
      </c>
      <c r="J53" s="13">
        <v>36097</v>
      </c>
      <c r="K53" s="8">
        <v>32500</v>
      </c>
      <c r="L53" s="5">
        <f t="shared" ref="L53:L55" si="22">K53/340.75</f>
        <v>95.377842993396925</v>
      </c>
      <c r="M53" s="8">
        <v>147312</v>
      </c>
      <c r="N53" s="13">
        <v>36097</v>
      </c>
      <c r="O53" s="8">
        <v>6906</v>
      </c>
      <c r="P53" s="5">
        <f t="shared" si="9"/>
        <v>20.267057960381511</v>
      </c>
      <c r="Q53" s="80">
        <f t="shared" si="6"/>
        <v>81.071166544387395</v>
      </c>
      <c r="R53" s="80">
        <f t="shared" si="7"/>
        <v>15.590608950843729</v>
      </c>
      <c r="S53" s="80"/>
      <c r="T53" s="80">
        <f t="shared" si="2"/>
        <v>14.684386133528982</v>
      </c>
      <c r="U53" s="48" t="s">
        <v>60</v>
      </c>
      <c r="V53" s="43">
        <f t="shared" si="10"/>
        <v>29.89728539985326</v>
      </c>
      <c r="W53" s="43">
        <f t="shared" si="4"/>
        <v>5.5826718268525291</v>
      </c>
    </row>
    <row r="54" spans="1:23" s="3" customFormat="1">
      <c r="A54" s="44">
        <v>14096</v>
      </c>
      <c r="B54" s="18">
        <v>35934</v>
      </c>
      <c r="C54" s="52" t="s">
        <v>2</v>
      </c>
      <c r="D54" s="8">
        <v>4250000</v>
      </c>
      <c r="E54" s="5">
        <f t="shared" si="3"/>
        <v>12472.487160674982</v>
      </c>
      <c r="F54" s="13">
        <v>38786</v>
      </c>
      <c r="G54" s="8">
        <v>421</v>
      </c>
      <c r="H54" s="8">
        <v>92</v>
      </c>
      <c r="I54" s="8">
        <v>147309</v>
      </c>
      <c r="J54" s="13">
        <v>36097</v>
      </c>
      <c r="K54" s="8">
        <v>32500</v>
      </c>
      <c r="L54" s="5">
        <f t="shared" si="22"/>
        <v>95.377842993396925</v>
      </c>
      <c r="M54" s="8">
        <v>147310</v>
      </c>
      <c r="N54" s="13">
        <v>36097</v>
      </c>
      <c r="O54" s="8">
        <v>6906</v>
      </c>
      <c r="P54" s="5">
        <f t="shared" si="9"/>
        <v>20.267057960381511</v>
      </c>
      <c r="Q54" s="80">
        <f t="shared" si="6"/>
        <v>81.071166544387395</v>
      </c>
      <c r="R54" s="80">
        <f t="shared" si="7"/>
        <v>15.590608950843729</v>
      </c>
      <c r="S54" s="80"/>
      <c r="T54" s="80">
        <f t="shared" si="2"/>
        <v>14.684386133528982</v>
      </c>
      <c r="U54" s="48" t="s">
        <v>60</v>
      </c>
      <c r="V54" s="43">
        <f t="shared" si="10"/>
        <v>29.89728539985326</v>
      </c>
      <c r="W54" s="43">
        <f t="shared" si="4"/>
        <v>5.5826718268525291</v>
      </c>
    </row>
    <row r="55" spans="1:23" s="3" customFormat="1">
      <c r="A55" s="8">
        <v>14098</v>
      </c>
      <c r="B55" s="18">
        <v>35934</v>
      </c>
      <c r="C55" s="8" t="s">
        <v>0</v>
      </c>
      <c r="D55" s="8">
        <v>1280000</v>
      </c>
      <c r="E55" s="4">
        <f t="shared" si="3"/>
        <v>3756.4196625091708</v>
      </c>
      <c r="F55" s="13"/>
      <c r="G55" s="8"/>
      <c r="H55" s="8"/>
      <c r="I55" s="8">
        <v>147304</v>
      </c>
      <c r="J55" s="13">
        <v>36097</v>
      </c>
      <c r="K55" s="8">
        <v>9987</v>
      </c>
      <c r="L55" s="5">
        <f t="shared" si="22"/>
        <v>29.308877476155541</v>
      </c>
      <c r="M55" s="8">
        <v>147303</v>
      </c>
      <c r="N55" s="13">
        <v>36097</v>
      </c>
      <c r="O55" s="8">
        <v>2080</v>
      </c>
      <c r="P55" s="5">
        <f t="shared" si="9"/>
        <v>6.1041819515774032</v>
      </c>
      <c r="Q55" s="80">
        <f t="shared" si="6"/>
        <v>24.416727806309613</v>
      </c>
      <c r="R55" s="80">
        <f t="shared" si="7"/>
        <v>4.6955245781364638</v>
      </c>
      <c r="S55" s="80"/>
      <c r="T55" s="80">
        <f t="shared" si="2"/>
        <v>5.271033235509905</v>
      </c>
      <c r="U55" s="48"/>
      <c r="V55" s="43">
        <f t="shared" si="10"/>
        <v>9.5876742479823918</v>
      </c>
      <c r="W55" s="43">
        <f t="shared" si="4"/>
        <v>0.83314871606749819</v>
      </c>
    </row>
    <row r="56" spans="1:23" s="3" customFormat="1">
      <c r="A56" s="8">
        <v>14099</v>
      </c>
      <c r="B56" s="18">
        <v>35934</v>
      </c>
      <c r="C56" s="8" t="s">
        <v>2</v>
      </c>
      <c r="D56" s="8">
        <v>860000</v>
      </c>
      <c r="E56" s="5">
        <f t="shared" si="3"/>
        <v>2523.8444607483493</v>
      </c>
      <c r="F56" s="30">
        <v>35984</v>
      </c>
      <c r="G56" s="8"/>
      <c r="H56" s="8"/>
      <c r="I56" s="8">
        <v>147305</v>
      </c>
      <c r="J56" s="13">
        <v>36097</v>
      </c>
      <c r="K56" s="8">
        <v>6803</v>
      </c>
      <c r="L56" s="5">
        <f t="shared" si="8"/>
        <v>19.964783565663975</v>
      </c>
      <c r="M56" s="8">
        <v>147306</v>
      </c>
      <c r="N56" s="13">
        <v>36097</v>
      </c>
      <c r="O56" s="85">
        <v>1398</v>
      </c>
      <c r="P56" s="86">
        <f t="shared" ref="P56:P57" si="23">O56/340.75</f>
        <v>4.1027146001467347</v>
      </c>
      <c r="Q56" s="80">
        <f t="shared" si="6"/>
        <v>16.404988994864272</v>
      </c>
      <c r="R56" s="80">
        <f t="shared" si="7"/>
        <v>3.1548055759354368</v>
      </c>
      <c r="S56" s="80"/>
      <c r="T56" s="80">
        <f t="shared" si="2"/>
        <v>3.9398520176082168</v>
      </c>
      <c r="U56" s="48"/>
      <c r="V56" s="43">
        <f t="shared" si="10"/>
        <v>6.7146001467351395</v>
      </c>
      <c r="W56" s="43">
        <f t="shared" si="4"/>
        <v>0.16286258253851793</v>
      </c>
    </row>
    <row r="57" spans="1:23" s="3" customFormat="1">
      <c r="A57" s="8">
        <v>14101</v>
      </c>
      <c r="B57" s="18">
        <v>35937</v>
      </c>
      <c r="C57" s="8" t="s">
        <v>2</v>
      </c>
      <c r="D57" s="8">
        <v>11500000</v>
      </c>
      <c r="E57" s="4">
        <f t="shared" si="3"/>
        <v>33749.082905355834</v>
      </c>
      <c r="F57" s="34">
        <v>35943</v>
      </c>
      <c r="G57" s="35"/>
      <c r="H57" s="35"/>
      <c r="I57" s="8">
        <v>147374</v>
      </c>
      <c r="J57" s="13">
        <v>36097</v>
      </c>
      <c r="K57" s="8">
        <v>87455</v>
      </c>
      <c r="L57" s="5">
        <f t="shared" si="8"/>
        <v>256.65443873807777</v>
      </c>
      <c r="M57" s="8">
        <v>147375</v>
      </c>
      <c r="N57" s="13">
        <v>36097</v>
      </c>
      <c r="O57" s="8">
        <v>18679</v>
      </c>
      <c r="P57" s="5">
        <f t="shared" si="23"/>
        <v>54.817314746881877</v>
      </c>
      <c r="Q57" s="80">
        <f t="shared" si="6"/>
        <v>219.36903888481294</v>
      </c>
      <c r="R57" s="80">
        <f t="shared" si="7"/>
        <v>42.186353631694793</v>
      </c>
      <c r="S57" s="80"/>
      <c r="T57" s="80">
        <f t="shared" si="2"/>
        <v>37.663109537784301</v>
      </c>
      <c r="U57" s="48" t="s">
        <v>60</v>
      </c>
      <c r="V57" s="43">
        <f t="shared" si="10"/>
        <v>79.471753484959635</v>
      </c>
      <c r="W57" s="43">
        <f t="shared" si="4"/>
        <v>17.154205209097576</v>
      </c>
    </row>
    <row r="58" spans="1:23" s="3" customFormat="1">
      <c r="A58" s="8">
        <v>14102</v>
      </c>
      <c r="B58" s="18">
        <v>35937</v>
      </c>
      <c r="C58" s="8" t="s">
        <v>10</v>
      </c>
      <c r="D58" s="8">
        <v>800000</v>
      </c>
      <c r="E58" s="4">
        <f t="shared" si="3"/>
        <v>2347.7622890682319</v>
      </c>
      <c r="F58" s="13">
        <v>36103</v>
      </c>
      <c r="G58" s="8">
        <v>328</v>
      </c>
      <c r="H58" s="8">
        <v>76</v>
      </c>
      <c r="I58" s="8"/>
      <c r="J58" s="13"/>
      <c r="K58" s="8"/>
      <c r="L58" s="5"/>
      <c r="M58" s="8">
        <v>147308</v>
      </c>
      <c r="N58" s="13">
        <v>36097</v>
      </c>
      <c r="O58" s="8">
        <v>1148</v>
      </c>
      <c r="P58" s="5">
        <f t="shared" si="9"/>
        <v>3.3690388848129125</v>
      </c>
      <c r="Q58" s="80"/>
      <c r="R58" s="80"/>
      <c r="S58" s="80"/>
      <c r="T58" s="80">
        <f t="shared" si="2"/>
        <v>3.7496832721936904</v>
      </c>
      <c r="U58" s="48"/>
      <c r="V58" s="43"/>
      <c r="W58" s="43"/>
    </row>
    <row r="59" spans="1:23" s="3" customFormat="1">
      <c r="A59" s="8">
        <v>14103</v>
      </c>
      <c r="B59" s="18">
        <v>35938</v>
      </c>
      <c r="C59" s="8" t="s">
        <v>10</v>
      </c>
      <c r="D59" s="8">
        <v>1000000</v>
      </c>
      <c r="E59" s="4">
        <f t="shared" si="3"/>
        <v>2934.70286133529</v>
      </c>
      <c r="F59" s="13">
        <v>36178</v>
      </c>
      <c r="G59" s="8">
        <v>332</v>
      </c>
      <c r="H59" s="8">
        <v>19</v>
      </c>
      <c r="I59" s="8"/>
      <c r="J59" s="13"/>
      <c r="K59" s="8"/>
      <c r="L59" s="5"/>
      <c r="M59" s="8">
        <v>147307</v>
      </c>
      <c r="N59" s="13">
        <v>36097</v>
      </c>
      <c r="O59" s="8">
        <v>1365</v>
      </c>
      <c r="P59" s="5">
        <f t="shared" si="9"/>
        <v>4.0058694057226703</v>
      </c>
      <c r="Q59" s="80"/>
      <c r="R59" s="80"/>
      <c r="T59" s="80">
        <f t="shared" si="2"/>
        <v>4.3835790902421135</v>
      </c>
      <c r="U59" s="48"/>
      <c r="V59" s="43"/>
      <c r="W59" s="43"/>
    </row>
    <row r="60" spans="1:23" s="3" customFormat="1">
      <c r="A60" s="8">
        <v>14114</v>
      </c>
      <c r="B60" s="18">
        <v>35942</v>
      </c>
      <c r="C60" s="52" t="s">
        <v>10</v>
      </c>
      <c r="D60" s="8">
        <v>20160000</v>
      </c>
      <c r="E60" s="5">
        <f t="shared" si="3"/>
        <v>59163.609684519441</v>
      </c>
      <c r="F60" s="13"/>
      <c r="G60" s="8"/>
      <c r="H60" s="8"/>
      <c r="I60" s="8"/>
      <c r="J60" s="13"/>
      <c r="K60" s="8"/>
      <c r="L60" s="5"/>
      <c r="M60" s="8">
        <v>147302</v>
      </c>
      <c r="N60" s="13">
        <v>36097</v>
      </c>
      <c r="O60" s="8">
        <v>22057</v>
      </c>
      <c r="P60" s="5">
        <f t="shared" si="9"/>
        <v>64.730741012472492</v>
      </c>
      <c r="Q60" s="80"/>
      <c r="R60" s="80"/>
      <c r="T60" s="80">
        <f t="shared" si="2"/>
        <v>65.110798459280986</v>
      </c>
      <c r="U60" s="48"/>
      <c r="V60" s="43"/>
      <c r="W60" s="43"/>
    </row>
    <row r="61" spans="1:23" s="3" customFormat="1">
      <c r="A61" s="8"/>
      <c r="B61" s="18"/>
      <c r="C61" s="8"/>
      <c r="D61" s="8"/>
      <c r="E61" s="4"/>
      <c r="F61" s="13"/>
      <c r="G61" s="8"/>
      <c r="H61" s="8"/>
      <c r="I61" s="8"/>
      <c r="J61" s="13"/>
      <c r="K61" s="8"/>
      <c r="L61" s="5"/>
      <c r="M61" s="8"/>
      <c r="N61" s="13"/>
      <c r="O61" s="8"/>
      <c r="P61" s="5"/>
      <c r="W61" s="43"/>
    </row>
    <row r="62" spans="1:23" s="3" customFormat="1">
      <c r="A62" s="8"/>
      <c r="B62" s="18"/>
      <c r="C62" s="8"/>
      <c r="D62" s="8"/>
      <c r="E62" s="4"/>
      <c r="F62" s="13"/>
      <c r="G62" s="8"/>
      <c r="H62" s="8"/>
      <c r="I62" s="8"/>
      <c r="J62" s="13"/>
      <c r="K62" s="8"/>
      <c r="L62" s="5"/>
      <c r="M62" s="8"/>
      <c r="N62" s="13"/>
      <c r="O62" s="8"/>
      <c r="P62" s="5"/>
    </row>
    <row r="63" spans="1:23" s="3" customFormat="1">
      <c r="A63" s="8"/>
      <c r="B63" s="18"/>
      <c r="C63" s="8"/>
      <c r="D63" s="8"/>
      <c r="E63" s="4"/>
      <c r="F63" s="13"/>
      <c r="G63" s="8"/>
      <c r="H63" s="8"/>
      <c r="I63" s="8"/>
      <c r="J63" s="13"/>
      <c r="K63" s="8"/>
      <c r="L63" s="5"/>
      <c r="M63" s="8"/>
      <c r="N63" s="13"/>
      <c r="O63" s="8"/>
      <c r="P63" s="5"/>
    </row>
    <row r="64" spans="1:23">
      <c r="A64" s="9"/>
      <c r="B64" s="19"/>
      <c r="C64" s="9"/>
      <c r="D64" s="9"/>
      <c r="E64" s="4"/>
      <c r="F64" s="11"/>
      <c r="G64" s="9"/>
      <c r="H64" s="9"/>
      <c r="I64" s="4"/>
      <c r="J64" s="4"/>
      <c r="K64" s="4"/>
      <c r="L64" s="4"/>
      <c r="M64" s="4"/>
      <c r="N64" s="4"/>
      <c r="O64" s="4"/>
      <c r="P64" s="4"/>
    </row>
    <row r="65" spans="1:25">
      <c r="I65" s="12"/>
    </row>
    <row r="66" spans="1:25">
      <c r="K66" s="42">
        <f>SUM(K2:K65)</f>
        <v>1339300</v>
      </c>
      <c r="L66" s="12">
        <f>SUM(L2:L65)</f>
        <v>3930.4475421863531</v>
      </c>
      <c r="O66" s="42">
        <f>SUM(O2:O64)</f>
        <v>468893</v>
      </c>
      <c r="P66" s="12">
        <f>SUM(P2:P64)</f>
        <v>1376.0616287600883</v>
      </c>
      <c r="V66" s="81"/>
      <c r="W66" s="42"/>
    </row>
    <row r="67" spans="1:25" ht="15">
      <c r="A67" s="164" t="s">
        <v>12</v>
      </c>
      <c r="B67" s="165"/>
      <c r="C67" s="165"/>
      <c r="D67" s="165"/>
      <c r="E67" s="165"/>
      <c r="F67" s="165"/>
      <c r="G67" s="165"/>
      <c r="H67" s="165"/>
      <c r="V67" s="81">
        <f>SUM(V2:V61)</f>
        <v>1185.2455363169477</v>
      </c>
      <c r="W67" s="81">
        <f>SUM(W2:W61)</f>
        <v>256.77273217901688</v>
      </c>
      <c r="X67" s="81">
        <f>SUM(X2:X61)</f>
        <v>0</v>
      </c>
      <c r="Y67" s="81">
        <f>SUM(Y2:Y61)</f>
        <v>1</v>
      </c>
    </row>
    <row r="68" spans="1:25">
      <c r="A68" s="24"/>
      <c r="B68" s="21"/>
      <c r="C68" s="24"/>
      <c r="D68" s="24"/>
      <c r="E68" s="24"/>
      <c r="T68" s="7" t="s">
        <v>62</v>
      </c>
      <c r="V68" s="137">
        <v>26709</v>
      </c>
      <c r="W68" s="137">
        <v>5786</v>
      </c>
      <c r="X68" s="42"/>
      <c r="Y68" s="42"/>
    </row>
    <row r="69" spans="1:25">
      <c r="A69" s="2"/>
      <c r="B69" s="2"/>
      <c r="C69" s="2"/>
      <c r="D69" s="2"/>
      <c r="E69" s="2"/>
      <c r="F69" s="2"/>
      <c r="G69" s="2"/>
      <c r="H69" s="2"/>
      <c r="O69" s="42">
        <f>K66+O66</f>
        <v>1808193</v>
      </c>
      <c r="P69" s="12">
        <f>L66+P66</f>
        <v>5306.5091709464414</v>
      </c>
      <c r="Q69" s="137">
        <v>60935</v>
      </c>
      <c r="V69" s="168" t="s">
        <v>202</v>
      </c>
      <c r="W69" s="168"/>
      <c r="X69" s="168"/>
      <c r="Y69" s="168"/>
    </row>
    <row r="74" spans="1:25">
      <c r="T74" s="106" t="s">
        <v>139</v>
      </c>
    </row>
    <row r="75" spans="1:25">
      <c r="T75" s="79" t="s">
        <v>140</v>
      </c>
    </row>
    <row r="77" spans="1:25">
      <c r="T77" s="106" t="s">
        <v>142</v>
      </c>
    </row>
    <row r="78" spans="1:25">
      <c r="T78" s="79" t="s">
        <v>141</v>
      </c>
    </row>
    <row r="80" spans="1:25">
      <c r="T80" s="106" t="s">
        <v>143</v>
      </c>
    </row>
    <row r="81" spans="20:20">
      <c r="T81" s="79" t="s">
        <v>144</v>
      </c>
    </row>
  </sheetData>
  <mergeCells count="2">
    <mergeCell ref="A67:H67"/>
    <mergeCell ref="V69:Y6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2"/>
  <sheetViews>
    <sheetView workbookViewId="0">
      <selection activeCell="Q38" sqref="Q38"/>
    </sheetView>
  </sheetViews>
  <sheetFormatPr defaultRowHeight="11.25"/>
  <cols>
    <col min="1" max="1" width="8.28515625" style="1" bestFit="1" customWidth="1"/>
    <col min="2" max="2" width="8.7109375" style="20" bestFit="1" customWidth="1"/>
    <col min="3" max="3" width="21" style="1" customWidth="1"/>
    <col min="4" max="4" width="12.5703125" style="1" bestFit="1" customWidth="1"/>
    <col min="5" max="5" width="10.28515625" style="1" bestFit="1" customWidth="1"/>
    <col min="6" max="6" width="7.85546875" style="14" bestFit="1" customWidth="1"/>
    <col min="7" max="7" width="6" style="1" bestFit="1" customWidth="1"/>
    <col min="8" max="8" width="5.140625" style="1" bestFit="1" customWidth="1"/>
    <col min="9" max="9" width="10.140625" style="2" customWidth="1"/>
    <col min="10" max="10" width="8.7109375" style="2" bestFit="1" customWidth="1"/>
    <col min="11" max="11" width="9" style="2" bestFit="1" customWidth="1"/>
    <col min="12" max="12" width="8.140625" style="2" bestFit="1" customWidth="1"/>
    <col min="13" max="13" width="9.7109375" style="2" customWidth="1"/>
    <col min="14" max="14" width="8.7109375" style="2" bestFit="1" customWidth="1"/>
    <col min="15" max="15" width="9" style="2" bestFit="1" customWidth="1"/>
    <col min="16" max="16" width="8.140625" style="2" bestFit="1" customWidth="1"/>
    <col min="17" max="17" width="8.140625" style="7" bestFit="1" customWidth="1"/>
    <col min="18" max="18" width="7.28515625" style="7" bestFit="1" customWidth="1"/>
    <col min="19" max="19" width="5.42578125" style="7" bestFit="1" customWidth="1"/>
    <col min="20" max="20" width="9.140625" style="7"/>
    <col min="21" max="21" width="12.5703125" style="7" customWidth="1"/>
    <col min="22" max="137" width="9.140625" style="7"/>
    <col min="138" max="138" width="9" style="7" bestFit="1" customWidth="1"/>
    <col min="139" max="139" width="9.85546875" style="7" bestFit="1" customWidth="1"/>
    <col min="140" max="140" width="9.140625" style="7" bestFit="1" customWidth="1"/>
    <col min="141" max="141" width="16" style="7" bestFit="1" customWidth="1"/>
    <col min="142" max="142" width="9" style="7" bestFit="1" customWidth="1"/>
    <col min="143" max="143" width="7.85546875" style="7" bestFit="1" customWidth="1"/>
    <col min="144" max="144" width="11.7109375" style="7" bestFit="1" customWidth="1"/>
    <col min="145" max="145" width="14.28515625" style="7" customWidth="1"/>
    <col min="146" max="146" width="11.7109375" style="7" bestFit="1" customWidth="1"/>
    <col min="147" max="147" width="14.140625" style="7" bestFit="1" customWidth="1"/>
    <col min="148" max="148" width="16.7109375" style="7" customWidth="1"/>
    <col min="149" max="149" width="16.5703125" style="7" customWidth="1"/>
    <col min="150" max="151" width="7.85546875" style="7" bestFit="1" customWidth="1"/>
    <col min="152" max="152" width="8" style="7" bestFit="1" customWidth="1"/>
    <col min="153" max="154" width="7.85546875" style="7" bestFit="1" customWidth="1"/>
    <col min="155" max="155" width="9.7109375" style="7" customWidth="1"/>
    <col min="156" max="156" width="12.85546875" style="7" customWidth="1"/>
    <col min="157" max="393" width="9.140625" style="7"/>
    <col min="394" max="394" width="9" style="7" bestFit="1" customWidth="1"/>
    <col min="395" max="395" width="9.85546875" style="7" bestFit="1" customWidth="1"/>
    <col min="396" max="396" width="9.140625" style="7" bestFit="1" customWidth="1"/>
    <col min="397" max="397" width="16" style="7" bestFit="1" customWidth="1"/>
    <col min="398" max="398" width="9" style="7" bestFit="1" customWidth="1"/>
    <col min="399" max="399" width="7.85546875" style="7" bestFit="1" customWidth="1"/>
    <col min="400" max="400" width="11.7109375" style="7" bestFit="1" customWidth="1"/>
    <col min="401" max="401" width="14.28515625" style="7" customWidth="1"/>
    <col min="402" max="402" width="11.7109375" style="7" bestFit="1" customWidth="1"/>
    <col min="403" max="403" width="14.140625" style="7" bestFit="1" customWidth="1"/>
    <col min="404" max="404" width="16.7109375" style="7" customWidth="1"/>
    <col min="405" max="405" width="16.5703125" style="7" customWidth="1"/>
    <col min="406" max="407" width="7.85546875" style="7" bestFit="1" customWidth="1"/>
    <col min="408" max="408" width="8" style="7" bestFit="1" customWidth="1"/>
    <col min="409" max="410" width="7.85546875" style="7" bestFit="1" customWidth="1"/>
    <col min="411" max="411" width="9.7109375" style="7" customWidth="1"/>
    <col min="412" max="412" width="12.85546875" style="7" customWidth="1"/>
    <col min="413" max="649" width="9.140625" style="7"/>
    <col min="650" max="650" width="9" style="7" bestFit="1" customWidth="1"/>
    <col min="651" max="651" width="9.85546875" style="7" bestFit="1" customWidth="1"/>
    <col min="652" max="652" width="9.140625" style="7" bestFit="1" customWidth="1"/>
    <col min="653" max="653" width="16" style="7" bestFit="1" customWidth="1"/>
    <col min="654" max="654" width="9" style="7" bestFit="1" customWidth="1"/>
    <col min="655" max="655" width="7.85546875" style="7" bestFit="1" customWidth="1"/>
    <col min="656" max="656" width="11.7109375" style="7" bestFit="1" customWidth="1"/>
    <col min="657" max="657" width="14.28515625" style="7" customWidth="1"/>
    <col min="658" max="658" width="11.7109375" style="7" bestFit="1" customWidth="1"/>
    <col min="659" max="659" width="14.140625" style="7" bestFit="1" customWidth="1"/>
    <col min="660" max="660" width="16.7109375" style="7" customWidth="1"/>
    <col min="661" max="661" width="16.5703125" style="7" customWidth="1"/>
    <col min="662" max="663" width="7.85546875" style="7" bestFit="1" customWidth="1"/>
    <col min="664" max="664" width="8" style="7" bestFit="1" customWidth="1"/>
    <col min="665" max="666" width="7.85546875" style="7" bestFit="1" customWidth="1"/>
    <col min="667" max="667" width="9.7109375" style="7" customWidth="1"/>
    <col min="668" max="668" width="12.85546875" style="7" customWidth="1"/>
    <col min="669" max="905" width="9.140625" style="7"/>
    <col min="906" max="906" width="9" style="7" bestFit="1" customWidth="1"/>
    <col min="907" max="907" width="9.85546875" style="7" bestFit="1" customWidth="1"/>
    <col min="908" max="908" width="9.140625" style="7" bestFit="1" customWidth="1"/>
    <col min="909" max="909" width="16" style="7" bestFit="1" customWidth="1"/>
    <col min="910" max="910" width="9" style="7" bestFit="1" customWidth="1"/>
    <col min="911" max="911" width="7.85546875" style="7" bestFit="1" customWidth="1"/>
    <col min="912" max="912" width="11.7109375" style="7" bestFit="1" customWidth="1"/>
    <col min="913" max="913" width="14.28515625" style="7" customWidth="1"/>
    <col min="914" max="914" width="11.7109375" style="7" bestFit="1" customWidth="1"/>
    <col min="915" max="915" width="14.140625" style="7" bestFit="1" customWidth="1"/>
    <col min="916" max="916" width="16.7109375" style="7" customWidth="1"/>
    <col min="917" max="917" width="16.5703125" style="7" customWidth="1"/>
    <col min="918" max="919" width="7.85546875" style="7" bestFit="1" customWidth="1"/>
    <col min="920" max="920" width="8" style="7" bestFit="1" customWidth="1"/>
    <col min="921" max="922" width="7.85546875" style="7" bestFit="1" customWidth="1"/>
    <col min="923" max="923" width="9.7109375" style="7" customWidth="1"/>
    <col min="924" max="924" width="12.85546875" style="7" customWidth="1"/>
    <col min="925" max="1161" width="9.140625" style="7"/>
    <col min="1162" max="1162" width="9" style="7" bestFit="1" customWidth="1"/>
    <col min="1163" max="1163" width="9.85546875" style="7" bestFit="1" customWidth="1"/>
    <col min="1164" max="1164" width="9.140625" style="7" bestFit="1" customWidth="1"/>
    <col min="1165" max="1165" width="16" style="7" bestFit="1" customWidth="1"/>
    <col min="1166" max="1166" width="9" style="7" bestFit="1" customWidth="1"/>
    <col min="1167" max="1167" width="7.85546875" style="7" bestFit="1" customWidth="1"/>
    <col min="1168" max="1168" width="11.7109375" style="7" bestFit="1" customWidth="1"/>
    <col min="1169" max="1169" width="14.28515625" style="7" customWidth="1"/>
    <col min="1170" max="1170" width="11.7109375" style="7" bestFit="1" customWidth="1"/>
    <col min="1171" max="1171" width="14.140625" style="7" bestFit="1" customWidth="1"/>
    <col min="1172" max="1172" width="16.7109375" style="7" customWidth="1"/>
    <col min="1173" max="1173" width="16.5703125" style="7" customWidth="1"/>
    <col min="1174" max="1175" width="7.85546875" style="7" bestFit="1" customWidth="1"/>
    <col min="1176" max="1176" width="8" style="7" bestFit="1" customWidth="1"/>
    <col min="1177" max="1178" width="7.85546875" style="7" bestFit="1" customWidth="1"/>
    <col min="1179" max="1179" width="9.7109375" style="7" customWidth="1"/>
    <col min="1180" max="1180" width="12.85546875" style="7" customWidth="1"/>
    <col min="1181" max="1417" width="9.140625" style="7"/>
    <col min="1418" max="1418" width="9" style="7" bestFit="1" customWidth="1"/>
    <col min="1419" max="1419" width="9.85546875" style="7" bestFit="1" customWidth="1"/>
    <col min="1420" max="1420" width="9.140625" style="7" bestFit="1" customWidth="1"/>
    <col min="1421" max="1421" width="16" style="7" bestFit="1" customWidth="1"/>
    <col min="1422" max="1422" width="9" style="7" bestFit="1" customWidth="1"/>
    <col min="1423" max="1423" width="7.85546875" style="7" bestFit="1" customWidth="1"/>
    <col min="1424" max="1424" width="11.7109375" style="7" bestFit="1" customWidth="1"/>
    <col min="1425" max="1425" width="14.28515625" style="7" customWidth="1"/>
    <col min="1426" max="1426" width="11.7109375" style="7" bestFit="1" customWidth="1"/>
    <col min="1427" max="1427" width="14.140625" style="7" bestFit="1" customWidth="1"/>
    <col min="1428" max="1428" width="16.7109375" style="7" customWidth="1"/>
    <col min="1429" max="1429" width="16.5703125" style="7" customWidth="1"/>
    <col min="1430" max="1431" width="7.85546875" style="7" bestFit="1" customWidth="1"/>
    <col min="1432" max="1432" width="8" style="7" bestFit="1" customWidth="1"/>
    <col min="1433" max="1434" width="7.85546875" style="7" bestFit="1" customWidth="1"/>
    <col min="1435" max="1435" width="9.7109375" style="7" customWidth="1"/>
    <col min="1436" max="1436" width="12.85546875" style="7" customWidth="1"/>
    <col min="1437" max="1673" width="9.140625" style="7"/>
    <col min="1674" max="1674" width="9" style="7" bestFit="1" customWidth="1"/>
    <col min="1675" max="1675" width="9.85546875" style="7" bestFit="1" customWidth="1"/>
    <col min="1676" max="1676" width="9.140625" style="7" bestFit="1" customWidth="1"/>
    <col min="1677" max="1677" width="16" style="7" bestFit="1" customWidth="1"/>
    <col min="1678" max="1678" width="9" style="7" bestFit="1" customWidth="1"/>
    <col min="1679" max="1679" width="7.85546875" style="7" bestFit="1" customWidth="1"/>
    <col min="1680" max="1680" width="11.7109375" style="7" bestFit="1" customWidth="1"/>
    <col min="1681" max="1681" width="14.28515625" style="7" customWidth="1"/>
    <col min="1682" max="1682" width="11.7109375" style="7" bestFit="1" customWidth="1"/>
    <col min="1683" max="1683" width="14.140625" style="7" bestFit="1" customWidth="1"/>
    <col min="1684" max="1684" width="16.7109375" style="7" customWidth="1"/>
    <col min="1685" max="1685" width="16.5703125" style="7" customWidth="1"/>
    <col min="1686" max="1687" width="7.85546875" style="7" bestFit="1" customWidth="1"/>
    <col min="1688" max="1688" width="8" style="7" bestFit="1" customWidth="1"/>
    <col min="1689" max="1690" width="7.85546875" style="7" bestFit="1" customWidth="1"/>
    <col min="1691" max="1691" width="9.7109375" style="7" customWidth="1"/>
    <col min="1692" max="1692" width="12.85546875" style="7" customWidth="1"/>
    <col min="1693" max="1929" width="9.140625" style="7"/>
    <col min="1930" max="1930" width="9" style="7" bestFit="1" customWidth="1"/>
    <col min="1931" max="1931" width="9.85546875" style="7" bestFit="1" customWidth="1"/>
    <col min="1932" max="1932" width="9.140625" style="7" bestFit="1" customWidth="1"/>
    <col min="1933" max="1933" width="16" style="7" bestFit="1" customWidth="1"/>
    <col min="1934" max="1934" width="9" style="7" bestFit="1" customWidth="1"/>
    <col min="1935" max="1935" width="7.85546875" style="7" bestFit="1" customWidth="1"/>
    <col min="1936" max="1936" width="11.7109375" style="7" bestFit="1" customWidth="1"/>
    <col min="1937" max="1937" width="14.28515625" style="7" customWidth="1"/>
    <col min="1938" max="1938" width="11.7109375" style="7" bestFit="1" customWidth="1"/>
    <col min="1939" max="1939" width="14.140625" style="7" bestFit="1" customWidth="1"/>
    <col min="1940" max="1940" width="16.7109375" style="7" customWidth="1"/>
    <col min="1941" max="1941" width="16.5703125" style="7" customWidth="1"/>
    <col min="1942" max="1943" width="7.85546875" style="7" bestFit="1" customWidth="1"/>
    <col min="1944" max="1944" width="8" style="7" bestFit="1" customWidth="1"/>
    <col min="1945" max="1946" width="7.85546875" style="7" bestFit="1" customWidth="1"/>
    <col min="1947" max="1947" width="9.7109375" style="7" customWidth="1"/>
    <col min="1948" max="1948" width="12.85546875" style="7" customWidth="1"/>
    <col min="1949" max="2185" width="9.140625" style="7"/>
    <col min="2186" max="2186" width="9" style="7" bestFit="1" customWidth="1"/>
    <col min="2187" max="2187" width="9.85546875" style="7" bestFit="1" customWidth="1"/>
    <col min="2188" max="2188" width="9.140625" style="7" bestFit="1" customWidth="1"/>
    <col min="2189" max="2189" width="16" style="7" bestFit="1" customWidth="1"/>
    <col min="2190" max="2190" width="9" style="7" bestFit="1" customWidth="1"/>
    <col min="2191" max="2191" width="7.85546875" style="7" bestFit="1" customWidth="1"/>
    <col min="2192" max="2192" width="11.7109375" style="7" bestFit="1" customWidth="1"/>
    <col min="2193" max="2193" width="14.28515625" style="7" customWidth="1"/>
    <col min="2194" max="2194" width="11.7109375" style="7" bestFit="1" customWidth="1"/>
    <col min="2195" max="2195" width="14.140625" style="7" bestFit="1" customWidth="1"/>
    <col min="2196" max="2196" width="16.7109375" style="7" customWidth="1"/>
    <col min="2197" max="2197" width="16.5703125" style="7" customWidth="1"/>
    <col min="2198" max="2199" width="7.85546875" style="7" bestFit="1" customWidth="1"/>
    <col min="2200" max="2200" width="8" style="7" bestFit="1" customWidth="1"/>
    <col min="2201" max="2202" width="7.85546875" style="7" bestFit="1" customWidth="1"/>
    <col min="2203" max="2203" width="9.7109375" style="7" customWidth="1"/>
    <col min="2204" max="2204" width="12.85546875" style="7" customWidth="1"/>
    <col min="2205" max="2441" width="9.140625" style="7"/>
    <col min="2442" max="2442" width="9" style="7" bestFit="1" customWidth="1"/>
    <col min="2443" max="2443" width="9.85546875" style="7" bestFit="1" customWidth="1"/>
    <col min="2444" max="2444" width="9.140625" style="7" bestFit="1" customWidth="1"/>
    <col min="2445" max="2445" width="16" style="7" bestFit="1" customWidth="1"/>
    <col min="2446" max="2446" width="9" style="7" bestFit="1" customWidth="1"/>
    <col min="2447" max="2447" width="7.85546875" style="7" bestFit="1" customWidth="1"/>
    <col min="2448" max="2448" width="11.7109375" style="7" bestFit="1" customWidth="1"/>
    <col min="2449" max="2449" width="14.28515625" style="7" customWidth="1"/>
    <col min="2450" max="2450" width="11.7109375" style="7" bestFit="1" customWidth="1"/>
    <col min="2451" max="2451" width="14.140625" style="7" bestFit="1" customWidth="1"/>
    <col min="2452" max="2452" width="16.7109375" style="7" customWidth="1"/>
    <col min="2453" max="2453" width="16.5703125" style="7" customWidth="1"/>
    <col min="2454" max="2455" width="7.85546875" style="7" bestFit="1" customWidth="1"/>
    <col min="2456" max="2456" width="8" style="7" bestFit="1" customWidth="1"/>
    <col min="2457" max="2458" width="7.85546875" style="7" bestFit="1" customWidth="1"/>
    <col min="2459" max="2459" width="9.7109375" style="7" customWidth="1"/>
    <col min="2460" max="2460" width="12.85546875" style="7" customWidth="1"/>
    <col min="2461" max="2697" width="9.140625" style="7"/>
    <col min="2698" max="2698" width="9" style="7" bestFit="1" customWidth="1"/>
    <col min="2699" max="2699" width="9.85546875" style="7" bestFit="1" customWidth="1"/>
    <col min="2700" max="2700" width="9.140625" style="7" bestFit="1" customWidth="1"/>
    <col min="2701" max="2701" width="16" style="7" bestFit="1" customWidth="1"/>
    <col min="2702" max="2702" width="9" style="7" bestFit="1" customWidth="1"/>
    <col min="2703" max="2703" width="7.85546875" style="7" bestFit="1" customWidth="1"/>
    <col min="2704" max="2704" width="11.7109375" style="7" bestFit="1" customWidth="1"/>
    <col min="2705" max="2705" width="14.28515625" style="7" customWidth="1"/>
    <col min="2706" max="2706" width="11.7109375" style="7" bestFit="1" customWidth="1"/>
    <col min="2707" max="2707" width="14.140625" style="7" bestFit="1" customWidth="1"/>
    <col min="2708" max="2708" width="16.7109375" style="7" customWidth="1"/>
    <col min="2709" max="2709" width="16.5703125" style="7" customWidth="1"/>
    <col min="2710" max="2711" width="7.85546875" style="7" bestFit="1" customWidth="1"/>
    <col min="2712" max="2712" width="8" style="7" bestFit="1" customWidth="1"/>
    <col min="2713" max="2714" width="7.85546875" style="7" bestFit="1" customWidth="1"/>
    <col min="2715" max="2715" width="9.7109375" style="7" customWidth="1"/>
    <col min="2716" max="2716" width="12.85546875" style="7" customWidth="1"/>
    <col min="2717" max="2953" width="9.140625" style="7"/>
    <col min="2954" max="2954" width="9" style="7" bestFit="1" customWidth="1"/>
    <col min="2955" max="2955" width="9.85546875" style="7" bestFit="1" customWidth="1"/>
    <col min="2956" max="2956" width="9.140625" style="7" bestFit="1" customWidth="1"/>
    <col min="2957" max="2957" width="16" style="7" bestFit="1" customWidth="1"/>
    <col min="2958" max="2958" width="9" style="7" bestFit="1" customWidth="1"/>
    <col min="2959" max="2959" width="7.85546875" style="7" bestFit="1" customWidth="1"/>
    <col min="2960" max="2960" width="11.7109375" style="7" bestFit="1" customWidth="1"/>
    <col min="2961" max="2961" width="14.28515625" style="7" customWidth="1"/>
    <col min="2962" max="2962" width="11.7109375" style="7" bestFit="1" customWidth="1"/>
    <col min="2963" max="2963" width="14.140625" style="7" bestFit="1" customWidth="1"/>
    <col min="2964" max="2964" width="16.7109375" style="7" customWidth="1"/>
    <col min="2965" max="2965" width="16.5703125" style="7" customWidth="1"/>
    <col min="2966" max="2967" width="7.85546875" style="7" bestFit="1" customWidth="1"/>
    <col min="2968" max="2968" width="8" style="7" bestFit="1" customWidth="1"/>
    <col min="2969" max="2970" width="7.85546875" style="7" bestFit="1" customWidth="1"/>
    <col min="2971" max="2971" width="9.7109375" style="7" customWidth="1"/>
    <col min="2972" max="2972" width="12.85546875" style="7" customWidth="1"/>
    <col min="2973" max="3209" width="9.140625" style="7"/>
    <col min="3210" max="3210" width="9" style="7" bestFit="1" customWidth="1"/>
    <col min="3211" max="3211" width="9.85546875" style="7" bestFit="1" customWidth="1"/>
    <col min="3212" max="3212" width="9.140625" style="7" bestFit="1" customWidth="1"/>
    <col min="3213" max="3213" width="16" style="7" bestFit="1" customWidth="1"/>
    <col min="3214" max="3214" width="9" style="7" bestFit="1" customWidth="1"/>
    <col min="3215" max="3215" width="7.85546875" style="7" bestFit="1" customWidth="1"/>
    <col min="3216" max="3216" width="11.7109375" style="7" bestFit="1" customWidth="1"/>
    <col min="3217" max="3217" width="14.28515625" style="7" customWidth="1"/>
    <col min="3218" max="3218" width="11.7109375" style="7" bestFit="1" customWidth="1"/>
    <col min="3219" max="3219" width="14.140625" style="7" bestFit="1" customWidth="1"/>
    <col min="3220" max="3220" width="16.7109375" style="7" customWidth="1"/>
    <col min="3221" max="3221" width="16.5703125" style="7" customWidth="1"/>
    <col min="3222" max="3223" width="7.85546875" style="7" bestFit="1" customWidth="1"/>
    <col min="3224" max="3224" width="8" style="7" bestFit="1" customWidth="1"/>
    <col min="3225" max="3226" width="7.85546875" style="7" bestFit="1" customWidth="1"/>
    <col min="3227" max="3227" width="9.7109375" style="7" customWidth="1"/>
    <col min="3228" max="3228" width="12.85546875" style="7" customWidth="1"/>
    <col min="3229" max="3465" width="9.140625" style="7"/>
    <col min="3466" max="3466" width="9" style="7" bestFit="1" customWidth="1"/>
    <col min="3467" max="3467" width="9.85546875" style="7" bestFit="1" customWidth="1"/>
    <col min="3468" max="3468" width="9.140625" style="7" bestFit="1" customWidth="1"/>
    <col min="3469" max="3469" width="16" style="7" bestFit="1" customWidth="1"/>
    <col min="3470" max="3470" width="9" style="7" bestFit="1" customWidth="1"/>
    <col min="3471" max="3471" width="7.85546875" style="7" bestFit="1" customWidth="1"/>
    <col min="3472" max="3472" width="11.7109375" style="7" bestFit="1" customWidth="1"/>
    <col min="3473" max="3473" width="14.28515625" style="7" customWidth="1"/>
    <col min="3474" max="3474" width="11.7109375" style="7" bestFit="1" customWidth="1"/>
    <col min="3475" max="3475" width="14.140625" style="7" bestFit="1" customWidth="1"/>
    <col min="3476" max="3476" width="16.7109375" style="7" customWidth="1"/>
    <col min="3477" max="3477" width="16.5703125" style="7" customWidth="1"/>
    <col min="3478" max="3479" width="7.85546875" style="7" bestFit="1" customWidth="1"/>
    <col min="3480" max="3480" width="8" style="7" bestFit="1" customWidth="1"/>
    <col min="3481" max="3482" width="7.85546875" style="7" bestFit="1" customWidth="1"/>
    <col min="3483" max="3483" width="9.7109375" style="7" customWidth="1"/>
    <col min="3484" max="3484" width="12.85546875" style="7" customWidth="1"/>
    <col min="3485" max="3721" width="9.140625" style="7"/>
    <col min="3722" max="3722" width="9" style="7" bestFit="1" customWidth="1"/>
    <col min="3723" max="3723" width="9.85546875" style="7" bestFit="1" customWidth="1"/>
    <col min="3724" max="3724" width="9.140625" style="7" bestFit="1" customWidth="1"/>
    <col min="3725" max="3725" width="16" style="7" bestFit="1" customWidth="1"/>
    <col min="3726" max="3726" width="9" style="7" bestFit="1" customWidth="1"/>
    <col min="3727" max="3727" width="7.85546875" style="7" bestFit="1" customWidth="1"/>
    <col min="3728" max="3728" width="11.7109375" style="7" bestFit="1" customWidth="1"/>
    <col min="3729" max="3729" width="14.28515625" style="7" customWidth="1"/>
    <col min="3730" max="3730" width="11.7109375" style="7" bestFit="1" customWidth="1"/>
    <col min="3731" max="3731" width="14.140625" style="7" bestFit="1" customWidth="1"/>
    <col min="3732" max="3732" width="16.7109375" style="7" customWidth="1"/>
    <col min="3733" max="3733" width="16.5703125" style="7" customWidth="1"/>
    <col min="3734" max="3735" width="7.85546875" style="7" bestFit="1" customWidth="1"/>
    <col min="3736" max="3736" width="8" style="7" bestFit="1" customWidth="1"/>
    <col min="3737" max="3738" width="7.85546875" style="7" bestFit="1" customWidth="1"/>
    <col min="3739" max="3739" width="9.7109375" style="7" customWidth="1"/>
    <col min="3740" max="3740" width="12.85546875" style="7" customWidth="1"/>
    <col min="3741" max="3977" width="9.140625" style="7"/>
    <col min="3978" max="3978" width="9" style="7" bestFit="1" customWidth="1"/>
    <col min="3979" max="3979" width="9.85546875" style="7" bestFit="1" customWidth="1"/>
    <col min="3980" max="3980" width="9.140625" style="7" bestFit="1" customWidth="1"/>
    <col min="3981" max="3981" width="16" style="7" bestFit="1" customWidth="1"/>
    <col min="3982" max="3982" width="9" style="7" bestFit="1" customWidth="1"/>
    <col min="3983" max="3983" width="7.85546875" style="7" bestFit="1" customWidth="1"/>
    <col min="3984" max="3984" width="11.7109375" style="7" bestFit="1" customWidth="1"/>
    <col min="3985" max="3985" width="14.28515625" style="7" customWidth="1"/>
    <col min="3986" max="3986" width="11.7109375" style="7" bestFit="1" customWidth="1"/>
    <col min="3987" max="3987" width="14.140625" style="7" bestFit="1" customWidth="1"/>
    <col min="3988" max="3988" width="16.7109375" style="7" customWidth="1"/>
    <col min="3989" max="3989" width="16.5703125" style="7" customWidth="1"/>
    <col min="3990" max="3991" width="7.85546875" style="7" bestFit="1" customWidth="1"/>
    <col min="3992" max="3992" width="8" style="7" bestFit="1" customWidth="1"/>
    <col min="3993" max="3994" width="7.85546875" style="7" bestFit="1" customWidth="1"/>
    <col min="3995" max="3995" width="9.7109375" style="7" customWidth="1"/>
    <col min="3996" max="3996" width="12.85546875" style="7" customWidth="1"/>
    <col min="3997" max="4233" width="9.140625" style="7"/>
    <col min="4234" max="4234" width="9" style="7" bestFit="1" customWidth="1"/>
    <col min="4235" max="4235" width="9.85546875" style="7" bestFit="1" customWidth="1"/>
    <col min="4236" max="4236" width="9.140625" style="7" bestFit="1" customWidth="1"/>
    <col min="4237" max="4237" width="16" style="7" bestFit="1" customWidth="1"/>
    <col min="4238" max="4238" width="9" style="7" bestFit="1" customWidth="1"/>
    <col min="4239" max="4239" width="7.85546875" style="7" bestFit="1" customWidth="1"/>
    <col min="4240" max="4240" width="11.7109375" style="7" bestFit="1" customWidth="1"/>
    <col min="4241" max="4241" width="14.28515625" style="7" customWidth="1"/>
    <col min="4242" max="4242" width="11.7109375" style="7" bestFit="1" customWidth="1"/>
    <col min="4243" max="4243" width="14.140625" style="7" bestFit="1" customWidth="1"/>
    <col min="4244" max="4244" width="16.7109375" style="7" customWidth="1"/>
    <col min="4245" max="4245" width="16.5703125" style="7" customWidth="1"/>
    <col min="4246" max="4247" width="7.85546875" style="7" bestFit="1" customWidth="1"/>
    <col min="4248" max="4248" width="8" style="7" bestFit="1" customWidth="1"/>
    <col min="4249" max="4250" width="7.85546875" style="7" bestFit="1" customWidth="1"/>
    <col min="4251" max="4251" width="9.7109375" style="7" customWidth="1"/>
    <col min="4252" max="4252" width="12.85546875" style="7" customWidth="1"/>
    <col min="4253" max="4489" width="9.140625" style="7"/>
    <col min="4490" max="4490" width="9" style="7" bestFit="1" customWidth="1"/>
    <col min="4491" max="4491" width="9.85546875" style="7" bestFit="1" customWidth="1"/>
    <col min="4492" max="4492" width="9.140625" style="7" bestFit="1" customWidth="1"/>
    <col min="4493" max="4493" width="16" style="7" bestFit="1" customWidth="1"/>
    <col min="4494" max="4494" width="9" style="7" bestFit="1" customWidth="1"/>
    <col min="4495" max="4495" width="7.85546875" style="7" bestFit="1" customWidth="1"/>
    <col min="4496" max="4496" width="11.7109375" style="7" bestFit="1" customWidth="1"/>
    <col min="4497" max="4497" width="14.28515625" style="7" customWidth="1"/>
    <col min="4498" max="4498" width="11.7109375" style="7" bestFit="1" customWidth="1"/>
    <col min="4499" max="4499" width="14.140625" style="7" bestFit="1" customWidth="1"/>
    <col min="4500" max="4500" width="16.7109375" style="7" customWidth="1"/>
    <col min="4501" max="4501" width="16.5703125" style="7" customWidth="1"/>
    <col min="4502" max="4503" width="7.85546875" style="7" bestFit="1" customWidth="1"/>
    <col min="4504" max="4504" width="8" style="7" bestFit="1" customWidth="1"/>
    <col min="4505" max="4506" width="7.85546875" style="7" bestFit="1" customWidth="1"/>
    <col min="4507" max="4507" width="9.7109375" style="7" customWidth="1"/>
    <col min="4508" max="4508" width="12.85546875" style="7" customWidth="1"/>
    <col min="4509" max="4745" width="9.140625" style="7"/>
    <col min="4746" max="4746" width="9" style="7" bestFit="1" customWidth="1"/>
    <col min="4747" max="4747" width="9.85546875" style="7" bestFit="1" customWidth="1"/>
    <col min="4748" max="4748" width="9.140625" style="7" bestFit="1" customWidth="1"/>
    <col min="4749" max="4749" width="16" style="7" bestFit="1" customWidth="1"/>
    <col min="4750" max="4750" width="9" style="7" bestFit="1" customWidth="1"/>
    <col min="4751" max="4751" width="7.85546875" style="7" bestFit="1" customWidth="1"/>
    <col min="4752" max="4752" width="11.7109375" style="7" bestFit="1" customWidth="1"/>
    <col min="4753" max="4753" width="14.28515625" style="7" customWidth="1"/>
    <col min="4754" max="4754" width="11.7109375" style="7" bestFit="1" customWidth="1"/>
    <col min="4755" max="4755" width="14.140625" style="7" bestFit="1" customWidth="1"/>
    <col min="4756" max="4756" width="16.7109375" style="7" customWidth="1"/>
    <col min="4757" max="4757" width="16.5703125" style="7" customWidth="1"/>
    <col min="4758" max="4759" width="7.85546875" style="7" bestFit="1" customWidth="1"/>
    <col min="4760" max="4760" width="8" style="7" bestFit="1" customWidth="1"/>
    <col min="4761" max="4762" width="7.85546875" style="7" bestFit="1" customWidth="1"/>
    <col min="4763" max="4763" width="9.7109375" style="7" customWidth="1"/>
    <col min="4764" max="4764" width="12.85546875" style="7" customWidth="1"/>
    <col min="4765" max="5001" width="9.140625" style="7"/>
    <col min="5002" max="5002" width="9" style="7" bestFit="1" customWidth="1"/>
    <col min="5003" max="5003" width="9.85546875" style="7" bestFit="1" customWidth="1"/>
    <col min="5004" max="5004" width="9.140625" style="7" bestFit="1" customWidth="1"/>
    <col min="5005" max="5005" width="16" style="7" bestFit="1" customWidth="1"/>
    <col min="5006" max="5006" width="9" style="7" bestFit="1" customWidth="1"/>
    <col min="5007" max="5007" width="7.85546875" style="7" bestFit="1" customWidth="1"/>
    <col min="5008" max="5008" width="11.7109375" style="7" bestFit="1" customWidth="1"/>
    <col min="5009" max="5009" width="14.28515625" style="7" customWidth="1"/>
    <col min="5010" max="5010" width="11.7109375" style="7" bestFit="1" customWidth="1"/>
    <col min="5011" max="5011" width="14.140625" style="7" bestFit="1" customWidth="1"/>
    <col min="5012" max="5012" width="16.7109375" style="7" customWidth="1"/>
    <col min="5013" max="5013" width="16.5703125" style="7" customWidth="1"/>
    <col min="5014" max="5015" width="7.85546875" style="7" bestFit="1" customWidth="1"/>
    <col min="5016" max="5016" width="8" style="7" bestFit="1" customWidth="1"/>
    <col min="5017" max="5018" width="7.85546875" style="7" bestFit="1" customWidth="1"/>
    <col min="5019" max="5019" width="9.7109375" style="7" customWidth="1"/>
    <col min="5020" max="5020" width="12.85546875" style="7" customWidth="1"/>
    <col min="5021" max="5257" width="9.140625" style="7"/>
    <col min="5258" max="5258" width="9" style="7" bestFit="1" customWidth="1"/>
    <col min="5259" max="5259" width="9.85546875" style="7" bestFit="1" customWidth="1"/>
    <col min="5260" max="5260" width="9.140625" style="7" bestFit="1" customWidth="1"/>
    <col min="5261" max="5261" width="16" style="7" bestFit="1" customWidth="1"/>
    <col min="5262" max="5262" width="9" style="7" bestFit="1" customWidth="1"/>
    <col min="5263" max="5263" width="7.85546875" style="7" bestFit="1" customWidth="1"/>
    <col min="5264" max="5264" width="11.7109375" style="7" bestFit="1" customWidth="1"/>
    <col min="5265" max="5265" width="14.28515625" style="7" customWidth="1"/>
    <col min="5266" max="5266" width="11.7109375" style="7" bestFit="1" customWidth="1"/>
    <col min="5267" max="5267" width="14.140625" style="7" bestFit="1" customWidth="1"/>
    <col min="5268" max="5268" width="16.7109375" style="7" customWidth="1"/>
    <col min="5269" max="5269" width="16.5703125" style="7" customWidth="1"/>
    <col min="5270" max="5271" width="7.85546875" style="7" bestFit="1" customWidth="1"/>
    <col min="5272" max="5272" width="8" style="7" bestFit="1" customWidth="1"/>
    <col min="5273" max="5274" width="7.85546875" style="7" bestFit="1" customWidth="1"/>
    <col min="5275" max="5275" width="9.7109375" style="7" customWidth="1"/>
    <col min="5276" max="5276" width="12.85546875" style="7" customWidth="1"/>
    <col min="5277" max="5513" width="9.140625" style="7"/>
    <col min="5514" max="5514" width="9" style="7" bestFit="1" customWidth="1"/>
    <col min="5515" max="5515" width="9.85546875" style="7" bestFit="1" customWidth="1"/>
    <col min="5516" max="5516" width="9.140625" style="7" bestFit="1" customWidth="1"/>
    <col min="5517" max="5517" width="16" style="7" bestFit="1" customWidth="1"/>
    <col min="5518" max="5518" width="9" style="7" bestFit="1" customWidth="1"/>
    <col min="5519" max="5519" width="7.85546875" style="7" bestFit="1" customWidth="1"/>
    <col min="5520" max="5520" width="11.7109375" style="7" bestFit="1" customWidth="1"/>
    <col min="5521" max="5521" width="14.28515625" style="7" customWidth="1"/>
    <col min="5522" max="5522" width="11.7109375" style="7" bestFit="1" customWidth="1"/>
    <col min="5523" max="5523" width="14.140625" style="7" bestFit="1" customWidth="1"/>
    <col min="5524" max="5524" width="16.7109375" style="7" customWidth="1"/>
    <col min="5525" max="5525" width="16.5703125" style="7" customWidth="1"/>
    <col min="5526" max="5527" width="7.85546875" style="7" bestFit="1" customWidth="1"/>
    <col min="5528" max="5528" width="8" style="7" bestFit="1" customWidth="1"/>
    <col min="5529" max="5530" width="7.85546875" style="7" bestFit="1" customWidth="1"/>
    <col min="5531" max="5531" width="9.7109375" style="7" customWidth="1"/>
    <col min="5532" max="5532" width="12.85546875" style="7" customWidth="1"/>
    <col min="5533" max="5769" width="9.140625" style="7"/>
    <col min="5770" max="5770" width="9" style="7" bestFit="1" customWidth="1"/>
    <col min="5771" max="5771" width="9.85546875" style="7" bestFit="1" customWidth="1"/>
    <col min="5772" max="5772" width="9.140625" style="7" bestFit="1" customWidth="1"/>
    <col min="5773" max="5773" width="16" style="7" bestFit="1" customWidth="1"/>
    <col min="5774" max="5774" width="9" style="7" bestFit="1" customWidth="1"/>
    <col min="5775" max="5775" width="7.85546875" style="7" bestFit="1" customWidth="1"/>
    <col min="5776" max="5776" width="11.7109375" style="7" bestFit="1" customWidth="1"/>
    <col min="5777" max="5777" width="14.28515625" style="7" customWidth="1"/>
    <col min="5778" max="5778" width="11.7109375" style="7" bestFit="1" customWidth="1"/>
    <col min="5779" max="5779" width="14.140625" style="7" bestFit="1" customWidth="1"/>
    <col min="5780" max="5780" width="16.7109375" style="7" customWidth="1"/>
    <col min="5781" max="5781" width="16.5703125" style="7" customWidth="1"/>
    <col min="5782" max="5783" width="7.85546875" style="7" bestFit="1" customWidth="1"/>
    <col min="5784" max="5784" width="8" style="7" bestFit="1" customWidth="1"/>
    <col min="5785" max="5786" width="7.85546875" style="7" bestFit="1" customWidth="1"/>
    <col min="5787" max="5787" width="9.7109375" style="7" customWidth="1"/>
    <col min="5788" max="5788" width="12.85546875" style="7" customWidth="1"/>
    <col min="5789" max="6025" width="9.140625" style="7"/>
    <col min="6026" max="6026" width="9" style="7" bestFit="1" customWidth="1"/>
    <col min="6027" max="6027" width="9.85546875" style="7" bestFit="1" customWidth="1"/>
    <col min="6028" max="6028" width="9.140625" style="7" bestFit="1" customWidth="1"/>
    <col min="6029" max="6029" width="16" style="7" bestFit="1" customWidth="1"/>
    <col min="6030" max="6030" width="9" style="7" bestFit="1" customWidth="1"/>
    <col min="6031" max="6031" width="7.85546875" style="7" bestFit="1" customWidth="1"/>
    <col min="6032" max="6032" width="11.7109375" style="7" bestFit="1" customWidth="1"/>
    <col min="6033" max="6033" width="14.28515625" style="7" customWidth="1"/>
    <col min="6034" max="6034" width="11.7109375" style="7" bestFit="1" customWidth="1"/>
    <col min="6035" max="6035" width="14.140625" style="7" bestFit="1" customWidth="1"/>
    <col min="6036" max="6036" width="16.7109375" style="7" customWidth="1"/>
    <col min="6037" max="6037" width="16.5703125" style="7" customWidth="1"/>
    <col min="6038" max="6039" width="7.85546875" style="7" bestFit="1" customWidth="1"/>
    <col min="6040" max="6040" width="8" style="7" bestFit="1" customWidth="1"/>
    <col min="6041" max="6042" width="7.85546875" style="7" bestFit="1" customWidth="1"/>
    <col min="6043" max="6043" width="9.7109375" style="7" customWidth="1"/>
    <col min="6044" max="6044" width="12.85546875" style="7" customWidth="1"/>
    <col min="6045" max="6281" width="9.140625" style="7"/>
    <col min="6282" max="6282" width="9" style="7" bestFit="1" customWidth="1"/>
    <col min="6283" max="6283" width="9.85546875" style="7" bestFit="1" customWidth="1"/>
    <col min="6284" max="6284" width="9.140625" style="7" bestFit="1" customWidth="1"/>
    <col min="6285" max="6285" width="16" style="7" bestFit="1" customWidth="1"/>
    <col min="6286" max="6286" width="9" style="7" bestFit="1" customWidth="1"/>
    <col min="6287" max="6287" width="7.85546875" style="7" bestFit="1" customWidth="1"/>
    <col min="6288" max="6288" width="11.7109375" style="7" bestFit="1" customWidth="1"/>
    <col min="6289" max="6289" width="14.28515625" style="7" customWidth="1"/>
    <col min="6290" max="6290" width="11.7109375" style="7" bestFit="1" customWidth="1"/>
    <col min="6291" max="6291" width="14.140625" style="7" bestFit="1" customWidth="1"/>
    <col min="6292" max="6292" width="16.7109375" style="7" customWidth="1"/>
    <col min="6293" max="6293" width="16.5703125" style="7" customWidth="1"/>
    <col min="6294" max="6295" width="7.85546875" style="7" bestFit="1" customWidth="1"/>
    <col min="6296" max="6296" width="8" style="7" bestFit="1" customWidth="1"/>
    <col min="6297" max="6298" width="7.85546875" style="7" bestFit="1" customWidth="1"/>
    <col min="6299" max="6299" width="9.7109375" style="7" customWidth="1"/>
    <col min="6300" max="6300" width="12.85546875" style="7" customWidth="1"/>
    <col min="6301" max="6537" width="9.140625" style="7"/>
    <col min="6538" max="6538" width="9" style="7" bestFit="1" customWidth="1"/>
    <col min="6539" max="6539" width="9.85546875" style="7" bestFit="1" customWidth="1"/>
    <col min="6540" max="6540" width="9.140625" style="7" bestFit="1" customWidth="1"/>
    <col min="6541" max="6541" width="16" style="7" bestFit="1" customWidth="1"/>
    <col min="6542" max="6542" width="9" style="7" bestFit="1" customWidth="1"/>
    <col min="6543" max="6543" width="7.85546875" style="7" bestFit="1" customWidth="1"/>
    <col min="6544" max="6544" width="11.7109375" style="7" bestFit="1" customWidth="1"/>
    <col min="6545" max="6545" width="14.28515625" style="7" customWidth="1"/>
    <col min="6546" max="6546" width="11.7109375" style="7" bestFit="1" customWidth="1"/>
    <col min="6547" max="6547" width="14.140625" style="7" bestFit="1" customWidth="1"/>
    <col min="6548" max="6548" width="16.7109375" style="7" customWidth="1"/>
    <col min="6549" max="6549" width="16.5703125" style="7" customWidth="1"/>
    <col min="6550" max="6551" width="7.85546875" style="7" bestFit="1" customWidth="1"/>
    <col min="6552" max="6552" width="8" style="7" bestFit="1" customWidth="1"/>
    <col min="6553" max="6554" width="7.85546875" style="7" bestFit="1" customWidth="1"/>
    <col min="6555" max="6555" width="9.7109375" style="7" customWidth="1"/>
    <col min="6556" max="6556" width="12.85546875" style="7" customWidth="1"/>
    <col min="6557" max="6793" width="9.140625" style="7"/>
    <col min="6794" max="6794" width="9" style="7" bestFit="1" customWidth="1"/>
    <col min="6795" max="6795" width="9.85546875" style="7" bestFit="1" customWidth="1"/>
    <col min="6796" max="6796" width="9.140625" style="7" bestFit="1" customWidth="1"/>
    <col min="6797" max="6797" width="16" style="7" bestFit="1" customWidth="1"/>
    <col min="6798" max="6798" width="9" style="7" bestFit="1" customWidth="1"/>
    <col min="6799" max="6799" width="7.85546875" style="7" bestFit="1" customWidth="1"/>
    <col min="6800" max="6800" width="11.7109375" style="7" bestFit="1" customWidth="1"/>
    <col min="6801" max="6801" width="14.28515625" style="7" customWidth="1"/>
    <col min="6802" max="6802" width="11.7109375" style="7" bestFit="1" customWidth="1"/>
    <col min="6803" max="6803" width="14.140625" style="7" bestFit="1" customWidth="1"/>
    <col min="6804" max="6804" width="16.7109375" style="7" customWidth="1"/>
    <col min="6805" max="6805" width="16.5703125" style="7" customWidth="1"/>
    <col min="6806" max="6807" width="7.85546875" style="7" bestFit="1" customWidth="1"/>
    <col min="6808" max="6808" width="8" style="7" bestFit="1" customWidth="1"/>
    <col min="6809" max="6810" width="7.85546875" style="7" bestFit="1" customWidth="1"/>
    <col min="6811" max="6811" width="9.7109375" style="7" customWidth="1"/>
    <col min="6812" max="6812" width="12.85546875" style="7" customWidth="1"/>
    <col min="6813" max="7049" width="9.140625" style="7"/>
    <col min="7050" max="7050" width="9" style="7" bestFit="1" customWidth="1"/>
    <col min="7051" max="7051" width="9.85546875" style="7" bestFit="1" customWidth="1"/>
    <col min="7052" max="7052" width="9.140625" style="7" bestFit="1" customWidth="1"/>
    <col min="7053" max="7053" width="16" style="7" bestFit="1" customWidth="1"/>
    <col min="7054" max="7054" width="9" style="7" bestFit="1" customWidth="1"/>
    <col min="7055" max="7055" width="7.85546875" style="7" bestFit="1" customWidth="1"/>
    <col min="7056" max="7056" width="11.7109375" style="7" bestFit="1" customWidth="1"/>
    <col min="7057" max="7057" width="14.28515625" style="7" customWidth="1"/>
    <col min="7058" max="7058" width="11.7109375" style="7" bestFit="1" customWidth="1"/>
    <col min="7059" max="7059" width="14.140625" style="7" bestFit="1" customWidth="1"/>
    <col min="7060" max="7060" width="16.7109375" style="7" customWidth="1"/>
    <col min="7061" max="7061" width="16.5703125" style="7" customWidth="1"/>
    <col min="7062" max="7063" width="7.85546875" style="7" bestFit="1" customWidth="1"/>
    <col min="7064" max="7064" width="8" style="7" bestFit="1" customWidth="1"/>
    <col min="7065" max="7066" width="7.85546875" style="7" bestFit="1" customWidth="1"/>
    <col min="7067" max="7067" width="9.7109375" style="7" customWidth="1"/>
    <col min="7068" max="7068" width="12.85546875" style="7" customWidth="1"/>
    <col min="7069" max="7305" width="9.140625" style="7"/>
    <col min="7306" max="7306" width="9" style="7" bestFit="1" customWidth="1"/>
    <col min="7307" max="7307" width="9.85546875" style="7" bestFit="1" customWidth="1"/>
    <col min="7308" max="7308" width="9.140625" style="7" bestFit="1" customWidth="1"/>
    <col min="7309" max="7309" width="16" style="7" bestFit="1" customWidth="1"/>
    <col min="7310" max="7310" width="9" style="7" bestFit="1" customWidth="1"/>
    <col min="7311" max="7311" width="7.85546875" style="7" bestFit="1" customWidth="1"/>
    <col min="7312" max="7312" width="11.7109375" style="7" bestFit="1" customWidth="1"/>
    <col min="7313" max="7313" width="14.28515625" style="7" customWidth="1"/>
    <col min="7314" max="7314" width="11.7109375" style="7" bestFit="1" customWidth="1"/>
    <col min="7315" max="7315" width="14.140625" style="7" bestFit="1" customWidth="1"/>
    <col min="7316" max="7316" width="16.7109375" style="7" customWidth="1"/>
    <col min="7317" max="7317" width="16.5703125" style="7" customWidth="1"/>
    <col min="7318" max="7319" width="7.85546875" style="7" bestFit="1" customWidth="1"/>
    <col min="7320" max="7320" width="8" style="7" bestFit="1" customWidth="1"/>
    <col min="7321" max="7322" width="7.85546875" style="7" bestFit="1" customWidth="1"/>
    <col min="7323" max="7323" width="9.7109375" style="7" customWidth="1"/>
    <col min="7324" max="7324" width="12.85546875" style="7" customWidth="1"/>
    <col min="7325" max="7561" width="9.140625" style="7"/>
    <col min="7562" max="7562" width="9" style="7" bestFit="1" customWidth="1"/>
    <col min="7563" max="7563" width="9.85546875" style="7" bestFit="1" customWidth="1"/>
    <col min="7564" max="7564" width="9.140625" style="7" bestFit="1" customWidth="1"/>
    <col min="7565" max="7565" width="16" style="7" bestFit="1" customWidth="1"/>
    <col min="7566" max="7566" width="9" style="7" bestFit="1" customWidth="1"/>
    <col min="7567" max="7567" width="7.85546875" style="7" bestFit="1" customWidth="1"/>
    <col min="7568" max="7568" width="11.7109375" style="7" bestFit="1" customWidth="1"/>
    <col min="7569" max="7569" width="14.28515625" style="7" customWidth="1"/>
    <col min="7570" max="7570" width="11.7109375" style="7" bestFit="1" customWidth="1"/>
    <col min="7571" max="7571" width="14.140625" style="7" bestFit="1" customWidth="1"/>
    <col min="7572" max="7572" width="16.7109375" style="7" customWidth="1"/>
    <col min="7573" max="7573" width="16.5703125" style="7" customWidth="1"/>
    <col min="7574" max="7575" width="7.85546875" style="7" bestFit="1" customWidth="1"/>
    <col min="7576" max="7576" width="8" style="7" bestFit="1" customWidth="1"/>
    <col min="7577" max="7578" width="7.85546875" style="7" bestFit="1" customWidth="1"/>
    <col min="7579" max="7579" width="9.7109375" style="7" customWidth="1"/>
    <col min="7580" max="7580" width="12.85546875" style="7" customWidth="1"/>
    <col min="7581" max="7817" width="9.140625" style="7"/>
    <col min="7818" max="7818" width="9" style="7" bestFit="1" customWidth="1"/>
    <col min="7819" max="7819" width="9.85546875" style="7" bestFit="1" customWidth="1"/>
    <col min="7820" max="7820" width="9.140625" style="7" bestFit="1" customWidth="1"/>
    <col min="7821" max="7821" width="16" style="7" bestFit="1" customWidth="1"/>
    <col min="7822" max="7822" width="9" style="7" bestFit="1" customWidth="1"/>
    <col min="7823" max="7823" width="7.85546875" style="7" bestFit="1" customWidth="1"/>
    <col min="7824" max="7824" width="11.7109375" style="7" bestFit="1" customWidth="1"/>
    <col min="7825" max="7825" width="14.28515625" style="7" customWidth="1"/>
    <col min="7826" max="7826" width="11.7109375" style="7" bestFit="1" customWidth="1"/>
    <col min="7827" max="7827" width="14.140625" style="7" bestFit="1" customWidth="1"/>
    <col min="7828" max="7828" width="16.7109375" style="7" customWidth="1"/>
    <col min="7829" max="7829" width="16.5703125" style="7" customWidth="1"/>
    <col min="7830" max="7831" width="7.85546875" style="7" bestFit="1" customWidth="1"/>
    <col min="7832" max="7832" width="8" style="7" bestFit="1" customWidth="1"/>
    <col min="7833" max="7834" width="7.85546875" style="7" bestFit="1" customWidth="1"/>
    <col min="7835" max="7835" width="9.7109375" style="7" customWidth="1"/>
    <col min="7836" max="7836" width="12.85546875" style="7" customWidth="1"/>
    <col min="7837" max="8073" width="9.140625" style="7"/>
    <col min="8074" max="8074" width="9" style="7" bestFit="1" customWidth="1"/>
    <col min="8075" max="8075" width="9.85546875" style="7" bestFit="1" customWidth="1"/>
    <col min="8076" max="8076" width="9.140625" style="7" bestFit="1" customWidth="1"/>
    <col min="8077" max="8077" width="16" style="7" bestFit="1" customWidth="1"/>
    <col min="8078" max="8078" width="9" style="7" bestFit="1" customWidth="1"/>
    <col min="8079" max="8079" width="7.85546875" style="7" bestFit="1" customWidth="1"/>
    <col min="8080" max="8080" width="11.7109375" style="7" bestFit="1" customWidth="1"/>
    <col min="8081" max="8081" width="14.28515625" style="7" customWidth="1"/>
    <col min="8082" max="8082" width="11.7109375" style="7" bestFit="1" customWidth="1"/>
    <col min="8083" max="8083" width="14.140625" style="7" bestFit="1" customWidth="1"/>
    <col min="8084" max="8084" width="16.7109375" style="7" customWidth="1"/>
    <col min="8085" max="8085" width="16.5703125" style="7" customWidth="1"/>
    <col min="8086" max="8087" width="7.85546875" style="7" bestFit="1" customWidth="1"/>
    <col min="8088" max="8088" width="8" style="7" bestFit="1" customWidth="1"/>
    <col min="8089" max="8090" width="7.85546875" style="7" bestFit="1" customWidth="1"/>
    <col min="8091" max="8091" width="9.7109375" style="7" customWidth="1"/>
    <col min="8092" max="8092" width="12.85546875" style="7" customWidth="1"/>
    <col min="8093" max="8329" width="9.140625" style="7"/>
    <col min="8330" max="8330" width="9" style="7" bestFit="1" customWidth="1"/>
    <col min="8331" max="8331" width="9.85546875" style="7" bestFit="1" customWidth="1"/>
    <col min="8332" max="8332" width="9.140625" style="7" bestFit="1" customWidth="1"/>
    <col min="8333" max="8333" width="16" style="7" bestFit="1" customWidth="1"/>
    <col min="8334" max="8334" width="9" style="7" bestFit="1" customWidth="1"/>
    <col min="8335" max="8335" width="7.85546875" style="7" bestFit="1" customWidth="1"/>
    <col min="8336" max="8336" width="11.7109375" style="7" bestFit="1" customWidth="1"/>
    <col min="8337" max="8337" width="14.28515625" style="7" customWidth="1"/>
    <col min="8338" max="8338" width="11.7109375" style="7" bestFit="1" customWidth="1"/>
    <col min="8339" max="8339" width="14.140625" style="7" bestFit="1" customWidth="1"/>
    <col min="8340" max="8340" width="16.7109375" style="7" customWidth="1"/>
    <col min="8341" max="8341" width="16.5703125" style="7" customWidth="1"/>
    <col min="8342" max="8343" width="7.85546875" style="7" bestFit="1" customWidth="1"/>
    <col min="8344" max="8344" width="8" style="7" bestFit="1" customWidth="1"/>
    <col min="8345" max="8346" width="7.85546875" style="7" bestFit="1" customWidth="1"/>
    <col min="8347" max="8347" width="9.7109375" style="7" customWidth="1"/>
    <col min="8348" max="8348" width="12.85546875" style="7" customWidth="1"/>
    <col min="8349" max="8585" width="9.140625" style="7"/>
    <col min="8586" max="8586" width="9" style="7" bestFit="1" customWidth="1"/>
    <col min="8587" max="8587" width="9.85546875" style="7" bestFit="1" customWidth="1"/>
    <col min="8588" max="8588" width="9.140625" style="7" bestFit="1" customWidth="1"/>
    <col min="8589" max="8589" width="16" style="7" bestFit="1" customWidth="1"/>
    <col min="8590" max="8590" width="9" style="7" bestFit="1" customWidth="1"/>
    <col min="8591" max="8591" width="7.85546875" style="7" bestFit="1" customWidth="1"/>
    <col min="8592" max="8592" width="11.7109375" style="7" bestFit="1" customWidth="1"/>
    <col min="8593" max="8593" width="14.28515625" style="7" customWidth="1"/>
    <col min="8594" max="8594" width="11.7109375" style="7" bestFit="1" customWidth="1"/>
    <col min="8595" max="8595" width="14.140625" style="7" bestFit="1" customWidth="1"/>
    <col min="8596" max="8596" width="16.7109375" style="7" customWidth="1"/>
    <col min="8597" max="8597" width="16.5703125" style="7" customWidth="1"/>
    <col min="8598" max="8599" width="7.85546875" style="7" bestFit="1" customWidth="1"/>
    <col min="8600" max="8600" width="8" style="7" bestFit="1" customWidth="1"/>
    <col min="8601" max="8602" width="7.85546875" style="7" bestFit="1" customWidth="1"/>
    <col min="8603" max="8603" width="9.7109375" style="7" customWidth="1"/>
    <col min="8604" max="8604" width="12.85546875" style="7" customWidth="1"/>
    <col min="8605" max="8841" width="9.140625" style="7"/>
    <col min="8842" max="8842" width="9" style="7" bestFit="1" customWidth="1"/>
    <col min="8843" max="8843" width="9.85546875" style="7" bestFit="1" customWidth="1"/>
    <col min="8844" max="8844" width="9.140625" style="7" bestFit="1" customWidth="1"/>
    <col min="8845" max="8845" width="16" style="7" bestFit="1" customWidth="1"/>
    <col min="8846" max="8846" width="9" style="7" bestFit="1" customWidth="1"/>
    <col min="8847" max="8847" width="7.85546875" style="7" bestFit="1" customWidth="1"/>
    <col min="8848" max="8848" width="11.7109375" style="7" bestFit="1" customWidth="1"/>
    <col min="8849" max="8849" width="14.28515625" style="7" customWidth="1"/>
    <col min="8850" max="8850" width="11.7109375" style="7" bestFit="1" customWidth="1"/>
    <col min="8851" max="8851" width="14.140625" style="7" bestFit="1" customWidth="1"/>
    <col min="8852" max="8852" width="16.7109375" style="7" customWidth="1"/>
    <col min="8853" max="8853" width="16.5703125" style="7" customWidth="1"/>
    <col min="8854" max="8855" width="7.85546875" style="7" bestFit="1" customWidth="1"/>
    <col min="8856" max="8856" width="8" style="7" bestFit="1" customWidth="1"/>
    <col min="8857" max="8858" width="7.85546875" style="7" bestFit="1" customWidth="1"/>
    <col min="8859" max="8859" width="9.7109375" style="7" customWidth="1"/>
    <col min="8860" max="8860" width="12.85546875" style="7" customWidth="1"/>
    <col min="8861" max="9097" width="9.140625" style="7"/>
    <col min="9098" max="9098" width="9" style="7" bestFit="1" customWidth="1"/>
    <col min="9099" max="9099" width="9.85546875" style="7" bestFit="1" customWidth="1"/>
    <col min="9100" max="9100" width="9.140625" style="7" bestFit="1" customWidth="1"/>
    <col min="9101" max="9101" width="16" style="7" bestFit="1" customWidth="1"/>
    <col min="9102" max="9102" width="9" style="7" bestFit="1" customWidth="1"/>
    <col min="9103" max="9103" width="7.85546875" style="7" bestFit="1" customWidth="1"/>
    <col min="9104" max="9104" width="11.7109375" style="7" bestFit="1" customWidth="1"/>
    <col min="9105" max="9105" width="14.28515625" style="7" customWidth="1"/>
    <col min="9106" max="9106" width="11.7109375" style="7" bestFit="1" customWidth="1"/>
    <col min="9107" max="9107" width="14.140625" style="7" bestFit="1" customWidth="1"/>
    <col min="9108" max="9108" width="16.7109375" style="7" customWidth="1"/>
    <col min="9109" max="9109" width="16.5703125" style="7" customWidth="1"/>
    <col min="9110" max="9111" width="7.85546875" style="7" bestFit="1" customWidth="1"/>
    <col min="9112" max="9112" width="8" style="7" bestFit="1" customWidth="1"/>
    <col min="9113" max="9114" width="7.85546875" style="7" bestFit="1" customWidth="1"/>
    <col min="9115" max="9115" width="9.7109375" style="7" customWidth="1"/>
    <col min="9116" max="9116" width="12.85546875" style="7" customWidth="1"/>
    <col min="9117" max="9353" width="9.140625" style="7"/>
    <col min="9354" max="9354" width="9" style="7" bestFit="1" customWidth="1"/>
    <col min="9355" max="9355" width="9.85546875" style="7" bestFit="1" customWidth="1"/>
    <col min="9356" max="9356" width="9.140625" style="7" bestFit="1" customWidth="1"/>
    <col min="9357" max="9357" width="16" style="7" bestFit="1" customWidth="1"/>
    <col min="9358" max="9358" width="9" style="7" bestFit="1" customWidth="1"/>
    <col min="9359" max="9359" width="7.85546875" style="7" bestFit="1" customWidth="1"/>
    <col min="9360" max="9360" width="11.7109375" style="7" bestFit="1" customWidth="1"/>
    <col min="9361" max="9361" width="14.28515625" style="7" customWidth="1"/>
    <col min="9362" max="9362" width="11.7109375" style="7" bestFit="1" customWidth="1"/>
    <col min="9363" max="9363" width="14.140625" style="7" bestFit="1" customWidth="1"/>
    <col min="9364" max="9364" width="16.7109375" style="7" customWidth="1"/>
    <col min="9365" max="9365" width="16.5703125" style="7" customWidth="1"/>
    <col min="9366" max="9367" width="7.85546875" style="7" bestFit="1" customWidth="1"/>
    <col min="9368" max="9368" width="8" style="7" bestFit="1" customWidth="1"/>
    <col min="9369" max="9370" width="7.85546875" style="7" bestFit="1" customWidth="1"/>
    <col min="9371" max="9371" width="9.7109375" style="7" customWidth="1"/>
    <col min="9372" max="9372" width="12.85546875" style="7" customWidth="1"/>
    <col min="9373" max="9609" width="9.140625" style="7"/>
    <col min="9610" max="9610" width="9" style="7" bestFit="1" customWidth="1"/>
    <col min="9611" max="9611" width="9.85546875" style="7" bestFit="1" customWidth="1"/>
    <col min="9612" max="9612" width="9.140625" style="7" bestFit="1" customWidth="1"/>
    <col min="9613" max="9613" width="16" style="7" bestFit="1" customWidth="1"/>
    <col min="9614" max="9614" width="9" style="7" bestFit="1" customWidth="1"/>
    <col min="9615" max="9615" width="7.85546875" style="7" bestFit="1" customWidth="1"/>
    <col min="9616" max="9616" width="11.7109375" style="7" bestFit="1" customWidth="1"/>
    <col min="9617" max="9617" width="14.28515625" style="7" customWidth="1"/>
    <col min="9618" max="9618" width="11.7109375" style="7" bestFit="1" customWidth="1"/>
    <col min="9619" max="9619" width="14.140625" style="7" bestFit="1" customWidth="1"/>
    <col min="9620" max="9620" width="16.7109375" style="7" customWidth="1"/>
    <col min="9621" max="9621" width="16.5703125" style="7" customWidth="1"/>
    <col min="9622" max="9623" width="7.85546875" style="7" bestFit="1" customWidth="1"/>
    <col min="9624" max="9624" width="8" style="7" bestFit="1" customWidth="1"/>
    <col min="9625" max="9626" width="7.85546875" style="7" bestFit="1" customWidth="1"/>
    <col min="9627" max="9627" width="9.7109375" style="7" customWidth="1"/>
    <col min="9628" max="9628" width="12.85546875" style="7" customWidth="1"/>
    <col min="9629" max="9865" width="9.140625" style="7"/>
    <col min="9866" max="9866" width="9" style="7" bestFit="1" customWidth="1"/>
    <col min="9867" max="9867" width="9.85546875" style="7" bestFit="1" customWidth="1"/>
    <col min="9868" max="9868" width="9.140625" style="7" bestFit="1" customWidth="1"/>
    <col min="9869" max="9869" width="16" style="7" bestFit="1" customWidth="1"/>
    <col min="9870" max="9870" width="9" style="7" bestFit="1" customWidth="1"/>
    <col min="9871" max="9871" width="7.85546875" style="7" bestFit="1" customWidth="1"/>
    <col min="9872" max="9872" width="11.7109375" style="7" bestFit="1" customWidth="1"/>
    <col min="9873" max="9873" width="14.28515625" style="7" customWidth="1"/>
    <col min="9874" max="9874" width="11.7109375" style="7" bestFit="1" customWidth="1"/>
    <col min="9875" max="9875" width="14.140625" style="7" bestFit="1" customWidth="1"/>
    <col min="9876" max="9876" width="16.7109375" style="7" customWidth="1"/>
    <col min="9877" max="9877" width="16.5703125" style="7" customWidth="1"/>
    <col min="9878" max="9879" width="7.85546875" style="7" bestFit="1" customWidth="1"/>
    <col min="9880" max="9880" width="8" style="7" bestFit="1" customWidth="1"/>
    <col min="9881" max="9882" width="7.85546875" style="7" bestFit="1" customWidth="1"/>
    <col min="9883" max="9883" width="9.7109375" style="7" customWidth="1"/>
    <col min="9884" max="9884" width="12.85546875" style="7" customWidth="1"/>
    <col min="9885" max="10121" width="9.140625" style="7"/>
    <col min="10122" max="10122" width="9" style="7" bestFit="1" customWidth="1"/>
    <col min="10123" max="10123" width="9.85546875" style="7" bestFit="1" customWidth="1"/>
    <col min="10124" max="10124" width="9.140625" style="7" bestFit="1" customWidth="1"/>
    <col min="10125" max="10125" width="16" style="7" bestFit="1" customWidth="1"/>
    <col min="10126" max="10126" width="9" style="7" bestFit="1" customWidth="1"/>
    <col min="10127" max="10127" width="7.85546875" style="7" bestFit="1" customWidth="1"/>
    <col min="10128" max="10128" width="11.7109375" style="7" bestFit="1" customWidth="1"/>
    <col min="10129" max="10129" width="14.28515625" style="7" customWidth="1"/>
    <col min="10130" max="10130" width="11.7109375" style="7" bestFit="1" customWidth="1"/>
    <col min="10131" max="10131" width="14.140625" style="7" bestFit="1" customWidth="1"/>
    <col min="10132" max="10132" width="16.7109375" style="7" customWidth="1"/>
    <col min="10133" max="10133" width="16.5703125" style="7" customWidth="1"/>
    <col min="10134" max="10135" width="7.85546875" style="7" bestFit="1" customWidth="1"/>
    <col min="10136" max="10136" width="8" style="7" bestFit="1" customWidth="1"/>
    <col min="10137" max="10138" width="7.85546875" style="7" bestFit="1" customWidth="1"/>
    <col min="10139" max="10139" width="9.7109375" style="7" customWidth="1"/>
    <col min="10140" max="10140" width="12.85546875" style="7" customWidth="1"/>
    <col min="10141" max="10377" width="9.140625" style="7"/>
    <col min="10378" max="10378" width="9" style="7" bestFit="1" customWidth="1"/>
    <col min="10379" max="10379" width="9.85546875" style="7" bestFit="1" customWidth="1"/>
    <col min="10380" max="10380" width="9.140625" style="7" bestFit="1" customWidth="1"/>
    <col min="10381" max="10381" width="16" style="7" bestFit="1" customWidth="1"/>
    <col min="10382" max="10382" width="9" style="7" bestFit="1" customWidth="1"/>
    <col min="10383" max="10383" width="7.85546875" style="7" bestFit="1" customWidth="1"/>
    <col min="10384" max="10384" width="11.7109375" style="7" bestFit="1" customWidth="1"/>
    <col min="10385" max="10385" width="14.28515625" style="7" customWidth="1"/>
    <col min="10386" max="10386" width="11.7109375" style="7" bestFit="1" customWidth="1"/>
    <col min="10387" max="10387" width="14.140625" style="7" bestFit="1" customWidth="1"/>
    <col min="10388" max="10388" width="16.7109375" style="7" customWidth="1"/>
    <col min="10389" max="10389" width="16.5703125" style="7" customWidth="1"/>
    <col min="10390" max="10391" width="7.85546875" style="7" bestFit="1" customWidth="1"/>
    <col min="10392" max="10392" width="8" style="7" bestFit="1" customWidth="1"/>
    <col min="10393" max="10394" width="7.85546875" style="7" bestFit="1" customWidth="1"/>
    <col min="10395" max="10395" width="9.7109375" style="7" customWidth="1"/>
    <col min="10396" max="10396" width="12.85546875" style="7" customWidth="1"/>
    <col min="10397" max="10633" width="9.140625" style="7"/>
    <col min="10634" max="10634" width="9" style="7" bestFit="1" customWidth="1"/>
    <col min="10635" max="10635" width="9.85546875" style="7" bestFit="1" customWidth="1"/>
    <col min="10636" max="10636" width="9.140625" style="7" bestFit="1" customWidth="1"/>
    <col min="10637" max="10637" width="16" style="7" bestFit="1" customWidth="1"/>
    <col min="10638" max="10638" width="9" style="7" bestFit="1" customWidth="1"/>
    <col min="10639" max="10639" width="7.85546875" style="7" bestFit="1" customWidth="1"/>
    <col min="10640" max="10640" width="11.7109375" style="7" bestFit="1" customWidth="1"/>
    <col min="10641" max="10641" width="14.28515625" style="7" customWidth="1"/>
    <col min="10642" max="10642" width="11.7109375" style="7" bestFit="1" customWidth="1"/>
    <col min="10643" max="10643" width="14.140625" style="7" bestFit="1" customWidth="1"/>
    <col min="10644" max="10644" width="16.7109375" style="7" customWidth="1"/>
    <col min="10645" max="10645" width="16.5703125" style="7" customWidth="1"/>
    <col min="10646" max="10647" width="7.85546875" style="7" bestFit="1" customWidth="1"/>
    <col min="10648" max="10648" width="8" style="7" bestFit="1" customWidth="1"/>
    <col min="10649" max="10650" width="7.85546875" style="7" bestFit="1" customWidth="1"/>
    <col min="10651" max="10651" width="9.7109375" style="7" customWidth="1"/>
    <col min="10652" max="10652" width="12.85546875" style="7" customWidth="1"/>
    <col min="10653" max="10889" width="9.140625" style="7"/>
    <col min="10890" max="10890" width="9" style="7" bestFit="1" customWidth="1"/>
    <col min="10891" max="10891" width="9.85546875" style="7" bestFit="1" customWidth="1"/>
    <col min="10892" max="10892" width="9.140625" style="7" bestFit="1" customWidth="1"/>
    <col min="10893" max="10893" width="16" style="7" bestFit="1" customWidth="1"/>
    <col min="10894" max="10894" width="9" style="7" bestFit="1" customWidth="1"/>
    <col min="10895" max="10895" width="7.85546875" style="7" bestFit="1" customWidth="1"/>
    <col min="10896" max="10896" width="11.7109375" style="7" bestFit="1" customWidth="1"/>
    <col min="10897" max="10897" width="14.28515625" style="7" customWidth="1"/>
    <col min="10898" max="10898" width="11.7109375" style="7" bestFit="1" customWidth="1"/>
    <col min="10899" max="10899" width="14.140625" style="7" bestFit="1" customWidth="1"/>
    <col min="10900" max="10900" width="16.7109375" style="7" customWidth="1"/>
    <col min="10901" max="10901" width="16.5703125" style="7" customWidth="1"/>
    <col min="10902" max="10903" width="7.85546875" style="7" bestFit="1" customWidth="1"/>
    <col min="10904" max="10904" width="8" style="7" bestFit="1" customWidth="1"/>
    <col min="10905" max="10906" width="7.85546875" style="7" bestFit="1" customWidth="1"/>
    <col min="10907" max="10907" width="9.7109375" style="7" customWidth="1"/>
    <col min="10908" max="10908" width="12.85546875" style="7" customWidth="1"/>
    <col min="10909" max="11145" width="9.140625" style="7"/>
    <col min="11146" max="11146" width="9" style="7" bestFit="1" customWidth="1"/>
    <col min="11147" max="11147" width="9.85546875" style="7" bestFit="1" customWidth="1"/>
    <col min="11148" max="11148" width="9.140625" style="7" bestFit="1" customWidth="1"/>
    <col min="11149" max="11149" width="16" style="7" bestFit="1" customWidth="1"/>
    <col min="11150" max="11150" width="9" style="7" bestFit="1" customWidth="1"/>
    <col min="11151" max="11151" width="7.85546875" style="7" bestFit="1" customWidth="1"/>
    <col min="11152" max="11152" width="11.7109375" style="7" bestFit="1" customWidth="1"/>
    <col min="11153" max="11153" width="14.28515625" style="7" customWidth="1"/>
    <col min="11154" max="11154" width="11.7109375" style="7" bestFit="1" customWidth="1"/>
    <col min="11155" max="11155" width="14.140625" style="7" bestFit="1" customWidth="1"/>
    <col min="11156" max="11156" width="16.7109375" style="7" customWidth="1"/>
    <col min="11157" max="11157" width="16.5703125" style="7" customWidth="1"/>
    <col min="11158" max="11159" width="7.85546875" style="7" bestFit="1" customWidth="1"/>
    <col min="11160" max="11160" width="8" style="7" bestFit="1" customWidth="1"/>
    <col min="11161" max="11162" width="7.85546875" style="7" bestFit="1" customWidth="1"/>
    <col min="11163" max="11163" width="9.7109375" style="7" customWidth="1"/>
    <col min="11164" max="11164" width="12.85546875" style="7" customWidth="1"/>
    <col min="11165" max="11401" width="9.140625" style="7"/>
    <col min="11402" max="11402" width="9" style="7" bestFit="1" customWidth="1"/>
    <col min="11403" max="11403" width="9.85546875" style="7" bestFit="1" customWidth="1"/>
    <col min="11404" max="11404" width="9.140625" style="7" bestFit="1" customWidth="1"/>
    <col min="11405" max="11405" width="16" style="7" bestFit="1" customWidth="1"/>
    <col min="11406" max="11406" width="9" style="7" bestFit="1" customWidth="1"/>
    <col min="11407" max="11407" width="7.85546875" style="7" bestFit="1" customWidth="1"/>
    <col min="11408" max="11408" width="11.7109375" style="7" bestFit="1" customWidth="1"/>
    <col min="11409" max="11409" width="14.28515625" style="7" customWidth="1"/>
    <col min="11410" max="11410" width="11.7109375" style="7" bestFit="1" customWidth="1"/>
    <col min="11411" max="11411" width="14.140625" style="7" bestFit="1" customWidth="1"/>
    <col min="11412" max="11412" width="16.7109375" style="7" customWidth="1"/>
    <col min="11413" max="11413" width="16.5703125" style="7" customWidth="1"/>
    <col min="11414" max="11415" width="7.85546875" style="7" bestFit="1" customWidth="1"/>
    <col min="11416" max="11416" width="8" style="7" bestFit="1" customWidth="1"/>
    <col min="11417" max="11418" width="7.85546875" style="7" bestFit="1" customWidth="1"/>
    <col min="11419" max="11419" width="9.7109375" style="7" customWidth="1"/>
    <col min="11420" max="11420" width="12.85546875" style="7" customWidth="1"/>
    <col min="11421" max="11657" width="9.140625" style="7"/>
    <col min="11658" max="11658" width="9" style="7" bestFit="1" customWidth="1"/>
    <col min="11659" max="11659" width="9.85546875" style="7" bestFit="1" customWidth="1"/>
    <col min="11660" max="11660" width="9.140625" style="7" bestFit="1" customWidth="1"/>
    <col min="11661" max="11661" width="16" style="7" bestFit="1" customWidth="1"/>
    <col min="11662" max="11662" width="9" style="7" bestFit="1" customWidth="1"/>
    <col min="11663" max="11663" width="7.85546875" style="7" bestFit="1" customWidth="1"/>
    <col min="11664" max="11664" width="11.7109375" style="7" bestFit="1" customWidth="1"/>
    <col min="11665" max="11665" width="14.28515625" style="7" customWidth="1"/>
    <col min="11666" max="11666" width="11.7109375" style="7" bestFit="1" customWidth="1"/>
    <col min="11667" max="11667" width="14.140625" style="7" bestFit="1" customWidth="1"/>
    <col min="11668" max="11668" width="16.7109375" style="7" customWidth="1"/>
    <col min="11669" max="11669" width="16.5703125" style="7" customWidth="1"/>
    <col min="11670" max="11671" width="7.85546875" style="7" bestFit="1" customWidth="1"/>
    <col min="11672" max="11672" width="8" style="7" bestFit="1" customWidth="1"/>
    <col min="11673" max="11674" width="7.85546875" style="7" bestFit="1" customWidth="1"/>
    <col min="11675" max="11675" width="9.7109375" style="7" customWidth="1"/>
    <col min="11676" max="11676" width="12.85546875" style="7" customWidth="1"/>
    <col min="11677" max="11913" width="9.140625" style="7"/>
    <col min="11914" max="11914" width="9" style="7" bestFit="1" customWidth="1"/>
    <col min="11915" max="11915" width="9.85546875" style="7" bestFit="1" customWidth="1"/>
    <col min="11916" max="11916" width="9.140625" style="7" bestFit="1" customWidth="1"/>
    <col min="11917" max="11917" width="16" style="7" bestFit="1" customWidth="1"/>
    <col min="11918" max="11918" width="9" style="7" bestFit="1" customWidth="1"/>
    <col min="11919" max="11919" width="7.85546875" style="7" bestFit="1" customWidth="1"/>
    <col min="11920" max="11920" width="11.7109375" style="7" bestFit="1" customWidth="1"/>
    <col min="11921" max="11921" width="14.28515625" style="7" customWidth="1"/>
    <col min="11922" max="11922" width="11.7109375" style="7" bestFit="1" customWidth="1"/>
    <col min="11923" max="11923" width="14.140625" style="7" bestFit="1" customWidth="1"/>
    <col min="11924" max="11924" width="16.7109375" style="7" customWidth="1"/>
    <col min="11925" max="11925" width="16.5703125" style="7" customWidth="1"/>
    <col min="11926" max="11927" width="7.85546875" style="7" bestFit="1" customWidth="1"/>
    <col min="11928" max="11928" width="8" style="7" bestFit="1" customWidth="1"/>
    <col min="11929" max="11930" width="7.85546875" style="7" bestFit="1" customWidth="1"/>
    <col min="11931" max="11931" width="9.7109375" style="7" customWidth="1"/>
    <col min="11932" max="11932" width="12.85546875" style="7" customWidth="1"/>
    <col min="11933" max="12169" width="9.140625" style="7"/>
    <col min="12170" max="12170" width="9" style="7" bestFit="1" customWidth="1"/>
    <col min="12171" max="12171" width="9.85546875" style="7" bestFit="1" customWidth="1"/>
    <col min="12172" max="12172" width="9.140625" style="7" bestFit="1" customWidth="1"/>
    <col min="12173" max="12173" width="16" style="7" bestFit="1" customWidth="1"/>
    <col min="12174" max="12174" width="9" style="7" bestFit="1" customWidth="1"/>
    <col min="12175" max="12175" width="7.85546875" style="7" bestFit="1" customWidth="1"/>
    <col min="12176" max="12176" width="11.7109375" style="7" bestFit="1" customWidth="1"/>
    <col min="12177" max="12177" width="14.28515625" style="7" customWidth="1"/>
    <col min="12178" max="12178" width="11.7109375" style="7" bestFit="1" customWidth="1"/>
    <col min="12179" max="12179" width="14.140625" style="7" bestFit="1" customWidth="1"/>
    <col min="12180" max="12180" width="16.7109375" style="7" customWidth="1"/>
    <col min="12181" max="12181" width="16.5703125" style="7" customWidth="1"/>
    <col min="12182" max="12183" width="7.85546875" style="7" bestFit="1" customWidth="1"/>
    <col min="12184" max="12184" width="8" style="7" bestFit="1" customWidth="1"/>
    <col min="12185" max="12186" width="7.85546875" style="7" bestFit="1" customWidth="1"/>
    <col min="12187" max="12187" width="9.7109375" style="7" customWidth="1"/>
    <col min="12188" max="12188" width="12.85546875" style="7" customWidth="1"/>
    <col min="12189" max="12425" width="9.140625" style="7"/>
    <col min="12426" max="12426" width="9" style="7" bestFit="1" customWidth="1"/>
    <col min="12427" max="12427" width="9.85546875" style="7" bestFit="1" customWidth="1"/>
    <col min="12428" max="12428" width="9.140625" style="7" bestFit="1" customWidth="1"/>
    <col min="12429" max="12429" width="16" style="7" bestFit="1" customWidth="1"/>
    <col min="12430" max="12430" width="9" style="7" bestFit="1" customWidth="1"/>
    <col min="12431" max="12431" width="7.85546875" style="7" bestFit="1" customWidth="1"/>
    <col min="12432" max="12432" width="11.7109375" style="7" bestFit="1" customWidth="1"/>
    <col min="12433" max="12433" width="14.28515625" style="7" customWidth="1"/>
    <col min="12434" max="12434" width="11.7109375" style="7" bestFit="1" customWidth="1"/>
    <col min="12435" max="12435" width="14.140625" style="7" bestFit="1" customWidth="1"/>
    <col min="12436" max="12436" width="16.7109375" style="7" customWidth="1"/>
    <col min="12437" max="12437" width="16.5703125" style="7" customWidth="1"/>
    <col min="12438" max="12439" width="7.85546875" style="7" bestFit="1" customWidth="1"/>
    <col min="12440" max="12440" width="8" style="7" bestFit="1" customWidth="1"/>
    <col min="12441" max="12442" width="7.85546875" style="7" bestFit="1" customWidth="1"/>
    <col min="12443" max="12443" width="9.7109375" style="7" customWidth="1"/>
    <col min="12444" max="12444" width="12.85546875" style="7" customWidth="1"/>
    <col min="12445" max="12681" width="9.140625" style="7"/>
    <col min="12682" max="12682" width="9" style="7" bestFit="1" customWidth="1"/>
    <col min="12683" max="12683" width="9.85546875" style="7" bestFit="1" customWidth="1"/>
    <col min="12684" max="12684" width="9.140625" style="7" bestFit="1" customWidth="1"/>
    <col min="12685" max="12685" width="16" style="7" bestFit="1" customWidth="1"/>
    <col min="12686" max="12686" width="9" style="7" bestFit="1" customWidth="1"/>
    <col min="12687" max="12687" width="7.85546875" style="7" bestFit="1" customWidth="1"/>
    <col min="12688" max="12688" width="11.7109375" style="7" bestFit="1" customWidth="1"/>
    <col min="12689" max="12689" width="14.28515625" style="7" customWidth="1"/>
    <col min="12690" max="12690" width="11.7109375" style="7" bestFit="1" customWidth="1"/>
    <col min="12691" max="12691" width="14.140625" style="7" bestFit="1" customWidth="1"/>
    <col min="12692" max="12692" width="16.7109375" style="7" customWidth="1"/>
    <col min="12693" max="12693" width="16.5703125" style="7" customWidth="1"/>
    <col min="12694" max="12695" width="7.85546875" style="7" bestFit="1" customWidth="1"/>
    <col min="12696" max="12696" width="8" style="7" bestFit="1" customWidth="1"/>
    <col min="12697" max="12698" width="7.85546875" style="7" bestFit="1" customWidth="1"/>
    <col min="12699" max="12699" width="9.7109375" style="7" customWidth="1"/>
    <col min="12700" max="12700" width="12.85546875" style="7" customWidth="1"/>
    <col min="12701" max="12937" width="9.140625" style="7"/>
    <col min="12938" max="12938" width="9" style="7" bestFit="1" customWidth="1"/>
    <col min="12939" max="12939" width="9.85546875" style="7" bestFit="1" customWidth="1"/>
    <col min="12940" max="12940" width="9.140625" style="7" bestFit="1" customWidth="1"/>
    <col min="12941" max="12941" width="16" style="7" bestFit="1" customWidth="1"/>
    <col min="12942" max="12942" width="9" style="7" bestFit="1" customWidth="1"/>
    <col min="12943" max="12943" width="7.85546875" style="7" bestFit="1" customWidth="1"/>
    <col min="12944" max="12944" width="11.7109375" style="7" bestFit="1" customWidth="1"/>
    <col min="12945" max="12945" width="14.28515625" style="7" customWidth="1"/>
    <col min="12946" max="12946" width="11.7109375" style="7" bestFit="1" customWidth="1"/>
    <col min="12947" max="12947" width="14.140625" style="7" bestFit="1" customWidth="1"/>
    <col min="12948" max="12948" width="16.7109375" style="7" customWidth="1"/>
    <col min="12949" max="12949" width="16.5703125" style="7" customWidth="1"/>
    <col min="12950" max="12951" width="7.85546875" style="7" bestFit="1" customWidth="1"/>
    <col min="12952" max="12952" width="8" style="7" bestFit="1" customWidth="1"/>
    <col min="12953" max="12954" width="7.85546875" style="7" bestFit="1" customWidth="1"/>
    <col min="12955" max="12955" width="9.7109375" style="7" customWidth="1"/>
    <col min="12956" max="12956" width="12.85546875" style="7" customWidth="1"/>
    <col min="12957" max="13193" width="9.140625" style="7"/>
    <col min="13194" max="13194" width="9" style="7" bestFit="1" customWidth="1"/>
    <col min="13195" max="13195" width="9.85546875" style="7" bestFit="1" customWidth="1"/>
    <col min="13196" max="13196" width="9.140625" style="7" bestFit="1" customWidth="1"/>
    <col min="13197" max="13197" width="16" style="7" bestFit="1" customWidth="1"/>
    <col min="13198" max="13198" width="9" style="7" bestFit="1" customWidth="1"/>
    <col min="13199" max="13199" width="7.85546875" style="7" bestFit="1" customWidth="1"/>
    <col min="13200" max="13200" width="11.7109375" style="7" bestFit="1" customWidth="1"/>
    <col min="13201" max="13201" width="14.28515625" style="7" customWidth="1"/>
    <col min="13202" max="13202" width="11.7109375" style="7" bestFit="1" customWidth="1"/>
    <col min="13203" max="13203" width="14.140625" style="7" bestFit="1" customWidth="1"/>
    <col min="13204" max="13204" width="16.7109375" style="7" customWidth="1"/>
    <col min="13205" max="13205" width="16.5703125" style="7" customWidth="1"/>
    <col min="13206" max="13207" width="7.85546875" style="7" bestFit="1" customWidth="1"/>
    <col min="13208" max="13208" width="8" style="7" bestFit="1" customWidth="1"/>
    <col min="13209" max="13210" width="7.85546875" style="7" bestFit="1" customWidth="1"/>
    <col min="13211" max="13211" width="9.7109375" style="7" customWidth="1"/>
    <col min="13212" max="13212" width="12.85546875" style="7" customWidth="1"/>
    <col min="13213" max="13449" width="9.140625" style="7"/>
    <col min="13450" max="13450" width="9" style="7" bestFit="1" customWidth="1"/>
    <col min="13451" max="13451" width="9.85546875" style="7" bestFit="1" customWidth="1"/>
    <col min="13452" max="13452" width="9.140625" style="7" bestFit="1" customWidth="1"/>
    <col min="13453" max="13453" width="16" style="7" bestFit="1" customWidth="1"/>
    <col min="13454" max="13454" width="9" style="7" bestFit="1" customWidth="1"/>
    <col min="13455" max="13455" width="7.85546875" style="7" bestFit="1" customWidth="1"/>
    <col min="13456" max="13456" width="11.7109375" style="7" bestFit="1" customWidth="1"/>
    <col min="13457" max="13457" width="14.28515625" style="7" customWidth="1"/>
    <col min="13458" max="13458" width="11.7109375" style="7" bestFit="1" customWidth="1"/>
    <col min="13459" max="13459" width="14.140625" style="7" bestFit="1" customWidth="1"/>
    <col min="13460" max="13460" width="16.7109375" style="7" customWidth="1"/>
    <col min="13461" max="13461" width="16.5703125" style="7" customWidth="1"/>
    <col min="13462" max="13463" width="7.85546875" style="7" bestFit="1" customWidth="1"/>
    <col min="13464" max="13464" width="8" style="7" bestFit="1" customWidth="1"/>
    <col min="13465" max="13466" width="7.85546875" style="7" bestFit="1" customWidth="1"/>
    <col min="13467" max="13467" width="9.7109375" style="7" customWidth="1"/>
    <col min="13468" max="13468" width="12.85546875" style="7" customWidth="1"/>
    <col min="13469" max="13705" width="9.140625" style="7"/>
    <col min="13706" max="13706" width="9" style="7" bestFit="1" customWidth="1"/>
    <col min="13707" max="13707" width="9.85546875" style="7" bestFit="1" customWidth="1"/>
    <col min="13708" max="13708" width="9.140625" style="7" bestFit="1" customWidth="1"/>
    <col min="13709" max="13709" width="16" style="7" bestFit="1" customWidth="1"/>
    <col min="13710" max="13710" width="9" style="7" bestFit="1" customWidth="1"/>
    <col min="13711" max="13711" width="7.85546875" style="7" bestFit="1" customWidth="1"/>
    <col min="13712" max="13712" width="11.7109375" style="7" bestFit="1" customWidth="1"/>
    <col min="13713" max="13713" width="14.28515625" style="7" customWidth="1"/>
    <col min="13714" max="13714" width="11.7109375" style="7" bestFit="1" customWidth="1"/>
    <col min="13715" max="13715" width="14.140625" style="7" bestFit="1" customWidth="1"/>
    <col min="13716" max="13716" width="16.7109375" style="7" customWidth="1"/>
    <col min="13717" max="13717" width="16.5703125" style="7" customWidth="1"/>
    <col min="13718" max="13719" width="7.85546875" style="7" bestFit="1" customWidth="1"/>
    <col min="13720" max="13720" width="8" style="7" bestFit="1" customWidth="1"/>
    <col min="13721" max="13722" width="7.85546875" style="7" bestFit="1" customWidth="1"/>
    <col min="13723" max="13723" width="9.7109375" style="7" customWidth="1"/>
    <col min="13724" max="13724" width="12.85546875" style="7" customWidth="1"/>
    <col min="13725" max="13961" width="9.140625" style="7"/>
    <col min="13962" max="13962" width="9" style="7" bestFit="1" customWidth="1"/>
    <col min="13963" max="13963" width="9.85546875" style="7" bestFit="1" customWidth="1"/>
    <col min="13964" max="13964" width="9.140625" style="7" bestFit="1" customWidth="1"/>
    <col min="13965" max="13965" width="16" style="7" bestFit="1" customWidth="1"/>
    <col min="13966" max="13966" width="9" style="7" bestFit="1" customWidth="1"/>
    <col min="13967" max="13967" width="7.85546875" style="7" bestFit="1" customWidth="1"/>
    <col min="13968" max="13968" width="11.7109375" style="7" bestFit="1" customWidth="1"/>
    <col min="13969" max="13969" width="14.28515625" style="7" customWidth="1"/>
    <col min="13970" max="13970" width="11.7109375" style="7" bestFit="1" customWidth="1"/>
    <col min="13971" max="13971" width="14.140625" style="7" bestFit="1" customWidth="1"/>
    <col min="13972" max="13972" width="16.7109375" style="7" customWidth="1"/>
    <col min="13973" max="13973" width="16.5703125" style="7" customWidth="1"/>
    <col min="13974" max="13975" width="7.85546875" style="7" bestFit="1" customWidth="1"/>
    <col min="13976" max="13976" width="8" style="7" bestFit="1" customWidth="1"/>
    <col min="13977" max="13978" width="7.85546875" style="7" bestFit="1" customWidth="1"/>
    <col min="13979" max="13979" width="9.7109375" style="7" customWidth="1"/>
    <col min="13980" max="13980" width="12.85546875" style="7" customWidth="1"/>
    <col min="13981" max="14217" width="9.140625" style="7"/>
    <col min="14218" max="14218" width="9" style="7" bestFit="1" customWidth="1"/>
    <col min="14219" max="14219" width="9.85546875" style="7" bestFit="1" customWidth="1"/>
    <col min="14220" max="14220" width="9.140625" style="7" bestFit="1" customWidth="1"/>
    <col min="14221" max="14221" width="16" style="7" bestFit="1" customWidth="1"/>
    <col min="14222" max="14222" width="9" style="7" bestFit="1" customWidth="1"/>
    <col min="14223" max="14223" width="7.85546875" style="7" bestFit="1" customWidth="1"/>
    <col min="14224" max="14224" width="11.7109375" style="7" bestFit="1" customWidth="1"/>
    <col min="14225" max="14225" width="14.28515625" style="7" customWidth="1"/>
    <col min="14226" max="14226" width="11.7109375" style="7" bestFit="1" customWidth="1"/>
    <col min="14227" max="14227" width="14.140625" style="7" bestFit="1" customWidth="1"/>
    <col min="14228" max="14228" width="16.7109375" style="7" customWidth="1"/>
    <col min="14229" max="14229" width="16.5703125" style="7" customWidth="1"/>
    <col min="14230" max="14231" width="7.85546875" style="7" bestFit="1" customWidth="1"/>
    <col min="14232" max="14232" width="8" style="7" bestFit="1" customWidth="1"/>
    <col min="14233" max="14234" width="7.85546875" style="7" bestFit="1" customWidth="1"/>
    <col min="14235" max="14235" width="9.7109375" style="7" customWidth="1"/>
    <col min="14236" max="14236" width="12.85546875" style="7" customWidth="1"/>
    <col min="14237" max="14473" width="9.140625" style="7"/>
    <col min="14474" max="14474" width="9" style="7" bestFit="1" customWidth="1"/>
    <col min="14475" max="14475" width="9.85546875" style="7" bestFit="1" customWidth="1"/>
    <col min="14476" max="14476" width="9.140625" style="7" bestFit="1" customWidth="1"/>
    <col min="14477" max="14477" width="16" style="7" bestFit="1" customWidth="1"/>
    <col min="14478" max="14478" width="9" style="7" bestFit="1" customWidth="1"/>
    <col min="14479" max="14479" width="7.85546875" style="7" bestFit="1" customWidth="1"/>
    <col min="14480" max="14480" width="11.7109375" style="7" bestFit="1" customWidth="1"/>
    <col min="14481" max="14481" width="14.28515625" style="7" customWidth="1"/>
    <col min="14482" max="14482" width="11.7109375" style="7" bestFit="1" customWidth="1"/>
    <col min="14483" max="14483" width="14.140625" style="7" bestFit="1" customWidth="1"/>
    <col min="14484" max="14484" width="16.7109375" style="7" customWidth="1"/>
    <col min="14485" max="14485" width="16.5703125" style="7" customWidth="1"/>
    <col min="14486" max="14487" width="7.85546875" style="7" bestFit="1" customWidth="1"/>
    <col min="14488" max="14488" width="8" style="7" bestFit="1" customWidth="1"/>
    <col min="14489" max="14490" width="7.85546875" style="7" bestFit="1" customWidth="1"/>
    <col min="14491" max="14491" width="9.7109375" style="7" customWidth="1"/>
    <col min="14492" max="14492" width="12.85546875" style="7" customWidth="1"/>
    <col min="14493" max="14729" width="9.140625" style="7"/>
    <col min="14730" max="14730" width="9" style="7" bestFit="1" customWidth="1"/>
    <col min="14731" max="14731" width="9.85546875" style="7" bestFit="1" customWidth="1"/>
    <col min="14732" max="14732" width="9.140625" style="7" bestFit="1" customWidth="1"/>
    <col min="14733" max="14733" width="16" style="7" bestFit="1" customWidth="1"/>
    <col min="14734" max="14734" width="9" style="7" bestFit="1" customWidth="1"/>
    <col min="14735" max="14735" width="7.85546875" style="7" bestFit="1" customWidth="1"/>
    <col min="14736" max="14736" width="11.7109375" style="7" bestFit="1" customWidth="1"/>
    <col min="14737" max="14737" width="14.28515625" style="7" customWidth="1"/>
    <col min="14738" max="14738" width="11.7109375" style="7" bestFit="1" customWidth="1"/>
    <col min="14739" max="14739" width="14.140625" style="7" bestFit="1" customWidth="1"/>
    <col min="14740" max="14740" width="16.7109375" style="7" customWidth="1"/>
    <col min="14741" max="14741" width="16.5703125" style="7" customWidth="1"/>
    <col min="14742" max="14743" width="7.85546875" style="7" bestFit="1" customWidth="1"/>
    <col min="14744" max="14744" width="8" style="7" bestFit="1" customWidth="1"/>
    <col min="14745" max="14746" width="7.85546875" style="7" bestFit="1" customWidth="1"/>
    <col min="14747" max="14747" width="9.7109375" style="7" customWidth="1"/>
    <col min="14748" max="14748" width="12.85546875" style="7" customWidth="1"/>
    <col min="14749" max="14985" width="9.140625" style="7"/>
    <col min="14986" max="14986" width="9" style="7" bestFit="1" customWidth="1"/>
    <col min="14987" max="14987" width="9.85546875" style="7" bestFit="1" customWidth="1"/>
    <col min="14988" max="14988" width="9.140625" style="7" bestFit="1" customWidth="1"/>
    <col min="14989" max="14989" width="16" style="7" bestFit="1" customWidth="1"/>
    <col min="14990" max="14990" width="9" style="7" bestFit="1" customWidth="1"/>
    <col min="14991" max="14991" width="7.85546875" style="7" bestFit="1" customWidth="1"/>
    <col min="14992" max="14992" width="11.7109375" style="7" bestFit="1" customWidth="1"/>
    <col min="14993" max="14993" width="14.28515625" style="7" customWidth="1"/>
    <col min="14994" max="14994" width="11.7109375" style="7" bestFit="1" customWidth="1"/>
    <col min="14995" max="14995" width="14.140625" style="7" bestFit="1" customWidth="1"/>
    <col min="14996" max="14996" width="16.7109375" style="7" customWidth="1"/>
    <col min="14997" max="14997" width="16.5703125" style="7" customWidth="1"/>
    <col min="14998" max="14999" width="7.85546875" style="7" bestFit="1" customWidth="1"/>
    <col min="15000" max="15000" width="8" style="7" bestFit="1" customWidth="1"/>
    <col min="15001" max="15002" width="7.85546875" style="7" bestFit="1" customWidth="1"/>
    <col min="15003" max="15003" width="9.7109375" style="7" customWidth="1"/>
    <col min="15004" max="15004" width="12.85546875" style="7" customWidth="1"/>
    <col min="15005" max="15241" width="9.140625" style="7"/>
    <col min="15242" max="15242" width="9" style="7" bestFit="1" customWidth="1"/>
    <col min="15243" max="15243" width="9.85546875" style="7" bestFit="1" customWidth="1"/>
    <col min="15244" max="15244" width="9.140625" style="7" bestFit="1" customWidth="1"/>
    <col min="15245" max="15245" width="16" style="7" bestFit="1" customWidth="1"/>
    <col min="15246" max="15246" width="9" style="7" bestFit="1" customWidth="1"/>
    <col min="15247" max="15247" width="7.85546875" style="7" bestFit="1" customWidth="1"/>
    <col min="15248" max="15248" width="11.7109375" style="7" bestFit="1" customWidth="1"/>
    <col min="15249" max="15249" width="14.28515625" style="7" customWidth="1"/>
    <col min="15250" max="15250" width="11.7109375" style="7" bestFit="1" customWidth="1"/>
    <col min="15251" max="15251" width="14.140625" style="7" bestFit="1" customWidth="1"/>
    <col min="15252" max="15252" width="16.7109375" style="7" customWidth="1"/>
    <col min="15253" max="15253" width="16.5703125" style="7" customWidth="1"/>
    <col min="15254" max="15255" width="7.85546875" style="7" bestFit="1" customWidth="1"/>
    <col min="15256" max="15256" width="8" style="7" bestFit="1" customWidth="1"/>
    <col min="15257" max="15258" width="7.85546875" style="7" bestFit="1" customWidth="1"/>
    <col min="15259" max="15259" width="9.7109375" style="7" customWidth="1"/>
    <col min="15260" max="15260" width="12.85546875" style="7" customWidth="1"/>
    <col min="15261" max="15497" width="9.140625" style="7"/>
    <col min="15498" max="15498" width="9" style="7" bestFit="1" customWidth="1"/>
    <col min="15499" max="15499" width="9.85546875" style="7" bestFit="1" customWidth="1"/>
    <col min="15500" max="15500" width="9.140625" style="7" bestFit="1" customWidth="1"/>
    <col min="15501" max="15501" width="16" style="7" bestFit="1" customWidth="1"/>
    <col min="15502" max="15502" width="9" style="7" bestFit="1" customWidth="1"/>
    <col min="15503" max="15503" width="7.85546875" style="7" bestFit="1" customWidth="1"/>
    <col min="15504" max="15504" width="11.7109375" style="7" bestFit="1" customWidth="1"/>
    <col min="15505" max="15505" width="14.28515625" style="7" customWidth="1"/>
    <col min="15506" max="15506" width="11.7109375" style="7" bestFit="1" customWidth="1"/>
    <col min="15507" max="15507" width="14.140625" style="7" bestFit="1" customWidth="1"/>
    <col min="15508" max="15508" width="16.7109375" style="7" customWidth="1"/>
    <col min="15509" max="15509" width="16.5703125" style="7" customWidth="1"/>
    <col min="15510" max="15511" width="7.85546875" style="7" bestFit="1" customWidth="1"/>
    <col min="15512" max="15512" width="8" style="7" bestFit="1" customWidth="1"/>
    <col min="15513" max="15514" width="7.85546875" style="7" bestFit="1" customWidth="1"/>
    <col min="15515" max="15515" width="9.7109375" style="7" customWidth="1"/>
    <col min="15516" max="15516" width="12.85546875" style="7" customWidth="1"/>
    <col min="15517" max="15753" width="9.140625" style="7"/>
    <col min="15754" max="15754" width="9" style="7" bestFit="1" customWidth="1"/>
    <col min="15755" max="15755" width="9.85546875" style="7" bestFit="1" customWidth="1"/>
    <col min="15756" max="15756" width="9.140625" style="7" bestFit="1" customWidth="1"/>
    <col min="15757" max="15757" width="16" style="7" bestFit="1" customWidth="1"/>
    <col min="15758" max="15758" width="9" style="7" bestFit="1" customWidth="1"/>
    <col min="15759" max="15759" width="7.85546875" style="7" bestFit="1" customWidth="1"/>
    <col min="15760" max="15760" width="11.7109375" style="7" bestFit="1" customWidth="1"/>
    <col min="15761" max="15761" width="14.28515625" style="7" customWidth="1"/>
    <col min="15762" max="15762" width="11.7109375" style="7" bestFit="1" customWidth="1"/>
    <col min="15763" max="15763" width="14.140625" style="7" bestFit="1" customWidth="1"/>
    <col min="15764" max="15764" width="16.7109375" style="7" customWidth="1"/>
    <col min="15765" max="15765" width="16.5703125" style="7" customWidth="1"/>
    <col min="15766" max="15767" width="7.85546875" style="7" bestFit="1" customWidth="1"/>
    <col min="15768" max="15768" width="8" style="7" bestFit="1" customWidth="1"/>
    <col min="15769" max="15770" width="7.85546875" style="7" bestFit="1" customWidth="1"/>
    <col min="15771" max="15771" width="9.7109375" style="7" customWidth="1"/>
    <col min="15772" max="15772" width="12.85546875" style="7" customWidth="1"/>
    <col min="15773" max="16009" width="9.140625" style="7"/>
    <col min="16010" max="16010" width="9" style="7" bestFit="1" customWidth="1"/>
    <col min="16011" max="16011" width="9.85546875" style="7" bestFit="1" customWidth="1"/>
    <col min="16012" max="16012" width="9.140625" style="7" bestFit="1" customWidth="1"/>
    <col min="16013" max="16013" width="16" style="7" bestFit="1" customWidth="1"/>
    <col min="16014" max="16014" width="9" style="7" bestFit="1" customWidth="1"/>
    <col min="16015" max="16015" width="7.85546875" style="7" bestFit="1" customWidth="1"/>
    <col min="16016" max="16016" width="11.7109375" style="7" bestFit="1" customWidth="1"/>
    <col min="16017" max="16017" width="14.28515625" style="7" customWidth="1"/>
    <col min="16018" max="16018" width="11.7109375" style="7" bestFit="1" customWidth="1"/>
    <col min="16019" max="16019" width="14.140625" style="7" bestFit="1" customWidth="1"/>
    <col min="16020" max="16020" width="16.7109375" style="7" customWidth="1"/>
    <col min="16021" max="16021" width="16.5703125" style="7" customWidth="1"/>
    <col min="16022" max="16023" width="7.85546875" style="7" bestFit="1" customWidth="1"/>
    <col min="16024" max="16024" width="8" style="7" bestFit="1" customWidth="1"/>
    <col min="16025" max="16026" width="7.85546875" style="7" bestFit="1" customWidth="1"/>
    <col min="16027" max="16027" width="9.7109375" style="7" customWidth="1"/>
    <col min="16028" max="16028" width="12.85546875" style="7" customWidth="1"/>
    <col min="16029" max="16384" width="9.140625" style="7"/>
  </cols>
  <sheetData>
    <row r="1" spans="1:26" s="3" customFormat="1" ht="22.5">
      <c r="A1" s="25" t="s">
        <v>1</v>
      </c>
      <c r="B1" s="78" t="s">
        <v>71</v>
      </c>
      <c r="C1" s="25" t="s">
        <v>4</v>
      </c>
      <c r="D1" s="25" t="s">
        <v>6</v>
      </c>
      <c r="E1" s="25" t="s">
        <v>9</v>
      </c>
      <c r="F1" s="26" t="s">
        <v>71</v>
      </c>
      <c r="G1" s="28" t="s">
        <v>7</v>
      </c>
      <c r="H1" s="28" t="s">
        <v>8</v>
      </c>
      <c r="I1" s="17" t="s">
        <v>13</v>
      </c>
      <c r="J1" s="78" t="s">
        <v>71</v>
      </c>
      <c r="K1" s="32" t="s">
        <v>3</v>
      </c>
      <c r="L1" s="32" t="s">
        <v>16</v>
      </c>
      <c r="M1" s="27" t="s">
        <v>15</v>
      </c>
      <c r="N1" s="26" t="s">
        <v>71</v>
      </c>
      <c r="O1" s="29" t="s">
        <v>3</v>
      </c>
      <c r="P1" s="29" t="s">
        <v>16</v>
      </c>
      <c r="Q1" s="76">
        <v>6.4999999999999997E-3</v>
      </c>
      <c r="R1" s="89">
        <v>1.25E-3</v>
      </c>
      <c r="S1" s="77">
        <v>1.2999999999999999E-2</v>
      </c>
      <c r="T1" s="3" t="s">
        <v>58</v>
      </c>
      <c r="V1" s="97" t="s">
        <v>65</v>
      </c>
      <c r="W1" s="97" t="s">
        <v>34</v>
      </c>
      <c r="X1" s="54" t="s">
        <v>75</v>
      </c>
      <c r="Y1" s="54" t="s">
        <v>76</v>
      </c>
    </row>
    <row r="2" spans="1:26" s="3" customFormat="1">
      <c r="A2" s="8"/>
      <c r="B2" s="19"/>
      <c r="C2" s="9"/>
      <c r="D2" s="9"/>
      <c r="E2" s="4"/>
      <c r="F2" s="13"/>
      <c r="G2" s="8"/>
      <c r="H2" s="8"/>
      <c r="I2" s="8"/>
      <c r="J2" s="13"/>
      <c r="K2" s="8"/>
      <c r="L2" s="5"/>
      <c r="M2" s="8"/>
      <c r="N2" s="13"/>
      <c r="O2" s="8"/>
      <c r="P2" s="5"/>
    </row>
    <row r="3" spans="1:26" s="3" customFormat="1">
      <c r="A3" s="8">
        <v>13877</v>
      </c>
      <c r="B3" s="18">
        <v>35785</v>
      </c>
      <c r="C3" s="8" t="s">
        <v>10</v>
      </c>
      <c r="D3" s="8">
        <v>5500000</v>
      </c>
      <c r="E3" s="5">
        <f t="shared" ref="E3" si="0">D3/340.75</f>
        <v>16140.865737344095</v>
      </c>
      <c r="F3" s="13">
        <v>40297</v>
      </c>
      <c r="G3" s="8"/>
      <c r="H3" s="8"/>
      <c r="I3" s="8"/>
      <c r="J3" s="13"/>
      <c r="K3" s="8"/>
      <c r="L3" s="5"/>
      <c r="M3" s="8">
        <v>147890</v>
      </c>
      <c r="N3" s="13">
        <v>36158</v>
      </c>
      <c r="O3" s="8">
        <v>540</v>
      </c>
      <c r="P3" s="5">
        <f t="shared" ref="P3" si="1">O3/340.75</f>
        <v>1.5847395451210564</v>
      </c>
      <c r="T3" s="80">
        <f t="shared" ref="T3:T5" si="2">(2.93+10.56+(E3*1.2%))*9%</f>
        <v>18.646234996331625</v>
      </c>
      <c r="W3" s="43"/>
    </row>
    <row r="4" spans="1:26" s="3" customFormat="1">
      <c r="A4" s="8">
        <v>13915</v>
      </c>
      <c r="B4" s="18">
        <v>35793</v>
      </c>
      <c r="C4" s="9" t="s">
        <v>2</v>
      </c>
      <c r="D4" s="8">
        <v>6900000</v>
      </c>
      <c r="E4" s="5">
        <f t="shared" ref="E4:E8" si="3">D4/340.75</f>
        <v>20249.449743213499</v>
      </c>
      <c r="F4" s="13">
        <v>36797</v>
      </c>
      <c r="G4" s="8"/>
      <c r="H4" s="8"/>
      <c r="I4" s="8">
        <v>147877</v>
      </c>
      <c r="J4" s="13">
        <v>36150</v>
      </c>
      <c r="K4" s="8">
        <v>52586</v>
      </c>
      <c r="L4" s="5">
        <f t="shared" ref="L4:L8" si="4">K4/340.75</f>
        <v>154.32428466617756</v>
      </c>
      <c r="M4" s="31"/>
      <c r="N4" s="30"/>
      <c r="O4" s="31"/>
      <c r="P4" s="37"/>
      <c r="Q4" s="3">
        <f t="shared" ref="Q4" si="5">E4*0.65%</f>
        <v>131.62142333088775</v>
      </c>
      <c r="R4" s="3">
        <f t="shared" ref="R4:R6" si="6">E4*0.125%</f>
        <v>25.311812179016876</v>
      </c>
      <c r="T4" s="80">
        <f t="shared" si="2"/>
        <v>23.08350572267058</v>
      </c>
      <c r="U4" s="48"/>
      <c r="V4" s="60"/>
      <c r="W4" s="60"/>
      <c r="Z4" s="3" t="s">
        <v>203</v>
      </c>
    </row>
    <row r="5" spans="1:26" s="3" customFormat="1">
      <c r="A5" s="8">
        <v>14214</v>
      </c>
      <c r="B5" s="18">
        <v>36003</v>
      </c>
      <c r="C5" s="52" t="s">
        <v>55</v>
      </c>
      <c r="D5" s="8">
        <v>2000000</v>
      </c>
      <c r="E5" s="5">
        <f t="shared" si="3"/>
        <v>5869.40572267058</v>
      </c>
      <c r="F5" s="13"/>
      <c r="G5" s="8"/>
      <c r="H5" s="8"/>
      <c r="I5" s="8"/>
      <c r="J5" s="13"/>
      <c r="K5" s="8"/>
      <c r="L5" s="5"/>
      <c r="M5" s="8">
        <v>159429</v>
      </c>
      <c r="N5" s="13">
        <v>36131</v>
      </c>
      <c r="O5" s="8">
        <v>2444</v>
      </c>
      <c r="P5" s="5">
        <f t="shared" ref="P5" si="7">O5/340.75</f>
        <v>7.1724137931034484</v>
      </c>
      <c r="T5" s="80">
        <f t="shared" si="2"/>
        <v>7.5530581804842258</v>
      </c>
      <c r="U5" s="48"/>
      <c r="V5" s="43"/>
      <c r="W5" s="43"/>
    </row>
    <row r="6" spans="1:26" s="3" customFormat="1">
      <c r="A6" s="8">
        <v>14233</v>
      </c>
      <c r="B6" s="19">
        <v>36010</v>
      </c>
      <c r="C6" s="9" t="s">
        <v>2</v>
      </c>
      <c r="D6" s="9">
        <v>3400000</v>
      </c>
      <c r="E6" s="4">
        <f t="shared" si="3"/>
        <v>9977.9897285399857</v>
      </c>
      <c r="F6" s="13">
        <v>36374</v>
      </c>
      <c r="G6" s="8">
        <v>338</v>
      </c>
      <c r="H6" s="8">
        <v>4</v>
      </c>
      <c r="I6" s="8">
        <v>147345</v>
      </c>
      <c r="J6" s="13">
        <v>36133</v>
      </c>
      <c r="K6" s="8">
        <v>26056</v>
      </c>
      <c r="L6" s="5">
        <f t="shared" si="4"/>
        <v>76.46661775495231</v>
      </c>
      <c r="M6" s="8">
        <v>147346</v>
      </c>
      <c r="N6" s="13">
        <v>36133</v>
      </c>
      <c r="O6" s="8">
        <v>5525</v>
      </c>
      <c r="P6" s="5">
        <f t="shared" ref="P6:P8" si="8">O6/340.75</f>
        <v>16.214233308877475</v>
      </c>
      <c r="Q6" s="3">
        <f t="shared" ref="Q6:Q10" si="9">E6*0.65%</f>
        <v>64.856933235509914</v>
      </c>
      <c r="R6" s="3">
        <f t="shared" si="6"/>
        <v>12.472487160674982</v>
      </c>
      <c r="T6" s="80">
        <f t="shared" ref="T6:T11" si="10">(2.93+10.56+(E6*1.2%))*9%</f>
        <v>11.990328906823185</v>
      </c>
      <c r="U6" s="48" t="s">
        <v>60</v>
      </c>
      <c r="V6" s="43">
        <f t="shared" ref="V6:V10" si="11">L6-Q6-R6</f>
        <v>-0.86280264123258554</v>
      </c>
      <c r="W6" s="43">
        <f t="shared" ref="W6" si="12">P6-T6</f>
        <v>4.2239044020542895</v>
      </c>
      <c r="Z6" s="43" t="s">
        <v>57</v>
      </c>
    </row>
    <row r="7" spans="1:26" s="3" customFormat="1">
      <c r="A7" s="8">
        <v>14239</v>
      </c>
      <c r="B7" s="18">
        <v>36013</v>
      </c>
      <c r="C7" s="52" t="s">
        <v>0</v>
      </c>
      <c r="D7" s="8">
        <v>2000000</v>
      </c>
      <c r="E7" s="5">
        <f t="shared" si="3"/>
        <v>5869.40572267058</v>
      </c>
      <c r="F7" s="13">
        <v>36101</v>
      </c>
      <c r="G7" s="8">
        <v>328</v>
      </c>
      <c r="H7" s="8">
        <v>56</v>
      </c>
      <c r="I7" s="8">
        <v>147343</v>
      </c>
      <c r="J7" s="13">
        <v>36133</v>
      </c>
      <c r="K7" s="8">
        <v>15444</v>
      </c>
      <c r="L7" s="5">
        <f t="shared" si="4"/>
        <v>45.323550990462216</v>
      </c>
      <c r="M7" s="8">
        <v>147344</v>
      </c>
      <c r="N7" s="13">
        <v>36133</v>
      </c>
      <c r="O7" s="8">
        <v>3250</v>
      </c>
      <c r="P7" s="5">
        <f t="shared" si="8"/>
        <v>9.5377842993396911</v>
      </c>
      <c r="Q7" s="3">
        <f t="shared" si="9"/>
        <v>38.151137197358771</v>
      </c>
      <c r="R7" s="3">
        <f t="shared" ref="R7:R10" si="13">E7*0.125%</f>
        <v>7.3367571533382252</v>
      </c>
      <c r="T7" s="80">
        <f t="shared" si="10"/>
        <v>7.5530581804842258</v>
      </c>
      <c r="U7" s="48" t="s">
        <v>60</v>
      </c>
      <c r="V7" s="43">
        <f t="shared" si="11"/>
        <v>-0.16434336023478036</v>
      </c>
      <c r="W7" s="43">
        <f>P7-T7</f>
        <v>1.9847261188554652</v>
      </c>
    </row>
    <row r="8" spans="1:26" s="3" customFormat="1">
      <c r="A8" s="8">
        <v>14240</v>
      </c>
      <c r="B8" s="18">
        <v>36013</v>
      </c>
      <c r="C8" s="52" t="s">
        <v>2</v>
      </c>
      <c r="D8" s="8">
        <v>10500000</v>
      </c>
      <c r="E8" s="5">
        <f t="shared" si="3"/>
        <v>30814.380044020541</v>
      </c>
      <c r="F8" s="30">
        <v>36017</v>
      </c>
      <c r="G8" s="8">
        <v>325</v>
      </c>
      <c r="H8" s="8">
        <v>47</v>
      </c>
      <c r="I8" s="8">
        <v>147342</v>
      </c>
      <c r="J8" s="13">
        <v>36133</v>
      </c>
      <c r="K8" s="8">
        <v>78250</v>
      </c>
      <c r="L8" s="5">
        <f t="shared" si="4"/>
        <v>229.64049889948643</v>
      </c>
      <c r="M8" s="8">
        <v>147341</v>
      </c>
      <c r="N8" s="13">
        <v>36133</v>
      </c>
      <c r="O8" s="8">
        <v>17003</v>
      </c>
      <c r="P8" s="5">
        <f t="shared" si="8"/>
        <v>49.898752751283929</v>
      </c>
      <c r="Q8" s="3">
        <f t="shared" si="9"/>
        <v>200.29347028613353</v>
      </c>
      <c r="R8" s="3">
        <f t="shared" si="13"/>
        <v>38.51797505502568</v>
      </c>
      <c r="T8" s="80">
        <f t="shared" si="10"/>
        <v>34.493630447542188</v>
      </c>
      <c r="U8" s="48" t="s">
        <v>60</v>
      </c>
      <c r="V8" s="43">
        <f t="shared" si="11"/>
        <v>-9.1709464416727755</v>
      </c>
      <c r="W8" s="43">
        <f t="shared" ref="W8:W10" si="14">P8-T8</f>
        <v>15.405122303741742</v>
      </c>
    </row>
    <row r="9" spans="1:26" s="3" customFormat="1">
      <c r="A9" s="65">
        <v>14243</v>
      </c>
      <c r="B9" s="64">
        <v>36017</v>
      </c>
      <c r="C9" s="75" t="s">
        <v>0</v>
      </c>
      <c r="D9" s="66">
        <v>6000000</v>
      </c>
      <c r="E9" s="67">
        <f t="shared" ref="E9:E11" si="15">D9/340.75</f>
        <v>17608.217168011739</v>
      </c>
      <c r="F9" s="68">
        <v>36364</v>
      </c>
      <c r="G9" s="66">
        <v>337</v>
      </c>
      <c r="H9" s="66">
        <v>49</v>
      </c>
      <c r="I9" s="8">
        <v>147320</v>
      </c>
      <c r="J9" s="13">
        <v>36133</v>
      </c>
      <c r="K9" s="8">
        <v>45765</v>
      </c>
      <c r="L9" s="5">
        <f t="shared" ref="L9:L10" si="16">K9/340.75</f>
        <v>134.30667644900953</v>
      </c>
      <c r="M9" s="8">
        <v>147322</v>
      </c>
      <c r="N9" s="13">
        <v>36133</v>
      </c>
      <c r="O9" s="8">
        <v>9750</v>
      </c>
      <c r="P9" s="5">
        <f t="shared" ref="P9:P11" si="17">O9/340.75</f>
        <v>28.613352898019077</v>
      </c>
      <c r="Q9" s="3">
        <f t="shared" si="9"/>
        <v>114.45341159207631</v>
      </c>
      <c r="R9" s="3">
        <f t="shared" si="13"/>
        <v>22.010271460014675</v>
      </c>
      <c r="T9" s="80">
        <f t="shared" si="10"/>
        <v>20.230974541452678</v>
      </c>
      <c r="U9" s="48" t="s">
        <v>60</v>
      </c>
      <c r="V9" s="43">
        <f t="shared" si="11"/>
        <v>-2.1570066030814523</v>
      </c>
      <c r="W9" s="43">
        <f t="shared" si="14"/>
        <v>8.3823783565663987</v>
      </c>
    </row>
    <row r="10" spans="1:26" s="3" customFormat="1">
      <c r="A10" s="8">
        <v>14244</v>
      </c>
      <c r="B10" s="19">
        <v>36017</v>
      </c>
      <c r="C10" s="9" t="s">
        <v>0</v>
      </c>
      <c r="D10" s="9">
        <v>4000000</v>
      </c>
      <c r="E10" s="4">
        <f t="shared" si="15"/>
        <v>11738.81144534116</v>
      </c>
      <c r="F10" s="11">
        <v>36364</v>
      </c>
      <c r="G10" s="9">
        <v>337</v>
      </c>
      <c r="H10" s="9">
        <v>50</v>
      </c>
      <c r="I10" s="8">
        <v>147347</v>
      </c>
      <c r="J10" s="13">
        <v>36133</v>
      </c>
      <c r="K10" s="8">
        <v>30604</v>
      </c>
      <c r="L10" s="5">
        <f t="shared" si="16"/>
        <v>89.813646368305214</v>
      </c>
      <c r="M10" s="8">
        <v>147348</v>
      </c>
      <c r="N10" s="13">
        <v>36133</v>
      </c>
      <c r="O10" s="8">
        <v>6500</v>
      </c>
      <c r="P10" s="5">
        <f t="shared" si="17"/>
        <v>19.075568598679382</v>
      </c>
      <c r="Q10" s="3">
        <f t="shared" si="9"/>
        <v>76.302274394717543</v>
      </c>
      <c r="R10" s="3">
        <f t="shared" si="13"/>
        <v>14.67351430667645</v>
      </c>
      <c r="T10" s="80">
        <f t="shared" si="10"/>
        <v>13.892016360968453</v>
      </c>
      <c r="U10" s="48" t="s">
        <v>60</v>
      </c>
      <c r="V10" s="43">
        <f t="shared" si="11"/>
        <v>-1.162142333088779</v>
      </c>
      <c r="W10" s="43">
        <f t="shared" si="14"/>
        <v>5.1835522377109289</v>
      </c>
    </row>
    <row r="11" spans="1:26" s="3" customFormat="1">
      <c r="A11" s="8">
        <v>14245</v>
      </c>
      <c r="B11" s="19">
        <v>36018</v>
      </c>
      <c r="C11" s="9" t="s">
        <v>10</v>
      </c>
      <c r="D11" s="9">
        <v>3000000</v>
      </c>
      <c r="E11" s="4">
        <f t="shared" si="15"/>
        <v>8804.1085840058695</v>
      </c>
      <c r="F11" s="11">
        <v>36374</v>
      </c>
      <c r="G11" s="9">
        <v>338</v>
      </c>
      <c r="H11" s="9">
        <v>8</v>
      </c>
      <c r="I11" s="8"/>
      <c r="J11" s="13"/>
      <c r="K11" s="8"/>
      <c r="L11" s="5"/>
      <c r="M11" s="8">
        <v>147800</v>
      </c>
      <c r="N11" s="13">
        <v>36133</v>
      </c>
      <c r="O11" s="8">
        <v>3524</v>
      </c>
      <c r="P11" s="5">
        <f t="shared" si="17"/>
        <v>10.341892883345562</v>
      </c>
      <c r="T11" s="80">
        <f t="shared" si="10"/>
        <v>10.722537270726338</v>
      </c>
      <c r="U11" s="48"/>
      <c r="V11" s="43"/>
      <c r="W11" s="43"/>
    </row>
    <row r="12" spans="1:26">
      <c r="A12" s="9"/>
      <c r="B12" s="19"/>
      <c r="C12" s="9"/>
      <c r="D12" s="9"/>
      <c r="E12" s="4"/>
      <c r="F12" s="11"/>
      <c r="G12" s="9"/>
      <c r="H12" s="9"/>
      <c r="I12" s="4"/>
      <c r="J12" s="4"/>
      <c r="K12" s="4"/>
      <c r="L12" s="4"/>
      <c r="M12" s="4"/>
      <c r="N12" s="4"/>
      <c r="O12" s="4"/>
      <c r="P12" s="4"/>
      <c r="Q12" s="3"/>
      <c r="U12" s="48"/>
      <c r="V12" s="87"/>
      <c r="X12" s="3"/>
    </row>
    <row r="13" spans="1:26">
      <c r="I13" s="12"/>
      <c r="V13" s="87"/>
      <c r="W13" s="93">
        <f>V14+W14</f>
        <v>21.662442039618455</v>
      </c>
      <c r="X13" s="3"/>
    </row>
    <row r="14" spans="1:26">
      <c r="K14" s="42">
        <f>SUM(K2:K13)</f>
        <v>248705</v>
      </c>
      <c r="L14" s="12">
        <f>SUM(L2:L13)</f>
        <v>729.87527512839324</v>
      </c>
      <c r="O14" s="42">
        <f>SUM(O2:O12)</f>
        <v>48536</v>
      </c>
      <c r="P14" s="12">
        <f>SUM(P2:P12)</f>
        <v>142.43873807776964</v>
      </c>
      <c r="Q14" s="49"/>
      <c r="V14" s="81">
        <f>SUM(V4:V12)</f>
        <v>-13.517241379310372</v>
      </c>
      <c r="W14" s="81">
        <f>SUM(W4:W12)</f>
        <v>35.179683418928825</v>
      </c>
      <c r="X14" s="3"/>
    </row>
    <row r="15" spans="1:26" ht="15">
      <c r="A15" s="164" t="s">
        <v>12</v>
      </c>
      <c r="B15" s="165"/>
      <c r="C15" s="165"/>
      <c r="D15" s="165"/>
      <c r="E15" s="165"/>
      <c r="F15" s="165"/>
      <c r="G15" s="165"/>
      <c r="H15" s="165"/>
      <c r="T15" s="7" t="s">
        <v>62</v>
      </c>
      <c r="V15" s="137"/>
      <c r="W15" s="137">
        <v>470</v>
      </c>
    </row>
    <row r="16" spans="1:26">
      <c r="A16" s="24"/>
      <c r="B16" s="21"/>
      <c r="C16" s="24"/>
      <c r="D16" s="24"/>
      <c r="E16" s="24"/>
      <c r="V16" s="168" t="s">
        <v>202</v>
      </c>
      <c r="W16" s="168"/>
    </row>
    <row r="17" spans="1:22" ht="15">
      <c r="A17" s="166" t="s">
        <v>38</v>
      </c>
      <c r="B17" s="167"/>
      <c r="C17" s="167"/>
      <c r="D17" s="167"/>
      <c r="E17" s="167"/>
      <c r="F17" s="167"/>
      <c r="G17" s="167"/>
      <c r="H17" s="167"/>
      <c r="O17" s="42">
        <f>K14+O14</f>
        <v>297241</v>
      </c>
      <c r="P17" s="12">
        <f>L14+P14</f>
        <v>872.31401320616283</v>
      </c>
      <c r="Q17" s="137">
        <v>9644</v>
      </c>
      <c r="V17" s="87"/>
    </row>
    <row r="18" spans="1:22">
      <c r="V18" s="87"/>
    </row>
    <row r="19" spans="1:22">
      <c r="V19" s="87"/>
    </row>
    <row r="20" spans="1:22">
      <c r="V20" s="87"/>
    </row>
    <row r="21" spans="1:22">
      <c r="N21" s="2" t="s">
        <v>65</v>
      </c>
      <c r="O21" s="2" t="s">
        <v>34</v>
      </c>
      <c r="V21" s="87"/>
    </row>
    <row r="22" spans="1:22">
      <c r="L22" s="2" t="s">
        <v>186</v>
      </c>
      <c r="N22" s="2">
        <f>L14+V14</f>
        <v>716.35803374908289</v>
      </c>
      <c r="O22" s="2">
        <f>P14+W14</f>
        <v>177.61842149669846</v>
      </c>
      <c r="V22" s="87"/>
    </row>
    <row r="25" spans="1:22">
      <c r="T25" s="106" t="s">
        <v>139</v>
      </c>
    </row>
    <row r="26" spans="1:22">
      <c r="T26" s="79" t="s">
        <v>140</v>
      </c>
    </row>
    <row r="28" spans="1:22">
      <c r="T28" s="106" t="s">
        <v>142</v>
      </c>
    </row>
    <row r="29" spans="1:22">
      <c r="T29" s="79" t="s">
        <v>141</v>
      </c>
    </row>
    <row r="31" spans="1:22">
      <c r="T31" s="106" t="s">
        <v>143</v>
      </c>
    </row>
    <row r="32" spans="1:22">
      <c r="T32" s="79" t="s">
        <v>144</v>
      </c>
    </row>
  </sheetData>
  <mergeCells count="3">
    <mergeCell ref="A15:H15"/>
    <mergeCell ref="A17:H17"/>
    <mergeCell ref="V16:W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selection activeCell="Q13" sqref="Q13"/>
    </sheetView>
  </sheetViews>
  <sheetFormatPr defaultRowHeight="11.25"/>
  <cols>
    <col min="1" max="1" width="8.28515625" style="1" bestFit="1" customWidth="1"/>
    <col min="2" max="2" width="10" style="20" bestFit="1" customWidth="1"/>
    <col min="3" max="3" width="12.7109375" style="1" bestFit="1" customWidth="1"/>
    <col min="4" max="4" width="12.5703125" style="1" bestFit="1" customWidth="1"/>
    <col min="5" max="5" width="12.5703125" style="1" customWidth="1"/>
    <col min="6" max="6" width="11.85546875" style="14" customWidth="1"/>
    <col min="7" max="7" width="8.140625" style="1" bestFit="1" customWidth="1"/>
    <col min="8" max="8" width="11.140625" style="1" bestFit="1" customWidth="1"/>
    <col min="9" max="9" width="11.42578125" style="2" bestFit="1" customWidth="1"/>
    <col min="10" max="10" width="10.42578125" style="2" bestFit="1" customWidth="1"/>
    <col min="11" max="11" width="10.28515625" style="2" bestFit="1" customWidth="1"/>
    <col min="12" max="12" width="9.5703125" style="2" bestFit="1" customWidth="1"/>
    <col min="13" max="13" width="11.42578125" style="2" bestFit="1" customWidth="1"/>
    <col min="14" max="14" width="10.42578125" style="2" bestFit="1" customWidth="1"/>
    <col min="15" max="16" width="10.28515625" style="2" bestFit="1" customWidth="1"/>
    <col min="17" max="17" width="12" style="7" bestFit="1" customWidth="1"/>
    <col min="18" max="18" width="9.42578125" style="7" bestFit="1" customWidth="1"/>
    <col min="19" max="20" width="9.140625" style="7"/>
    <col min="21" max="21" width="12.28515625" style="7" bestFit="1" customWidth="1"/>
    <col min="22" max="137" width="9.140625" style="7"/>
    <col min="138" max="138" width="9" style="7" bestFit="1" customWidth="1"/>
    <col min="139" max="139" width="9.85546875" style="7" bestFit="1" customWidth="1"/>
    <col min="140" max="140" width="9.140625" style="7" bestFit="1" customWidth="1"/>
    <col min="141" max="141" width="16" style="7" bestFit="1" customWidth="1"/>
    <col min="142" max="142" width="9" style="7" bestFit="1" customWidth="1"/>
    <col min="143" max="143" width="7.85546875" style="7" bestFit="1" customWidth="1"/>
    <col min="144" max="144" width="11.7109375" style="7" bestFit="1" customWidth="1"/>
    <col min="145" max="145" width="14.28515625" style="7" customWidth="1"/>
    <col min="146" max="146" width="11.7109375" style="7" bestFit="1" customWidth="1"/>
    <col min="147" max="147" width="14.140625" style="7" bestFit="1" customWidth="1"/>
    <col min="148" max="148" width="16.7109375" style="7" customWidth="1"/>
    <col min="149" max="149" width="16.5703125" style="7" customWidth="1"/>
    <col min="150" max="151" width="7.85546875" style="7" bestFit="1" customWidth="1"/>
    <col min="152" max="152" width="8" style="7" bestFit="1" customWidth="1"/>
    <col min="153" max="154" width="7.85546875" style="7" bestFit="1" customWidth="1"/>
    <col min="155" max="155" width="9.7109375" style="7" customWidth="1"/>
    <col min="156" max="156" width="12.85546875" style="7" customWidth="1"/>
    <col min="157" max="393" width="9.140625" style="7"/>
    <col min="394" max="394" width="9" style="7" bestFit="1" customWidth="1"/>
    <col min="395" max="395" width="9.85546875" style="7" bestFit="1" customWidth="1"/>
    <col min="396" max="396" width="9.140625" style="7" bestFit="1" customWidth="1"/>
    <col min="397" max="397" width="16" style="7" bestFit="1" customWidth="1"/>
    <col min="398" max="398" width="9" style="7" bestFit="1" customWidth="1"/>
    <col min="399" max="399" width="7.85546875" style="7" bestFit="1" customWidth="1"/>
    <col min="400" max="400" width="11.7109375" style="7" bestFit="1" customWidth="1"/>
    <col min="401" max="401" width="14.28515625" style="7" customWidth="1"/>
    <col min="402" max="402" width="11.7109375" style="7" bestFit="1" customWidth="1"/>
    <col min="403" max="403" width="14.140625" style="7" bestFit="1" customWidth="1"/>
    <col min="404" max="404" width="16.7109375" style="7" customWidth="1"/>
    <col min="405" max="405" width="16.5703125" style="7" customWidth="1"/>
    <col min="406" max="407" width="7.85546875" style="7" bestFit="1" customWidth="1"/>
    <col min="408" max="408" width="8" style="7" bestFit="1" customWidth="1"/>
    <col min="409" max="410" width="7.85546875" style="7" bestFit="1" customWidth="1"/>
    <col min="411" max="411" width="9.7109375" style="7" customWidth="1"/>
    <col min="412" max="412" width="12.85546875" style="7" customWidth="1"/>
    <col min="413" max="649" width="9.140625" style="7"/>
    <col min="650" max="650" width="9" style="7" bestFit="1" customWidth="1"/>
    <col min="651" max="651" width="9.85546875" style="7" bestFit="1" customWidth="1"/>
    <col min="652" max="652" width="9.140625" style="7" bestFit="1" customWidth="1"/>
    <col min="653" max="653" width="16" style="7" bestFit="1" customWidth="1"/>
    <col min="654" max="654" width="9" style="7" bestFit="1" customWidth="1"/>
    <col min="655" max="655" width="7.85546875" style="7" bestFit="1" customWidth="1"/>
    <col min="656" max="656" width="11.7109375" style="7" bestFit="1" customWidth="1"/>
    <col min="657" max="657" width="14.28515625" style="7" customWidth="1"/>
    <col min="658" max="658" width="11.7109375" style="7" bestFit="1" customWidth="1"/>
    <col min="659" max="659" width="14.140625" style="7" bestFit="1" customWidth="1"/>
    <col min="660" max="660" width="16.7109375" style="7" customWidth="1"/>
    <col min="661" max="661" width="16.5703125" style="7" customWidth="1"/>
    <col min="662" max="663" width="7.85546875" style="7" bestFit="1" customWidth="1"/>
    <col min="664" max="664" width="8" style="7" bestFit="1" customWidth="1"/>
    <col min="665" max="666" width="7.85546875" style="7" bestFit="1" customWidth="1"/>
    <col min="667" max="667" width="9.7109375" style="7" customWidth="1"/>
    <col min="668" max="668" width="12.85546875" style="7" customWidth="1"/>
    <col min="669" max="905" width="9.140625" style="7"/>
    <col min="906" max="906" width="9" style="7" bestFit="1" customWidth="1"/>
    <col min="907" max="907" width="9.85546875" style="7" bestFit="1" customWidth="1"/>
    <col min="908" max="908" width="9.140625" style="7" bestFit="1" customWidth="1"/>
    <col min="909" max="909" width="16" style="7" bestFit="1" customWidth="1"/>
    <col min="910" max="910" width="9" style="7" bestFit="1" customWidth="1"/>
    <col min="911" max="911" width="7.85546875" style="7" bestFit="1" customWidth="1"/>
    <col min="912" max="912" width="11.7109375" style="7" bestFit="1" customWidth="1"/>
    <col min="913" max="913" width="14.28515625" style="7" customWidth="1"/>
    <col min="914" max="914" width="11.7109375" style="7" bestFit="1" customWidth="1"/>
    <col min="915" max="915" width="14.140625" style="7" bestFit="1" customWidth="1"/>
    <col min="916" max="916" width="16.7109375" style="7" customWidth="1"/>
    <col min="917" max="917" width="16.5703125" style="7" customWidth="1"/>
    <col min="918" max="919" width="7.85546875" style="7" bestFit="1" customWidth="1"/>
    <col min="920" max="920" width="8" style="7" bestFit="1" customWidth="1"/>
    <col min="921" max="922" width="7.85546875" style="7" bestFit="1" customWidth="1"/>
    <col min="923" max="923" width="9.7109375" style="7" customWidth="1"/>
    <col min="924" max="924" width="12.85546875" style="7" customWidth="1"/>
    <col min="925" max="1161" width="9.140625" style="7"/>
    <col min="1162" max="1162" width="9" style="7" bestFit="1" customWidth="1"/>
    <col min="1163" max="1163" width="9.85546875" style="7" bestFit="1" customWidth="1"/>
    <col min="1164" max="1164" width="9.140625" style="7" bestFit="1" customWidth="1"/>
    <col min="1165" max="1165" width="16" style="7" bestFit="1" customWidth="1"/>
    <col min="1166" max="1166" width="9" style="7" bestFit="1" customWidth="1"/>
    <col min="1167" max="1167" width="7.85546875" style="7" bestFit="1" customWidth="1"/>
    <col min="1168" max="1168" width="11.7109375" style="7" bestFit="1" customWidth="1"/>
    <col min="1169" max="1169" width="14.28515625" style="7" customWidth="1"/>
    <col min="1170" max="1170" width="11.7109375" style="7" bestFit="1" customWidth="1"/>
    <col min="1171" max="1171" width="14.140625" style="7" bestFit="1" customWidth="1"/>
    <col min="1172" max="1172" width="16.7109375" style="7" customWidth="1"/>
    <col min="1173" max="1173" width="16.5703125" style="7" customWidth="1"/>
    <col min="1174" max="1175" width="7.85546875" style="7" bestFit="1" customWidth="1"/>
    <col min="1176" max="1176" width="8" style="7" bestFit="1" customWidth="1"/>
    <col min="1177" max="1178" width="7.85546875" style="7" bestFit="1" customWidth="1"/>
    <col min="1179" max="1179" width="9.7109375" style="7" customWidth="1"/>
    <col min="1180" max="1180" width="12.85546875" style="7" customWidth="1"/>
    <col min="1181" max="1417" width="9.140625" style="7"/>
    <col min="1418" max="1418" width="9" style="7" bestFit="1" customWidth="1"/>
    <col min="1419" max="1419" width="9.85546875" style="7" bestFit="1" customWidth="1"/>
    <col min="1420" max="1420" width="9.140625" style="7" bestFit="1" customWidth="1"/>
    <col min="1421" max="1421" width="16" style="7" bestFit="1" customWidth="1"/>
    <col min="1422" max="1422" width="9" style="7" bestFit="1" customWidth="1"/>
    <col min="1423" max="1423" width="7.85546875" style="7" bestFit="1" customWidth="1"/>
    <col min="1424" max="1424" width="11.7109375" style="7" bestFit="1" customWidth="1"/>
    <col min="1425" max="1425" width="14.28515625" style="7" customWidth="1"/>
    <col min="1426" max="1426" width="11.7109375" style="7" bestFit="1" customWidth="1"/>
    <col min="1427" max="1427" width="14.140625" style="7" bestFit="1" customWidth="1"/>
    <col min="1428" max="1428" width="16.7109375" style="7" customWidth="1"/>
    <col min="1429" max="1429" width="16.5703125" style="7" customWidth="1"/>
    <col min="1430" max="1431" width="7.85546875" style="7" bestFit="1" customWidth="1"/>
    <col min="1432" max="1432" width="8" style="7" bestFit="1" customWidth="1"/>
    <col min="1433" max="1434" width="7.85546875" style="7" bestFit="1" customWidth="1"/>
    <col min="1435" max="1435" width="9.7109375" style="7" customWidth="1"/>
    <col min="1436" max="1436" width="12.85546875" style="7" customWidth="1"/>
    <col min="1437" max="1673" width="9.140625" style="7"/>
    <col min="1674" max="1674" width="9" style="7" bestFit="1" customWidth="1"/>
    <col min="1675" max="1675" width="9.85546875" style="7" bestFit="1" customWidth="1"/>
    <col min="1676" max="1676" width="9.140625" style="7" bestFit="1" customWidth="1"/>
    <col min="1677" max="1677" width="16" style="7" bestFit="1" customWidth="1"/>
    <col min="1678" max="1678" width="9" style="7" bestFit="1" customWidth="1"/>
    <col min="1679" max="1679" width="7.85546875" style="7" bestFit="1" customWidth="1"/>
    <col min="1680" max="1680" width="11.7109375" style="7" bestFit="1" customWidth="1"/>
    <col min="1681" max="1681" width="14.28515625" style="7" customWidth="1"/>
    <col min="1682" max="1682" width="11.7109375" style="7" bestFit="1" customWidth="1"/>
    <col min="1683" max="1683" width="14.140625" style="7" bestFit="1" customWidth="1"/>
    <col min="1684" max="1684" width="16.7109375" style="7" customWidth="1"/>
    <col min="1685" max="1685" width="16.5703125" style="7" customWidth="1"/>
    <col min="1686" max="1687" width="7.85546875" style="7" bestFit="1" customWidth="1"/>
    <col min="1688" max="1688" width="8" style="7" bestFit="1" customWidth="1"/>
    <col min="1689" max="1690" width="7.85546875" style="7" bestFit="1" customWidth="1"/>
    <col min="1691" max="1691" width="9.7109375" style="7" customWidth="1"/>
    <col min="1692" max="1692" width="12.85546875" style="7" customWidth="1"/>
    <col min="1693" max="1929" width="9.140625" style="7"/>
    <col min="1930" max="1930" width="9" style="7" bestFit="1" customWidth="1"/>
    <col min="1931" max="1931" width="9.85546875" style="7" bestFit="1" customWidth="1"/>
    <col min="1932" max="1932" width="9.140625" style="7" bestFit="1" customWidth="1"/>
    <col min="1933" max="1933" width="16" style="7" bestFit="1" customWidth="1"/>
    <col min="1934" max="1934" width="9" style="7" bestFit="1" customWidth="1"/>
    <col min="1935" max="1935" width="7.85546875" style="7" bestFit="1" customWidth="1"/>
    <col min="1936" max="1936" width="11.7109375" style="7" bestFit="1" customWidth="1"/>
    <col min="1937" max="1937" width="14.28515625" style="7" customWidth="1"/>
    <col min="1938" max="1938" width="11.7109375" style="7" bestFit="1" customWidth="1"/>
    <col min="1939" max="1939" width="14.140625" style="7" bestFit="1" customWidth="1"/>
    <col min="1940" max="1940" width="16.7109375" style="7" customWidth="1"/>
    <col min="1941" max="1941" width="16.5703125" style="7" customWidth="1"/>
    <col min="1942" max="1943" width="7.85546875" style="7" bestFit="1" customWidth="1"/>
    <col min="1944" max="1944" width="8" style="7" bestFit="1" customWidth="1"/>
    <col min="1945" max="1946" width="7.85546875" style="7" bestFit="1" customWidth="1"/>
    <col min="1947" max="1947" width="9.7109375" style="7" customWidth="1"/>
    <col min="1948" max="1948" width="12.85546875" style="7" customWidth="1"/>
    <col min="1949" max="2185" width="9.140625" style="7"/>
    <col min="2186" max="2186" width="9" style="7" bestFit="1" customWidth="1"/>
    <col min="2187" max="2187" width="9.85546875" style="7" bestFit="1" customWidth="1"/>
    <col min="2188" max="2188" width="9.140625" style="7" bestFit="1" customWidth="1"/>
    <col min="2189" max="2189" width="16" style="7" bestFit="1" customWidth="1"/>
    <col min="2190" max="2190" width="9" style="7" bestFit="1" customWidth="1"/>
    <col min="2191" max="2191" width="7.85546875" style="7" bestFit="1" customWidth="1"/>
    <col min="2192" max="2192" width="11.7109375" style="7" bestFit="1" customWidth="1"/>
    <col min="2193" max="2193" width="14.28515625" style="7" customWidth="1"/>
    <col min="2194" max="2194" width="11.7109375" style="7" bestFit="1" customWidth="1"/>
    <col min="2195" max="2195" width="14.140625" style="7" bestFit="1" customWidth="1"/>
    <col min="2196" max="2196" width="16.7109375" style="7" customWidth="1"/>
    <col min="2197" max="2197" width="16.5703125" style="7" customWidth="1"/>
    <col min="2198" max="2199" width="7.85546875" style="7" bestFit="1" customWidth="1"/>
    <col min="2200" max="2200" width="8" style="7" bestFit="1" customWidth="1"/>
    <col min="2201" max="2202" width="7.85546875" style="7" bestFit="1" customWidth="1"/>
    <col min="2203" max="2203" width="9.7109375" style="7" customWidth="1"/>
    <col min="2204" max="2204" width="12.85546875" style="7" customWidth="1"/>
    <col min="2205" max="2441" width="9.140625" style="7"/>
    <col min="2442" max="2442" width="9" style="7" bestFit="1" customWidth="1"/>
    <col min="2443" max="2443" width="9.85546875" style="7" bestFit="1" customWidth="1"/>
    <col min="2444" max="2444" width="9.140625" style="7" bestFit="1" customWidth="1"/>
    <col min="2445" max="2445" width="16" style="7" bestFit="1" customWidth="1"/>
    <col min="2446" max="2446" width="9" style="7" bestFit="1" customWidth="1"/>
    <col min="2447" max="2447" width="7.85546875" style="7" bestFit="1" customWidth="1"/>
    <col min="2448" max="2448" width="11.7109375" style="7" bestFit="1" customWidth="1"/>
    <col min="2449" max="2449" width="14.28515625" style="7" customWidth="1"/>
    <col min="2450" max="2450" width="11.7109375" style="7" bestFit="1" customWidth="1"/>
    <col min="2451" max="2451" width="14.140625" style="7" bestFit="1" customWidth="1"/>
    <col min="2452" max="2452" width="16.7109375" style="7" customWidth="1"/>
    <col min="2453" max="2453" width="16.5703125" style="7" customWidth="1"/>
    <col min="2454" max="2455" width="7.85546875" style="7" bestFit="1" customWidth="1"/>
    <col min="2456" max="2456" width="8" style="7" bestFit="1" customWidth="1"/>
    <col min="2457" max="2458" width="7.85546875" style="7" bestFit="1" customWidth="1"/>
    <col min="2459" max="2459" width="9.7109375" style="7" customWidth="1"/>
    <col min="2460" max="2460" width="12.85546875" style="7" customWidth="1"/>
    <col min="2461" max="2697" width="9.140625" style="7"/>
    <col min="2698" max="2698" width="9" style="7" bestFit="1" customWidth="1"/>
    <col min="2699" max="2699" width="9.85546875" style="7" bestFit="1" customWidth="1"/>
    <col min="2700" max="2700" width="9.140625" style="7" bestFit="1" customWidth="1"/>
    <col min="2701" max="2701" width="16" style="7" bestFit="1" customWidth="1"/>
    <col min="2702" max="2702" width="9" style="7" bestFit="1" customWidth="1"/>
    <col min="2703" max="2703" width="7.85546875" style="7" bestFit="1" customWidth="1"/>
    <col min="2704" max="2704" width="11.7109375" style="7" bestFit="1" customWidth="1"/>
    <col min="2705" max="2705" width="14.28515625" style="7" customWidth="1"/>
    <col min="2706" max="2706" width="11.7109375" style="7" bestFit="1" customWidth="1"/>
    <col min="2707" max="2707" width="14.140625" style="7" bestFit="1" customWidth="1"/>
    <col min="2708" max="2708" width="16.7109375" style="7" customWidth="1"/>
    <col min="2709" max="2709" width="16.5703125" style="7" customWidth="1"/>
    <col min="2710" max="2711" width="7.85546875" style="7" bestFit="1" customWidth="1"/>
    <col min="2712" max="2712" width="8" style="7" bestFit="1" customWidth="1"/>
    <col min="2713" max="2714" width="7.85546875" style="7" bestFit="1" customWidth="1"/>
    <col min="2715" max="2715" width="9.7109375" style="7" customWidth="1"/>
    <col min="2716" max="2716" width="12.85546875" style="7" customWidth="1"/>
    <col min="2717" max="2953" width="9.140625" style="7"/>
    <col min="2954" max="2954" width="9" style="7" bestFit="1" customWidth="1"/>
    <col min="2955" max="2955" width="9.85546875" style="7" bestFit="1" customWidth="1"/>
    <col min="2956" max="2956" width="9.140625" style="7" bestFit="1" customWidth="1"/>
    <col min="2957" max="2957" width="16" style="7" bestFit="1" customWidth="1"/>
    <col min="2958" max="2958" width="9" style="7" bestFit="1" customWidth="1"/>
    <col min="2959" max="2959" width="7.85546875" style="7" bestFit="1" customWidth="1"/>
    <col min="2960" max="2960" width="11.7109375" style="7" bestFit="1" customWidth="1"/>
    <col min="2961" max="2961" width="14.28515625" style="7" customWidth="1"/>
    <col min="2962" max="2962" width="11.7109375" style="7" bestFit="1" customWidth="1"/>
    <col min="2963" max="2963" width="14.140625" style="7" bestFit="1" customWidth="1"/>
    <col min="2964" max="2964" width="16.7109375" style="7" customWidth="1"/>
    <col min="2965" max="2965" width="16.5703125" style="7" customWidth="1"/>
    <col min="2966" max="2967" width="7.85546875" style="7" bestFit="1" customWidth="1"/>
    <col min="2968" max="2968" width="8" style="7" bestFit="1" customWidth="1"/>
    <col min="2969" max="2970" width="7.85546875" style="7" bestFit="1" customWidth="1"/>
    <col min="2971" max="2971" width="9.7109375" style="7" customWidth="1"/>
    <col min="2972" max="2972" width="12.85546875" style="7" customWidth="1"/>
    <col min="2973" max="3209" width="9.140625" style="7"/>
    <col min="3210" max="3210" width="9" style="7" bestFit="1" customWidth="1"/>
    <col min="3211" max="3211" width="9.85546875" style="7" bestFit="1" customWidth="1"/>
    <col min="3212" max="3212" width="9.140625" style="7" bestFit="1" customWidth="1"/>
    <col min="3213" max="3213" width="16" style="7" bestFit="1" customWidth="1"/>
    <col min="3214" max="3214" width="9" style="7" bestFit="1" customWidth="1"/>
    <col min="3215" max="3215" width="7.85546875" style="7" bestFit="1" customWidth="1"/>
    <col min="3216" max="3216" width="11.7109375" style="7" bestFit="1" customWidth="1"/>
    <col min="3217" max="3217" width="14.28515625" style="7" customWidth="1"/>
    <col min="3218" max="3218" width="11.7109375" style="7" bestFit="1" customWidth="1"/>
    <col min="3219" max="3219" width="14.140625" style="7" bestFit="1" customWidth="1"/>
    <col min="3220" max="3220" width="16.7109375" style="7" customWidth="1"/>
    <col min="3221" max="3221" width="16.5703125" style="7" customWidth="1"/>
    <col min="3222" max="3223" width="7.85546875" style="7" bestFit="1" customWidth="1"/>
    <col min="3224" max="3224" width="8" style="7" bestFit="1" customWidth="1"/>
    <col min="3225" max="3226" width="7.85546875" style="7" bestFit="1" customWidth="1"/>
    <col min="3227" max="3227" width="9.7109375" style="7" customWidth="1"/>
    <col min="3228" max="3228" width="12.85546875" style="7" customWidth="1"/>
    <col min="3229" max="3465" width="9.140625" style="7"/>
    <col min="3466" max="3466" width="9" style="7" bestFit="1" customWidth="1"/>
    <col min="3467" max="3467" width="9.85546875" style="7" bestFit="1" customWidth="1"/>
    <col min="3468" max="3468" width="9.140625" style="7" bestFit="1" customWidth="1"/>
    <col min="3469" max="3469" width="16" style="7" bestFit="1" customWidth="1"/>
    <col min="3470" max="3470" width="9" style="7" bestFit="1" customWidth="1"/>
    <col min="3471" max="3471" width="7.85546875" style="7" bestFit="1" customWidth="1"/>
    <col min="3472" max="3472" width="11.7109375" style="7" bestFit="1" customWidth="1"/>
    <col min="3473" max="3473" width="14.28515625" style="7" customWidth="1"/>
    <col min="3474" max="3474" width="11.7109375" style="7" bestFit="1" customWidth="1"/>
    <col min="3475" max="3475" width="14.140625" style="7" bestFit="1" customWidth="1"/>
    <col min="3476" max="3476" width="16.7109375" style="7" customWidth="1"/>
    <col min="3477" max="3477" width="16.5703125" style="7" customWidth="1"/>
    <col min="3478" max="3479" width="7.85546875" style="7" bestFit="1" customWidth="1"/>
    <col min="3480" max="3480" width="8" style="7" bestFit="1" customWidth="1"/>
    <col min="3481" max="3482" width="7.85546875" style="7" bestFit="1" customWidth="1"/>
    <col min="3483" max="3483" width="9.7109375" style="7" customWidth="1"/>
    <col min="3484" max="3484" width="12.85546875" style="7" customWidth="1"/>
    <col min="3485" max="3721" width="9.140625" style="7"/>
    <col min="3722" max="3722" width="9" style="7" bestFit="1" customWidth="1"/>
    <col min="3723" max="3723" width="9.85546875" style="7" bestFit="1" customWidth="1"/>
    <col min="3724" max="3724" width="9.140625" style="7" bestFit="1" customWidth="1"/>
    <col min="3725" max="3725" width="16" style="7" bestFit="1" customWidth="1"/>
    <col min="3726" max="3726" width="9" style="7" bestFit="1" customWidth="1"/>
    <col min="3727" max="3727" width="7.85546875" style="7" bestFit="1" customWidth="1"/>
    <col min="3728" max="3728" width="11.7109375" style="7" bestFit="1" customWidth="1"/>
    <col min="3729" max="3729" width="14.28515625" style="7" customWidth="1"/>
    <col min="3730" max="3730" width="11.7109375" style="7" bestFit="1" customWidth="1"/>
    <col min="3731" max="3731" width="14.140625" style="7" bestFit="1" customWidth="1"/>
    <col min="3732" max="3732" width="16.7109375" style="7" customWidth="1"/>
    <col min="3733" max="3733" width="16.5703125" style="7" customWidth="1"/>
    <col min="3734" max="3735" width="7.85546875" style="7" bestFit="1" customWidth="1"/>
    <col min="3736" max="3736" width="8" style="7" bestFit="1" customWidth="1"/>
    <col min="3737" max="3738" width="7.85546875" style="7" bestFit="1" customWidth="1"/>
    <col min="3739" max="3739" width="9.7109375" style="7" customWidth="1"/>
    <col min="3740" max="3740" width="12.85546875" style="7" customWidth="1"/>
    <col min="3741" max="3977" width="9.140625" style="7"/>
    <col min="3978" max="3978" width="9" style="7" bestFit="1" customWidth="1"/>
    <col min="3979" max="3979" width="9.85546875" style="7" bestFit="1" customWidth="1"/>
    <col min="3980" max="3980" width="9.140625" style="7" bestFit="1" customWidth="1"/>
    <col min="3981" max="3981" width="16" style="7" bestFit="1" customWidth="1"/>
    <col min="3982" max="3982" width="9" style="7" bestFit="1" customWidth="1"/>
    <col min="3983" max="3983" width="7.85546875" style="7" bestFit="1" customWidth="1"/>
    <col min="3984" max="3984" width="11.7109375" style="7" bestFit="1" customWidth="1"/>
    <col min="3985" max="3985" width="14.28515625" style="7" customWidth="1"/>
    <col min="3986" max="3986" width="11.7109375" style="7" bestFit="1" customWidth="1"/>
    <col min="3987" max="3987" width="14.140625" style="7" bestFit="1" customWidth="1"/>
    <col min="3988" max="3988" width="16.7109375" style="7" customWidth="1"/>
    <col min="3989" max="3989" width="16.5703125" style="7" customWidth="1"/>
    <col min="3990" max="3991" width="7.85546875" style="7" bestFit="1" customWidth="1"/>
    <col min="3992" max="3992" width="8" style="7" bestFit="1" customWidth="1"/>
    <col min="3993" max="3994" width="7.85546875" style="7" bestFit="1" customWidth="1"/>
    <col min="3995" max="3995" width="9.7109375" style="7" customWidth="1"/>
    <col min="3996" max="3996" width="12.85546875" style="7" customWidth="1"/>
    <col min="3997" max="4233" width="9.140625" style="7"/>
    <col min="4234" max="4234" width="9" style="7" bestFit="1" customWidth="1"/>
    <col min="4235" max="4235" width="9.85546875" style="7" bestFit="1" customWidth="1"/>
    <col min="4236" max="4236" width="9.140625" style="7" bestFit="1" customWidth="1"/>
    <col min="4237" max="4237" width="16" style="7" bestFit="1" customWidth="1"/>
    <col min="4238" max="4238" width="9" style="7" bestFit="1" customWidth="1"/>
    <col min="4239" max="4239" width="7.85546875" style="7" bestFit="1" customWidth="1"/>
    <col min="4240" max="4240" width="11.7109375" style="7" bestFit="1" customWidth="1"/>
    <col min="4241" max="4241" width="14.28515625" style="7" customWidth="1"/>
    <col min="4242" max="4242" width="11.7109375" style="7" bestFit="1" customWidth="1"/>
    <col min="4243" max="4243" width="14.140625" style="7" bestFit="1" customWidth="1"/>
    <col min="4244" max="4244" width="16.7109375" style="7" customWidth="1"/>
    <col min="4245" max="4245" width="16.5703125" style="7" customWidth="1"/>
    <col min="4246" max="4247" width="7.85546875" style="7" bestFit="1" customWidth="1"/>
    <col min="4248" max="4248" width="8" style="7" bestFit="1" customWidth="1"/>
    <col min="4249" max="4250" width="7.85546875" style="7" bestFit="1" customWidth="1"/>
    <col min="4251" max="4251" width="9.7109375" style="7" customWidth="1"/>
    <col min="4252" max="4252" width="12.85546875" style="7" customWidth="1"/>
    <col min="4253" max="4489" width="9.140625" style="7"/>
    <col min="4490" max="4490" width="9" style="7" bestFit="1" customWidth="1"/>
    <col min="4491" max="4491" width="9.85546875" style="7" bestFit="1" customWidth="1"/>
    <col min="4492" max="4492" width="9.140625" style="7" bestFit="1" customWidth="1"/>
    <col min="4493" max="4493" width="16" style="7" bestFit="1" customWidth="1"/>
    <col min="4494" max="4494" width="9" style="7" bestFit="1" customWidth="1"/>
    <col min="4495" max="4495" width="7.85546875" style="7" bestFit="1" customWidth="1"/>
    <col min="4496" max="4496" width="11.7109375" style="7" bestFit="1" customWidth="1"/>
    <col min="4497" max="4497" width="14.28515625" style="7" customWidth="1"/>
    <col min="4498" max="4498" width="11.7109375" style="7" bestFit="1" customWidth="1"/>
    <col min="4499" max="4499" width="14.140625" style="7" bestFit="1" customWidth="1"/>
    <col min="4500" max="4500" width="16.7109375" style="7" customWidth="1"/>
    <col min="4501" max="4501" width="16.5703125" style="7" customWidth="1"/>
    <col min="4502" max="4503" width="7.85546875" style="7" bestFit="1" customWidth="1"/>
    <col min="4504" max="4504" width="8" style="7" bestFit="1" customWidth="1"/>
    <col min="4505" max="4506" width="7.85546875" style="7" bestFit="1" customWidth="1"/>
    <col min="4507" max="4507" width="9.7109375" style="7" customWidth="1"/>
    <col min="4508" max="4508" width="12.85546875" style="7" customWidth="1"/>
    <col min="4509" max="4745" width="9.140625" style="7"/>
    <col min="4746" max="4746" width="9" style="7" bestFit="1" customWidth="1"/>
    <col min="4747" max="4747" width="9.85546875" style="7" bestFit="1" customWidth="1"/>
    <col min="4748" max="4748" width="9.140625" style="7" bestFit="1" customWidth="1"/>
    <col min="4749" max="4749" width="16" style="7" bestFit="1" customWidth="1"/>
    <col min="4750" max="4750" width="9" style="7" bestFit="1" customWidth="1"/>
    <col min="4751" max="4751" width="7.85546875" style="7" bestFit="1" customWidth="1"/>
    <col min="4752" max="4752" width="11.7109375" style="7" bestFit="1" customWidth="1"/>
    <col min="4753" max="4753" width="14.28515625" style="7" customWidth="1"/>
    <col min="4754" max="4754" width="11.7109375" style="7" bestFit="1" customWidth="1"/>
    <col min="4755" max="4755" width="14.140625" style="7" bestFit="1" customWidth="1"/>
    <col min="4756" max="4756" width="16.7109375" style="7" customWidth="1"/>
    <col min="4757" max="4757" width="16.5703125" style="7" customWidth="1"/>
    <col min="4758" max="4759" width="7.85546875" style="7" bestFit="1" customWidth="1"/>
    <col min="4760" max="4760" width="8" style="7" bestFit="1" customWidth="1"/>
    <col min="4761" max="4762" width="7.85546875" style="7" bestFit="1" customWidth="1"/>
    <col min="4763" max="4763" width="9.7109375" style="7" customWidth="1"/>
    <col min="4764" max="4764" width="12.85546875" style="7" customWidth="1"/>
    <col min="4765" max="5001" width="9.140625" style="7"/>
    <col min="5002" max="5002" width="9" style="7" bestFit="1" customWidth="1"/>
    <col min="5003" max="5003" width="9.85546875" style="7" bestFit="1" customWidth="1"/>
    <col min="5004" max="5004" width="9.140625" style="7" bestFit="1" customWidth="1"/>
    <col min="5005" max="5005" width="16" style="7" bestFit="1" customWidth="1"/>
    <col min="5006" max="5006" width="9" style="7" bestFit="1" customWidth="1"/>
    <col min="5007" max="5007" width="7.85546875" style="7" bestFit="1" customWidth="1"/>
    <col min="5008" max="5008" width="11.7109375" style="7" bestFit="1" customWidth="1"/>
    <col min="5009" max="5009" width="14.28515625" style="7" customWidth="1"/>
    <col min="5010" max="5010" width="11.7109375" style="7" bestFit="1" customWidth="1"/>
    <col min="5011" max="5011" width="14.140625" style="7" bestFit="1" customWidth="1"/>
    <col min="5012" max="5012" width="16.7109375" style="7" customWidth="1"/>
    <col min="5013" max="5013" width="16.5703125" style="7" customWidth="1"/>
    <col min="5014" max="5015" width="7.85546875" style="7" bestFit="1" customWidth="1"/>
    <col min="5016" max="5016" width="8" style="7" bestFit="1" customWidth="1"/>
    <col min="5017" max="5018" width="7.85546875" style="7" bestFit="1" customWidth="1"/>
    <col min="5019" max="5019" width="9.7109375" style="7" customWidth="1"/>
    <col min="5020" max="5020" width="12.85546875" style="7" customWidth="1"/>
    <col min="5021" max="5257" width="9.140625" style="7"/>
    <col min="5258" max="5258" width="9" style="7" bestFit="1" customWidth="1"/>
    <col min="5259" max="5259" width="9.85546875" style="7" bestFit="1" customWidth="1"/>
    <col min="5260" max="5260" width="9.140625" style="7" bestFit="1" customWidth="1"/>
    <col min="5261" max="5261" width="16" style="7" bestFit="1" customWidth="1"/>
    <col min="5262" max="5262" width="9" style="7" bestFit="1" customWidth="1"/>
    <col min="5263" max="5263" width="7.85546875" style="7" bestFit="1" customWidth="1"/>
    <col min="5264" max="5264" width="11.7109375" style="7" bestFit="1" customWidth="1"/>
    <col min="5265" max="5265" width="14.28515625" style="7" customWidth="1"/>
    <col min="5266" max="5266" width="11.7109375" style="7" bestFit="1" customWidth="1"/>
    <col min="5267" max="5267" width="14.140625" style="7" bestFit="1" customWidth="1"/>
    <col min="5268" max="5268" width="16.7109375" style="7" customWidth="1"/>
    <col min="5269" max="5269" width="16.5703125" style="7" customWidth="1"/>
    <col min="5270" max="5271" width="7.85546875" style="7" bestFit="1" customWidth="1"/>
    <col min="5272" max="5272" width="8" style="7" bestFit="1" customWidth="1"/>
    <col min="5273" max="5274" width="7.85546875" style="7" bestFit="1" customWidth="1"/>
    <col min="5275" max="5275" width="9.7109375" style="7" customWidth="1"/>
    <col min="5276" max="5276" width="12.85546875" style="7" customWidth="1"/>
    <col min="5277" max="5513" width="9.140625" style="7"/>
    <col min="5514" max="5514" width="9" style="7" bestFit="1" customWidth="1"/>
    <col min="5515" max="5515" width="9.85546875" style="7" bestFit="1" customWidth="1"/>
    <col min="5516" max="5516" width="9.140625" style="7" bestFit="1" customWidth="1"/>
    <col min="5517" max="5517" width="16" style="7" bestFit="1" customWidth="1"/>
    <col min="5518" max="5518" width="9" style="7" bestFit="1" customWidth="1"/>
    <col min="5519" max="5519" width="7.85546875" style="7" bestFit="1" customWidth="1"/>
    <col min="5520" max="5520" width="11.7109375" style="7" bestFit="1" customWidth="1"/>
    <col min="5521" max="5521" width="14.28515625" style="7" customWidth="1"/>
    <col min="5522" max="5522" width="11.7109375" style="7" bestFit="1" customWidth="1"/>
    <col min="5523" max="5523" width="14.140625" style="7" bestFit="1" customWidth="1"/>
    <col min="5524" max="5524" width="16.7109375" style="7" customWidth="1"/>
    <col min="5525" max="5525" width="16.5703125" style="7" customWidth="1"/>
    <col min="5526" max="5527" width="7.85546875" style="7" bestFit="1" customWidth="1"/>
    <col min="5528" max="5528" width="8" style="7" bestFit="1" customWidth="1"/>
    <col min="5529" max="5530" width="7.85546875" style="7" bestFit="1" customWidth="1"/>
    <col min="5531" max="5531" width="9.7109375" style="7" customWidth="1"/>
    <col min="5532" max="5532" width="12.85546875" style="7" customWidth="1"/>
    <col min="5533" max="5769" width="9.140625" style="7"/>
    <col min="5770" max="5770" width="9" style="7" bestFit="1" customWidth="1"/>
    <col min="5771" max="5771" width="9.85546875" style="7" bestFit="1" customWidth="1"/>
    <col min="5772" max="5772" width="9.140625" style="7" bestFit="1" customWidth="1"/>
    <col min="5773" max="5773" width="16" style="7" bestFit="1" customWidth="1"/>
    <col min="5774" max="5774" width="9" style="7" bestFit="1" customWidth="1"/>
    <col min="5775" max="5775" width="7.85546875" style="7" bestFit="1" customWidth="1"/>
    <col min="5776" max="5776" width="11.7109375" style="7" bestFit="1" customWidth="1"/>
    <col min="5777" max="5777" width="14.28515625" style="7" customWidth="1"/>
    <col min="5778" max="5778" width="11.7109375" style="7" bestFit="1" customWidth="1"/>
    <col min="5779" max="5779" width="14.140625" style="7" bestFit="1" customWidth="1"/>
    <col min="5780" max="5780" width="16.7109375" style="7" customWidth="1"/>
    <col min="5781" max="5781" width="16.5703125" style="7" customWidth="1"/>
    <col min="5782" max="5783" width="7.85546875" style="7" bestFit="1" customWidth="1"/>
    <col min="5784" max="5784" width="8" style="7" bestFit="1" customWidth="1"/>
    <col min="5785" max="5786" width="7.85546875" style="7" bestFit="1" customWidth="1"/>
    <col min="5787" max="5787" width="9.7109375" style="7" customWidth="1"/>
    <col min="5788" max="5788" width="12.85546875" style="7" customWidth="1"/>
    <col min="5789" max="6025" width="9.140625" style="7"/>
    <col min="6026" max="6026" width="9" style="7" bestFit="1" customWidth="1"/>
    <col min="6027" max="6027" width="9.85546875" style="7" bestFit="1" customWidth="1"/>
    <col min="6028" max="6028" width="9.140625" style="7" bestFit="1" customWidth="1"/>
    <col min="6029" max="6029" width="16" style="7" bestFit="1" customWidth="1"/>
    <col min="6030" max="6030" width="9" style="7" bestFit="1" customWidth="1"/>
    <col min="6031" max="6031" width="7.85546875" style="7" bestFit="1" customWidth="1"/>
    <col min="6032" max="6032" width="11.7109375" style="7" bestFit="1" customWidth="1"/>
    <col min="6033" max="6033" width="14.28515625" style="7" customWidth="1"/>
    <col min="6034" max="6034" width="11.7109375" style="7" bestFit="1" customWidth="1"/>
    <col min="6035" max="6035" width="14.140625" style="7" bestFit="1" customWidth="1"/>
    <col min="6036" max="6036" width="16.7109375" style="7" customWidth="1"/>
    <col min="6037" max="6037" width="16.5703125" style="7" customWidth="1"/>
    <col min="6038" max="6039" width="7.85546875" style="7" bestFit="1" customWidth="1"/>
    <col min="6040" max="6040" width="8" style="7" bestFit="1" customWidth="1"/>
    <col min="6041" max="6042" width="7.85546875" style="7" bestFit="1" customWidth="1"/>
    <col min="6043" max="6043" width="9.7109375" style="7" customWidth="1"/>
    <col min="6044" max="6044" width="12.85546875" style="7" customWidth="1"/>
    <col min="6045" max="6281" width="9.140625" style="7"/>
    <col min="6282" max="6282" width="9" style="7" bestFit="1" customWidth="1"/>
    <col min="6283" max="6283" width="9.85546875" style="7" bestFit="1" customWidth="1"/>
    <col min="6284" max="6284" width="9.140625" style="7" bestFit="1" customWidth="1"/>
    <col min="6285" max="6285" width="16" style="7" bestFit="1" customWidth="1"/>
    <col min="6286" max="6286" width="9" style="7" bestFit="1" customWidth="1"/>
    <col min="6287" max="6287" width="7.85546875" style="7" bestFit="1" customWidth="1"/>
    <col min="6288" max="6288" width="11.7109375" style="7" bestFit="1" customWidth="1"/>
    <col min="6289" max="6289" width="14.28515625" style="7" customWidth="1"/>
    <col min="6290" max="6290" width="11.7109375" style="7" bestFit="1" customWidth="1"/>
    <col min="6291" max="6291" width="14.140625" style="7" bestFit="1" customWidth="1"/>
    <col min="6292" max="6292" width="16.7109375" style="7" customWidth="1"/>
    <col min="6293" max="6293" width="16.5703125" style="7" customWidth="1"/>
    <col min="6294" max="6295" width="7.85546875" style="7" bestFit="1" customWidth="1"/>
    <col min="6296" max="6296" width="8" style="7" bestFit="1" customWidth="1"/>
    <col min="6297" max="6298" width="7.85546875" style="7" bestFit="1" customWidth="1"/>
    <col min="6299" max="6299" width="9.7109375" style="7" customWidth="1"/>
    <col min="6300" max="6300" width="12.85546875" style="7" customWidth="1"/>
    <col min="6301" max="6537" width="9.140625" style="7"/>
    <col min="6538" max="6538" width="9" style="7" bestFit="1" customWidth="1"/>
    <col min="6539" max="6539" width="9.85546875" style="7" bestFit="1" customWidth="1"/>
    <col min="6540" max="6540" width="9.140625" style="7" bestFit="1" customWidth="1"/>
    <col min="6541" max="6541" width="16" style="7" bestFit="1" customWidth="1"/>
    <col min="6542" max="6542" width="9" style="7" bestFit="1" customWidth="1"/>
    <col min="6543" max="6543" width="7.85546875" style="7" bestFit="1" customWidth="1"/>
    <col min="6544" max="6544" width="11.7109375" style="7" bestFit="1" customWidth="1"/>
    <col min="6545" max="6545" width="14.28515625" style="7" customWidth="1"/>
    <col min="6546" max="6546" width="11.7109375" style="7" bestFit="1" customWidth="1"/>
    <col min="6547" max="6547" width="14.140625" style="7" bestFit="1" customWidth="1"/>
    <col min="6548" max="6548" width="16.7109375" style="7" customWidth="1"/>
    <col min="6549" max="6549" width="16.5703125" style="7" customWidth="1"/>
    <col min="6550" max="6551" width="7.85546875" style="7" bestFit="1" customWidth="1"/>
    <col min="6552" max="6552" width="8" style="7" bestFit="1" customWidth="1"/>
    <col min="6553" max="6554" width="7.85546875" style="7" bestFit="1" customWidth="1"/>
    <col min="6555" max="6555" width="9.7109375" style="7" customWidth="1"/>
    <col min="6556" max="6556" width="12.85546875" style="7" customWidth="1"/>
    <col min="6557" max="6793" width="9.140625" style="7"/>
    <col min="6794" max="6794" width="9" style="7" bestFit="1" customWidth="1"/>
    <col min="6795" max="6795" width="9.85546875" style="7" bestFit="1" customWidth="1"/>
    <col min="6796" max="6796" width="9.140625" style="7" bestFit="1" customWidth="1"/>
    <col min="6797" max="6797" width="16" style="7" bestFit="1" customWidth="1"/>
    <col min="6798" max="6798" width="9" style="7" bestFit="1" customWidth="1"/>
    <col min="6799" max="6799" width="7.85546875" style="7" bestFit="1" customWidth="1"/>
    <col min="6800" max="6800" width="11.7109375" style="7" bestFit="1" customWidth="1"/>
    <col min="6801" max="6801" width="14.28515625" style="7" customWidth="1"/>
    <col min="6802" max="6802" width="11.7109375" style="7" bestFit="1" customWidth="1"/>
    <col min="6803" max="6803" width="14.140625" style="7" bestFit="1" customWidth="1"/>
    <col min="6804" max="6804" width="16.7109375" style="7" customWidth="1"/>
    <col min="6805" max="6805" width="16.5703125" style="7" customWidth="1"/>
    <col min="6806" max="6807" width="7.85546875" style="7" bestFit="1" customWidth="1"/>
    <col min="6808" max="6808" width="8" style="7" bestFit="1" customWidth="1"/>
    <col min="6809" max="6810" width="7.85546875" style="7" bestFit="1" customWidth="1"/>
    <col min="6811" max="6811" width="9.7109375" style="7" customWidth="1"/>
    <col min="6812" max="6812" width="12.85546875" style="7" customWidth="1"/>
    <col min="6813" max="7049" width="9.140625" style="7"/>
    <col min="7050" max="7050" width="9" style="7" bestFit="1" customWidth="1"/>
    <col min="7051" max="7051" width="9.85546875" style="7" bestFit="1" customWidth="1"/>
    <col min="7052" max="7052" width="9.140625" style="7" bestFit="1" customWidth="1"/>
    <col min="7053" max="7053" width="16" style="7" bestFit="1" customWidth="1"/>
    <col min="7054" max="7054" width="9" style="7" bestFit="1" customWidth="1"/>
    <col min="7055" max="7055" width="7.85546875" style="7" bestFit="1" customWidth="1"/>
    <col min="7056" max="7056" width="11.7109375" style="7" bestFit="1" customWidth="1"/>
    <col min="7057" max="7057" width="14.28515625" style="7" customWidth="1"/>
    <col min="7058" max="7058" width="11.7109375" style="7" bestFit="1" customWidth="1"/>
    <col min="7059" max="7059" width="14.140625" style="7" bestFit="1" customWidth="1"/>
    <col min="7060" max="7060" width="16.7109375" style="7" customWidth="1"/>
    <col min="7061" max="7061" width="16.5703125" style="7" customWidth="1"/>
    <col min="7062" max="7063" width="7.85546875" style="7" bestFit="1" customWidth="1"/>
    <col min="7064" max="7064" width="8" style="7" bestFit="1" customWidth="1"/>
    <col min="7065" max="7066" width="7.85546875" style="7" bestFit="1" customWidth="1"/>
    <col min="7067" max="7067" width="9.7109375" style="7" customWidth="1"/>
    <col min="7068" max="7068" width="12.85546875" style="7" customWidth="1"/>
    <col min="7069" max="7305" width="9.140625" style="7"/>
    <col min="7306" max="7306" width="9" style="7" bestFit="1" customWidth="1"/>
    <col min="7307" max="7307" width="9.85546875" style="7" bestFit="1" customWidth="1"/>
    <col min="7308" max="7308" width="9.140625" style="7" bestFit="1" customWidth="1"/>
    <col min="7309" max="7309" width="16" style="7" bestFit="1" customWidth="1"/>
    <col min="7310" max="7310" width="9" style="7" bestFit="1" customWidth="1"/>
    <col min="7311" max="7311" width="7.85546875" style="7" bestFit="1" customWidth="1"/>
    <col min="7312" max="7312" width="11.7109375" style="7" bestFit="1" customWidth="1"/>
    <col min="7313" max="7313" width="14.28515625" style="7" customWidth="1"/>
    <col min="7314" max="7314" width="11.7109375" style="7" bestFit="1" customWidth="1"/>
    <col min="7315" max="7315" width="14.140625" style="7" bestFit="1" customWidth="1"/>
    <col min="7316" max="7316" width="16.7109375" style="7" customWidth="1"/>
    <col min="7317" max="7317" width="16.5703125" style="7" customWidth="1"/>
    <col min="7318" max="7319" width="7.85546875" style="7" bestFit="1" customWidth="1"/>
    <col min="7320" max="7320" width="8" style="7" bestFit="1" customWidth="1"/>
    <col min="7321" max="7322" width="7.85546875" style="7" bestFit="1" customWidth="1"/>
    <col min="7323" max="7323" width="9.7109375" style="7" customWidth="1"/>
    <col min="7324" max="7324" width="12.85546875" style="7" customWidth="1"/>
    <col min="7325" max="7561" width="9.140625" style="7"/>
    <col min="7562" max="7562" width="9" style="7" bestFit="1" customWidth="1"/>
    <col min="7563" max="7563" width="9.85546875" style="7" bestFit="1" customWidth="1"/>
    <col min="7564" max="7564" width="9.140625" style="7" bestFit="1" customWidth="1"/>
    <col min="7565" max="7565" width="16" style="7" bestFit="1" customWidth="1"/>
    <col min="7566" max="7566" width="9" style="7" bestFit="1" customWidth="1"/>
    <col min="7567" max="7567" width="7.85546875" style="7" bestFit="1" customWidth="1"/>
    <col min="7568" max="7568" width="11.7109375" style="7" bestFit="1" customWidth="1"/>
    <col min="7569" max="7569" width="14.28515625" style="7" customWidth="1"/>
    <col min="7570" max="7570" width="11.7109375" style="7" bestFit="1" customWidth="1"/>
    <col min="7571" max="7571" width="14.140625" style="7" bestFit="1" customWidth="1"/>
    <col min="7572" max="7572" width="16.7109375" style="7" customWidth="1"/>
    <col min="7573" max="7573" width="16.5703125" style="7" customWidth="1"/>
    <col min="7574" max="7575" width="7.85546875" style="7" bestFit="1" customWidth="1"/>
    <col min="7576" max="7576" width="8" style="7" bestFit="1" customWidth="1"/>
    <col min="7577" max="7578" width="7.85546875" style="7" bestFit="1" customWidth="1"/>
    <col min="7579" max="7579" width="9.7109375" style="7" customWidth="1"/>
    <col min="7580" max="7580" width="12.85546875" style="7" customWidth="1"/>
    <col min="7581" max="7817" width="9.140625" style="7"/>
    <col min="7818" max="7818" width="9" style="7" bestFit="1" customWidth="1"/>
    <col min="7819" max="7819" width="9.85546875" style="7" bestFit="1" customWidth="1"/>
    <col min="7820" max="7820" width="9.140625" style="7" bestFit="1" customWidth="1"/>
    <col min="7821" max="7821" width="16" style="7" bestFit="1" customWidth="1"/>
    <col min="7822" max="7822" width="9" style="7" bestFit="1" customWidth="1"/>
    <col min="7823" max="7823" width="7.85546875" style="7" bestFit="1" customWidth="1"/>
    <col min="7824" max="7824" width="11.7109375" style="7" bestFit="1" customWidth="1"/>
    <col min="7825" max="7825" width="14.28515625" style="7" customWidth="1"/>
    <col min="7826" max="7826" width="11.7109375" style="7" bestFit="1" customWidth="1"/>
    <col min="7827" max="7827" width="14.140625" style="7" bestFit="1" customWidth="1"/>
    <col min="7828" max="7828" width="16.7109375" style="7" customWidth="1"/>
    <col min="7829" max="7829" width="16.5703125" style="7" customWidth="1"/>
    <col min="7830" max="7831" width="7.85546875" style="7" bestFit="1" customWidth="1"/>
    <col min="7832" max="7832" width="8" style="7" bestFit="1" customWidth="1"/>
    <col min="7833" max="7834" width="7.85546875" style="7" bestFit="1" customWidth="1"/>
    <col min="7835" max="7835" width="9.7109375" style="7" customWidth="1"/>
    <col min="7836" max="7836" width="12.85546875" style="7" customWidth="1"/>
    <col min="7837" max="8073" width="9.140625" style="7"/>
    <col min="8074" max="8074" width="9" style="7" bestFit="1" customWidth="1"/>
    <col min="8075" max="8075" width="9.85546875" style="7" bestFit="1" customWidth="1"/>
    <col min="8076" max="8076" width="9.140625" style="7" bestFit="1" customWidth="1"/>
    <col min="8077" max="8077" width="16" style="7" bestFit="1" customWidth="1"/>
    <col min="8078" max="8078" width="9" style="7" bestFit="1" customWidth="1"/>
    <col min="8079" max="8079" width="7.85546875" style="7" bestFit="1" customWidth="1"/>
    <col min="8080" max="8080" width="11.7109375" style="7" bestFit="1" customWidth="1"/>
    <col min="8081" max="8081" width="14.28515625" style="7" customWidth="1"/>
    <col min="8082" max="8082" width="11.7109375" style="7" bestFit="1" customWidth="1"/>
    <col min="8083" max="8083" width="14.140625" style="7" bestFit="1" customWidth="1"/>
    <col min="8084" max="8084" width="16.7109375" style="7" customWidth="1"/>
    <col min="8085" max="8085" width="16.5703125" style="7" customWidth="1"/>
    <col min="8086" max="8087" width="7.85546875" style="7" bestFit="1" customWidth="1"/>
    <col min="8088" max="8088" width="8" style="7" bestFit="1" customWidth="1"/>
    <col min="8089" max="8090" width="7.85546875" style="7" bestFit="1" customWidth="1"/>
    <col min="8091" max="8091" width="9.7109375" style="7" customWidth="1"/>
    <col min="8092" max="8092" width="12.85546875" style="7" customWidth="1"/>
    <col min="8093" max="8329" width="9.140625" style="7"/>
    <col min="8330" max="8330" width="9" style="7" bestFit="1" customWidth="1"/>
    <col min="8331" max="8331" width="9.85546875" style="7" bestFit="1" customWidth="1"/>
    <col min="8332" max="8332" width="9.140625" style="7" bestFit="1" customWidth="1"/>
    <col min="8333" max="8333" width="16" style="7" bestFit="1" customWidth="1"/>
    <col min="8334" max="8334" width="9" style="7" bestFit="1" customWidth="1"/>
    <col min="8335" max="8335" width="7.85546875" style="7" bestFit="1" customWidth="1"/>
    <col min="8336" max="8336" width="11.7109375" style="7" bestFit="1" customWidth="1"/>
    <col min="8337" max="8337" width="14.28515625" style="7" customWidth="1"/>
    <col min="8338" max="8338" width="11.7109375" style="7" bestFit="1" customWidth="1"/>
    <col min="8339" max="8339" width="14.140625" style="7" bestFit="1" customWidth="1"/>
    <col min="8340" max="8340" width="16.7109375" style="7" customWidth="1"/>
    <col min="8341" max="8341" width="16.5703125" style="7" customWidth="1"/>
    <col min="8342" max="8343" width="7.85546875" style="7" bestFit="1" customWidth="1"/>
    <col min="8344" max="8344" width="8" style="7" bestFit="1" customWidth="1"/>
    <col min="8345" max="8346" width="7.85546875" style="7" bestFit="1" customWidth="1"/>
    <col min="8347" max="8347" width="9.7109375" style="7" customWidth="1"/>
    <col min="8348" max="8348" width="12.85546875" style="7" customWidth="1"/>
    <col min="8349" max="8585" width="9.140625" style="7"/>
    <col min="8586" max="8586" width="9" style="7" bestFit="1" customWidth="1"/>
    <col min="8587" max="8587" width="9.85546875" style="7" bestFit="1" customWidth="1"/>
    <col min="8588" max="8588" width="9.140625" style="7" bestFit="1" customWidth="1"/>
    <col min="8589" max="8589" width="16" style="7" bestFit="1" customWidth="1"/>
    <col min="8590" max="8590" width="9" style="7" bestFit="1" customWidth="1"/>
    <col min="8591" max="8591" width="7.85546875" style="7" bestFit="1" customWidth="1"/>
    <col min="8592" max="8592" width="11.7109375" style="7" bestFit="1" customWidth="1"/>
    <col min="8593" max="8593" width="14.28515625" style="7" customWidth="1"/>
    <col min="8594" max="8594" width="11.7109375" style="7" bestFit="1" customWidth="1"/>
    <col min="8595" max="8595" width="14.140625" style="7" bestFit="1" customWidth="1"/>
    <col min="8596" max="8596" width="16.7109375" style="7" customWidth="1"/>
    <col min="8597" max="8597" width="16.5703125" style="7" customWidth="1"/>
    <col min="8598" max="8599" width="7.85546875" style="7" bestFit="1" customWidth="1"/>
    <col min="8600" max="8600" width="8" style="7" bestFit="1" customWidth="1"/>
    <col min="8601" max="8602" width="7.85546875" style="7" bestFit="1" customWidth="1"/>
    <col min="8603" max="8603" width="9.7109375" style="7" customWidth="1"/>
    <col min="8604" max="8604" width="12.85546875" style="7" customWidth="1"/>
    <col min="8605" max="8841" width="9.140625" style="7"/>
    <col min="8842" max="8842" width="9" style="7" bestFit="1" customWidth="1"/>
    <col min="8843" max="8843" width="9.85546875" style="7" bestFit="1" customWidth="1"/>
    <col min="8844" max="8844" width="9.140625" style="7" bestFit="1" customWidth="1"/>
    <col min="8845" max="8845" width="16" style="7" bestFit="1" customWidth="1"/>
    <col min="8846" max="8846" width="9" style="7" bestFit="1" customWidth="1"/>
    <col min="8847" max="8847" width="7.85546875" style="7" bestFit="1" customWidth="1"/>
    <col min="8848" max="8848" width="11.7109375" style="7" bestFit="1" customWidth="1"/>
    <col min="8849" max="8849" width="14.28515625" style="7" customWidth="1"/>
    <col min="8850" max="8850" width="11.7109375" style="7" bestFit="1" customWidth="1"/>
    <col min="8851" max="8851" width="14.140625" style="7" bestFit="1" customWidth="1"/>
    <col min="8852" max="8852" width="16.7109375" style="7" customWidth="1"/>
    <col min="8853" max="8853" width="16.5703125" style="7" customWidth="1"/>
    <col min="8854" max="8855" width="7.85546875" style="7" bestFit="1" customWidth="1"/>
    <col min="8856" max="8856" width="8" style="7" bestFit="1" customWidth="1"/>
    <col min="8857" max="8858" width="7.85546875" style="7" bestFit="1" customWidth="1"/>
    <col min="8859" max="8859" width="9.7109375" style="7" customWidth="1"/>
    <col min="8860" max="8860" width="12.85546875" style="7" customWidth="1"/>
    <col min="8861" max="9097" width="9.140625" style="7"/>
    <col min="9098" max="9098" width="9" style="7" bestFit="1" customWidth="1"/>
    <col min="9099" max="9099" width="9.85546875" style="7" bestFit="1" customWidth="1"/>
    <col min="9100" max="9100" width="9.140625" style="7" bestFit="1" customWidth="1"/>
    <col min="9101" max="9101" width="16" style="7" bestFit="1" customWidth="1"/>
    <col min="9102" max="9102" width="9" style="7" bestFit="1" customWidth="1"/>
    <col min="9103" max="9103" width="7.85546875" style="7" bestFit="1" customWidth="1"/>
    <col min="9104" max="9104" width="11.7109375" style="7" bestFit="1" customWidth="1"/>
    <col min="9105" max="9105" width="14.28515625" style="7" customWidth="1"/>
    <col min="9106" max="9106" width="11.7109375" style="7" bestFit="1" customWidth="1"/>
    <col min="9107" max="9107" width="14.140625" style="7" bestFit="1" customWidth="1"/>
    <col min="9108" max="9108" width="16.7109375" style="7" customWidth="1"/>
    <col min="9109" max="9109" width="16.5703125" style="7" customWidth="1"/>
    <col min="9110" max="9111" width="7.85546875" style="7" bestFit="1" customWidth="1"/>
    <col min="9112" max="9112" width="8" style="7" bestFit="1" customWidth="1"/>
    <col min="9113" max="9114" width="7.85546875" style="7" bestFit="1" customWidth="1"/>
    <col min="9115" max="9115" width="9.7109375" style="7" customWidth="1"/>
    <col min="9116" max="9116" width="12.85546875" style="7" customWidth="1"/>
    <col min="9117" max="9353" width="9.140625" style="7"/>
    <col min="9354" max="9354" width="9" style="7" bestFit="1" customWidth="1"/>
    <col min="9355" max="9355" width="9.85546875" style="7" bestFit="1" customWidth="1"/>
    <col min="9356" max="9356" width="9.140625" style="7" bestFit="1" customWidth="1"/>
    <col min="9357" max="9357" width="16" style="7" bestFit="1" customWidth="1"/>
    <col min="9358" max="9358" width="9" style="7" bestFit="1" customWidth="1"/>
    <col min="9359" max="9359" width="7.85546875" style="7" bestFit="1" customWidth="1"/>
    <col min="9360" max="9360" width="11.7109375" style="7" bestFit="1" customWidth="1"/>
    <col min="9361" max="9361" width="14.28515625" style="7" customWidth="1"/>
    <col min="9362" max="9362" width="11.7109375" style="7" bestFit="1" customWidth="1"/>
    <col min="9363" max="9363" width="14.140625" style="7" bestFit="1" customWidth="1"/>
    <col min="9364" max="9364" width="16.7109375" style="7" customWidth="1"/>
    <col min="9365" max="9365" width="16.5703125" style="7" customWidth="1"/>
    <col min="9366" max="9367" width="7.85546875" style="7" bestFit="1" customWidth="1"/>
    <col min="9368" max="9368" width="8" style="7" bestFit="1" customWidth="1"/>
    <col min="9369" max="9370" width="7.85546875" style="7" bestFit="1" customWidth="1"/>
    <col min="9371" max="9371" width="9.7109375" style="7" customWidth="1"/>
    <col min="9372" max="9372" width="12.85546875" style="7" customWidth="1"/>
    <col min="9373" max="9609" width="9.140625" style="7"/>
    <col min="9610" max="9610" width="9" style="7" bestFit="1" customWidth="1"/>
    <col min="9611" max="9611" width="9.85546875" style="7" bestFit="1" customWidth="1"/>
    <col min="9612" max="9612" width="9.140625" style="7" bestFit="1" customWidth="1"/>
    <col min="9613" max="9613" width="16" style="7" bestFit="1" customWidth="1"/>
    <col min="9614" max="9614" width="9" style="7" bestFit="1" customWidth="1"/>
    <col min="9615" max="9615" width="7.85546875" style="7" bestFit="1" customWidth="1"/>
    <col min="9616" max="9616" width="11.7109375" style="7" bestFit="1" customWidth="1"/>
    <col min="9617" max="9617" width="14.28515625" style="7" customWidth="1"/>
    <col min="9618" max="9618" width="11.7109375" style="7" bestFit="1" customWidth="1"/>
    <col min="9619" max="9619" width="14.140625" style="7" bestFit="1" customWidth="1"/>
    <col min="9620" max="9620" width="16.7109375" style="7" customWidth="1"/>
    <col min="9621" max="9621" width="16.5703125" style="7" customWidth="1"/>
    <col min="9622" max="9623" width="7.85546875" style="7" bestFit="1" customWidth="1"/>
    <col min="9624" max="9624" width="8" style="7" bestFit="1" customWidth="1"/>
    <col min="9625" max="9626" width="7.85546875" style="7" bestFit="1" customWidth="1"/>
    <col min="9627" max="9627" width="9.7109375" style="7" customWidth="1"/>
    <col min="9628" max="9628" width="12.85546875" style="7" customWidth="1"/>
    <col min="9629" max="9865" width="9.140625" style="7"/>
    <col min="9866" max="9866" width="9" style="7" bestFit="1" customWidth="1"/>
    <col min="9867" max="9867" width="9.85546875" style="7" bestFit="1" customWidth="1"/>
    <col min="9868" max="9868" width="9.140625" style="7" bestFit="1" customWidth="1"/>
    <col min="9869" max="9869" width="16" style="7" bestFit="1" customWidth="1"/>
    <col min="9870" max="9870" width="9" style="7" bestFit="1" customWidth="1"/>
    <col min="9871" max="9871" width="7.85546875" style="7" bestFit="1" customWidth="1"/>
    <col min="9872" max="9872" width="11.7109375" style="7" bestFit="1" customWidth="1"/>
    <col min="9873" max="9873" width="14.28515625" style="7" customWidth="1"/>
    <col min="9874" max="9874" width="11.7109375" style="7" bestFit="1" customWidth="1"/>
    <col min="9875" max="9875" width="14.140625" style="7" bestFit="1" customWidth="1"/>
    <col min="9876" max="9876" width="16.7109375" style="7" customWidth="1"/>
    <col min="9877" max="9877" width="16.5703125" style="7" customWidth="1"/>
    <col min="9878" max="9879" width="7.85546875" style="7" bestFit="1" customWidth="1"/>
    <col min="9880" max="9880" width="8" style="7" bestFit="1" customWidth="1"/>
    <col min="9881" max="9882" width="7.85546875" style="7" bestFit="1" customWidth="1"/>
    <col min="9883" max="9883" width="9.7109375" style="7" customWidth="1"/>
    <col min="9884" max="9884" width="12.85546875" style="7" customWidth="1"/>
    <col min="9885" max="10121" width="9.140625" style="7"/>
    <col min="10122" max="10122" width="9" style="7" bestFit="1" customWidth="1"/>
    <col min="10123" max="10123" width="9.85546875" style="7" bestFit="1" customWidth="1"/>
    <col min="10124" max="10124" width="9.140625" style="7" bestFit="1" customWidth="1"/>
    <col min="10125" max="10125" width="16" style="7" bestFit="1" customWidth="1"/>
    <col min="10126" max="10126" width="9" style="7" bestFit="1" customWidth="1"/>
    <col min="10127" max="10127" width="7.85546875" style="7" bestFit="1" customWidth="1"/>
    <col min="10128" max="10128" width="11.7109375" style="7" bestFit="1" customWidth="1"/>
    <col min="10129" max="10129" width="14.28515625" style="7" customWidth="1"/>
    <col min="10130" max="10130" width="11.7109375" style="7" bestFit="1" customWidth="1"/>
    <col min="10131" max="10131" width="14.140625" style="7" bestFit="1" customWidth="1"/>
    <col min="10132" max="10132" width="16.7109375" style="7" customWidth="1"/>
    <col min="10133" max="10133" width="16.5703125" style="7" customWidth="1"/>
    <col min="10134" max="10135" width="7.85546875" style="7" bestFit="1" customWidth="1"/>
    <col min="10136" max="10136" width="8" style="7" bestFit="1" customWidth="1"/>
    <col min="10137" max="10138" width="7.85546875" style="7" bestFit="1" customWidth="1"/>
    <col min="10139" max="10139" width="9.7109375" style="7" customWidth="1"/>
    <col min="10140" max="10140" width="12.85546875" style="7" customWidth="1"/>
    <col min="10141" max="10377" width="9.140625" style="7"/>
    <col min="10378" max="10378" width="9" style="7" bestFit="1" customWidth="1"/>
    <col min="10379" max="10379" width="9.85546875" style="7" bestFit="1" customWidth="1"/>
    <col min="10380" max="10380" width="9.140625" style="7" bestFit="1" customWidth="1"/>
    <col min="10381" max="10381" width="16" style="7" bestFit="1" customWidth="1"/>
    <col min="10382" max="10382" width="9" style="7" bestFit="1" customWidth="1"/>
    <col min="10383" max="10383" width="7.85546875" style="7" bestFit="1" customWidth="1"/>
    <col min="10384" max="10384" width="11.7109375" style="7" bestFit="1" customWidth="1"/>
    <col min="10385" max="10385" width="14.28515625" style="7" customWidth="1"/>
    <col min="10386" max="10386" width="11.7109375" style="7" bestFit="1" customWidth="1"/>
    <col min="10387" max="10387" width="14.140625" style="7" bestFit="1" customWidth="1"/>
    <col min="10388" max="10388" width="16.7109375" style="7" customWidth="1"/>
    <col min="10389" max="10389" width="16.5703125" style="7" customWidth="1"/>
    <col min="10390" max="10391" width="7.85546875" style="7" bestFit="1" customWidth="1"/>
    <col min="10392" max="10392" width="8" style="7" bestFit="1" customWidth="1"/>
    <col min="10393" max="10394" width="7.85546875" style="7" bestFit="1" customWidth="1"/>
    <col min="10395" max="10395" width="9.7109375" style="7" customWidth="1"/>
    <col min="10396" max="10396" width="12.85546875" style="7" customWidth="1"/>
    <col min="10397" max="10633" width="9.140625" style="7"/>
    <col min="10634" max="10634" width="9" style="7" bestFit="1" customWidth="1"/>
    <col min="10635" max="10635" width="9.85546875" style="7" bestFit="1" customWidth="1"/>
    <col min="10636" max="10636" width="9.140625" style="7" bestFit="1" customWidth="1"/>
    <col min="10637" max="10637" width="16" style="7" bestFit="1" customWidth="1"/>
    <col min="10638" max="10638" width="9" style="7" bestFit="1" customWidth="1"/>
    <col min="10639" max="10639" width="7.85546875" style="7" bestFit="1" customWidth="1"/>
    <col min="10640" max="10640" width="11.7109375" style="7" bestFit="1" customWidth="1"/>
    <col min="10641" max="10641" width="14.28515625" style="7" customWidth="1"/>
    <col min="10642" max="10642" width="11.7109375" style="7" bestFit="1" customWidth="1"/>
    <col min="10643" max="10643" width="14.140625" style="7" bestFit="1" customWidth="1"/>
    <col min="10644" max="10644" width="16.7109375" style="7" customWidth="1"/>
    <col min="10645" max="10645" width="16.5703125" style="7" customWidth="1"/>
    <col min="10646" max="10647" width="7.85546875" style="7" bestFit="1" customWidth="1"/>
    <col min="10648" max="10648" width="8" style="7" bestFit="1" customWidth="1"/>
    <col min="10649" max="10650" width="7.85546875" style="7" bestFit="1" customWidth="1"/>
    <col min="10651" max="10651" width="9.7109375" style="7" customWidth="1"/>
    <col min="10652" max="10652" width="12.85546875" style="7" customWidth="1"/>
    <col min="10653" max="10889" width="9.140625" style="7"/>
    <col min="10890" max="10890" width="9" style="7" bestFit="1" customWidth="1"/>
    <col min="10891" max="10891" width="9.85546875" style="7" bestFit="1" customWidth="1"/>
    <col min="10892" max="10892" width="9.140625" style="7" bestFit="1" customWidth="1"/>
    <col min="10893" max="10893" width="16" style="7" bestFit="1" customWidth="1"/>
    <col min="10894" max="10894" width="9" style="7" bestFit="1" customWidth="1"/>
    <col min="10895" max="10895" width="7.85546875" style="7" bestFit="1" customWidth="1"/>
    <col min="10896" max="10896" width="11.7109375" style="7" bestFit="1" customWidth="1"/>
    <col min="10897" max="10897" width="14.28515625" style="7" customWidth="1"/>
    <col min="10898" max="10898" width="11.7109375" style="7" bestFit="1" customWidth="1"/>
    <col min="10899" max="10899" width="14.140625" style="7" bestFit="1" customWidth="1"/>
    <col min="10900" max="10900" width="16.7109375" style="7" customWidth="1"/>
    <col min="10901" max="10901" width="16.5703125" style="7" customWidth="1"/>
    <col min="10902" max="10903" width="7.85546875" style="7" bestFit="1" customWidth="1"/>
    <col min="10904" max="10904" width="8" style="7" bestFit="1" customWidth="1"/>
    <col min="10905" max="10906" width="7.85546875" style="7" bestFit="1" customWidth="1"/>
    <col min="10907" max="10907" width="9.7109375" style="7" customWidth="1"/>
    <col min="10908" max="10908" width="12.85546875" style="7" customWidth="1"/>
    <col min="10909" max="11145" width="9.140625" style="7"/>
    <col min="11146" max="11146" width="9" style="7" bestFit="1" customWidth="1"/>
    <col min="11147" max="11147" width="9.85546875" style="7" bestFit="1" customWidth="1"/>
    <col min="11148" max="11148" width="9.140625" style="7" bestFit="1" customWidth="1"/>
    <col min="11149" max="11149" width="16" style="7" bestFit="1" customWidth="1"/>
    <col min="11150" max="11150" width="9" style="7" bestFit="1" customWidth="1"/>
    <col min="11151" max="11151" width="7.85546875" style="7" bestFit="1" customWidth="1"/>
    <col min="11152" max="11152" width="11.7109375" style="7" bestFit="1" customWidth="1"/>
    <col min="11153" max="11153" width="14.28515625" style="7" customWidth="1"/>
    <col min="11154" max="11154" width="11.7109375" style="7" bestFit="1" customWidth="1"/>
    <col min="11155" max="11155" width="14.140625" style="7" bestFit="1" customWidth="1"/>
    <col min="11156" max="11156" width="16.7109375" style="7" customWidth="1"/>
    <col min="11157" max="11157" width="16.5703125" style="7" customWidth="1"/>
    <col min="11158" max="11159" width="7.85546875" style="7" bestFit="1" customWidth="1"/>
    <col min="11160" max="11160" width="8" style="7" bestFit="1" customWidth="1"/>
    <col min="11161" max="11162" width="7.85546875" style="7" bestFit="1" customWidth="1"/>
    <col min="11163" max="11163" width="9.7109375" style="7" customWidth="1"/>
    <col min="11164" max="11164" width="12.85546875" style="7" customWidth="1"/>
    <col min="11165" max="11401" width="9.140625" style="7"/>
    <col min="11402" max="11402" width="9" style="7" bestFit="1" customWidth="1"/>
    <col min="11403" max="11403" width="9.85546875" style="7" bestFit="1" customWidth="1"/>
    <col min="11404" max="11404" width="9.140625" style="7" bestFit="1" customWidth="1"/>
    <col min="11405" max="11405" width="16" style="7" bestFit="1" customWidth="1"/>
    <col min="11406" max="11406" width="9" style="7" bestFit="1" customWidth="1"/>
    <col min="11407" max="11407" width="7.85546875" style="7" bestFit="1" customWidth="1"/>
    <col min="11408" max="11408" width="11.7109375" style="7" bestFit="1" customWidth="1"/>
    <col min="11409" max="11409" width="14.28515625" style="7" customWidth="1"/>
    <col min="11410" max="11410" width="11.7109375" style="7" bestFit="1" customWidth="1"/>
    <col min="11411" max="11411" width="14.140625" style="7" bestFit="1" customWidth="1"/>
    <col min="11412" max="11412" width="16.7109375" style="7" customWidth="1"/>
    <col min="11413" max="11413" width="16.5703125" style="7" customWidth="1"/>
    <col min="11414" max="11415" width="7.85546875" style="7" bestFit="1" customWidth="1"/>
    <col min="11416" max="11416" width="8" style="7" bestFit="1" customWidth="1"/>
    <col min="11417" max="11418" width="7.85546875" style="7" bestFit="1" customWidth="1"/>
    <col min="11419" max="11419" width="9.7109375" style="7" customWidth="1"/>
    <col min="11420" max="11420" width="12.85546875" style="7" customWidth="1"/>
    <col min="11421" max="11657" width="9.140625" style="7"/>
    <col min="11658" max="11658" width="9" style="7" bestFit="1" customWidth="1"/>
    <col min="11659" max="11659" width="9.85546875" style="7" bestFit="1" customWidth="1"/>
    <col min="11660" max="11660" width="9.140625" style="7" bestFit="1" customWidth="1"/>
    <col min="11661" max="11661" width="16" style="7" bestFit="1" customWidth="1"/>
    <col min="11662" max="11662" width="9" style="7" bestFit="1" customWidth="1"/>
    <col min="11663" max="11663" width="7.85546875" style="7" bestFit="1" customWidth="1"/>
    <col min="11664" max="11664" width="11.7109375" style="7" bestFit="1" customWidth="1"/>
    <col min="11665" max="11665" width="14.28515625" style="7" customWidth="1"/>
    <col min="11666" max="11666" width="11.7109375" style="7" bestFit="1" customWidth="1"/>
    <col min="11667" max="11667" width="14.140625" style="7" bestFit="1" customWidth="1"/>
    <col min="11668" max="11668" width="16.7109375" style="7" customWidth="1"/>
    <col min="11669" max="11669" width="16.5703125" style="7" customWidth="1"/>
    <col min="11670" max="11671" width="7.85546875" style="7" bestFit="1" customWidth="1"/>
    <col min="11672" max="11672" width="8" style="7" bestFit="1" customWidth="1"/>
    <col min="11673" max="11674" width="7.85546875" style="7" bestFit="1" customWidth="1"/>
    <col min="11675" max="11675" width="9.7109375" style="7" customWidth="1"/>
    <col min="11676" max="11676" width="12.85546875" style="7" customWidth="1"/>
    <col min="11677" max="11913" width="9.140625" style="7"/>
    <col min="11914" max="11914" width="9" style="7" bestFit="1" customWidth="1"/>
    <col min="11915" max="11915" width="9.85546875" style="7" bestFit="1" customWidth="1"/>
    <col min="11916" max="11916" width="9.140625" style="7" bestFit="1" customWidth="1"/>
    <col min="11917" max="11917" width="16" style="7" bestFit="1" customWidth="1"/>
    <col min="11918" max="11918" width="9" style="7" bestFit="1" customWidth="1"/>
    <col min="11919" max="11919" width="7.85546875" style="7" bestFit="1" customWidth="1"/>
    <col min="11920" max="11920" width="11.7109375" style="7" bestFit="1" customWidth="1"/>
    <col min="11921" max="11921" width="14.28515625" style="7" customWidth="1"/>
    <col min="11922" max="11922" width="11.7109375" style="7" bestFit="1" customWidth="1"/>
    <col min="11923" max="11923" width="14.140625" style="7" bestFit="1" customWidth="1"/>
    <col min="11924" max="11924" width="16.7109375" style="7" customWidth="1"/>
    <col min="11925" max="11925" width="16.5703125" style="7" customWidth="1"/>
    <col min="11926" max="11927" width="7.85546875" style="7" bestFit="1" customWidth="1"/>
    <col min="11928" max="11928" width="8" style="7" bestFit="1" customWidth="1"/>
    <col min="11929" max="11930" width="7.85546875" style="7" bestFit="1" customWidth="1"/>
    <col min="11931" max="11931" width="9.7109375" style="7" customWidth="1"/>
    <col min="11932" max="11932" width="12.85546875" style="7" customWidth="1"/>
    <col min="11933" max="12169" width="9.140625" style="7"/>
    <col min="12170" max="12170" width="9" style="7" bestFit="1" customWidth="1"/>
    <col min="12171" max="12171" width="9.85546875" style="7" bestFit="1" customWidth="1"/>
    <col min="12172" max="12172" width="9.140625" style="7" bestFit="1" customWidth="1"/>
    <col min="12173" max="12173" width="16" style="7" bestFit="1" customWidth="1"/>
    <col min="12174" max="12174" width="9" style="7" bestFit="1" customWidth="1"/>
    <col min="12175" max="12175" width="7.85546875" style="7" bestFit="1" customWidth="1"/>
    <col min="12176" max="12176" width="11.7109375" style="7" bestFit="1" customWidth="1"/>
    <col min="12177" max="12177" width="14.28515625" style="7" customWidth="1"/>
    <col min="12178" max="12178" width="11.7109375" style="7" bestFit="1" customWidth="1"/>
    <col min="12179" max="12179" width="14.140625" style="7" bestFit="1" customWidth="1"/>
    <col min="12180" max="12180" width="16.7109375" style="7" customWidth="1"/>
    <col min="12181" max="12181" width="16.5703125" style="7" customWidth="1"/>
    <col min="12182" max="12183" width="7.85546875" style="7" bestFit="1" customWidth="1"/>
    <col min="12184" max="12184" width="8" style="7" bestFit="1" customWidth="1"/>
    <col min="12185" max="12186" width="7.85546875" style="7" bestFit="1" customWidth="1"/>
    <col min="12187" max="12187" width="9.7109375" style="7" customWidth="1"/>
    <col min="12188" max="12188" width="12.85546875" style="7" customWidth="1"/>
    <col min="12189" max="12425" width="9.140625" style="7"/>
    <col min="12426" max="12426" width="9" style="7" bestFit="1" customWidth="1"/>
    <col min="12427" max="12427" width="9.85546875" style="7" bestFit="1" customWidth="1"/>
    <col min="12428" max="12428" width="9.140625" style="7" bestFit="1" customWidth="1"/>
    <col min="12429" max="12429" width="16" style="7" bestFit="1" customWidth="1"/>
    <col min="12430" max="12430" width="9" style="7" bestFit="1" customWidth="1"/>
    <col min="12431" max="12431" width="7.85546875" style="7" bestFit="1" customWidth="1"/>
    <col min="12432" max="12432" width="11.7109375" style="7" bestFit="1" customWidth="1"/>
    <col min="12433" max="12433" width="14.28515625" style="7" customWidth="1"/>
    <col min="12434" max="12434" width="11.7109375" style="7" bestFit="1" customWidth="1"/>
    <col min="12435" max="12435" width="14.140625" style="7" bestFit="1" customWidth="1"/>
    <col min="12436" max="12436" width="16.7109375" style="7" customWidth="1"/>
    <col min="12437" max="12437" width="16.5703125" style="7" customWidth="1"/>
    <col min="12438" max="12439" width="7.85546875" style="7" bestFit="1" customWidth="1"/>
    <col min="12440" max="12440" width="8" style="7" bestFit="1" customWidth="1"/>
    <col min="12441" max="12442" width="7.85546875" style="7" bestFit="1" customWidth="1"/>
    <col min="12443" max="12443" width="9.7109375" style="7" customWidth="1"/>
    <col min="12444" max="12444" width="12.85546875" style="7" customWidth="1"/>
    <col min="12445" max="12681" width="9.140625" style="7"/>
    <col min="12682" max="12682" width="9" style="7" bestFit="1" customWidth="1"/>
    <col min="12683" max="12683" width="9.85546875" style="7" bestFit="1" customWidth="1"/>
    <col min="12684" max="12684" width="9.140625" style="7" bestFit="1" customWidth="1"/>
    <col min="12685" max="12685" width="16" style="7" bestFit="1" customWidth="1"/>
    <col min="12686" max="12686" width="9" style="7" bestFit="1" customWidth="1"/>
    <col min="12687" max="12687" width="7.85546875" style="7" bestFit="1" customWidth="1"/>
    <col min="12688" max="12688" width="11.7109375" style="7" bestFit="1" customWidth="1"/>
    <col min="12689" max="12689" width="14.28515625" style="7" customWidth="1"/>
    <col min="12690" max="12690" width="11.7109375" style="7" bestFit="1" customWidth="1"/>
    <col min="12691" max="12691" width="14.140625" style="7" bestFit="1" customWidth="1"/>
    <col min="12692" max="12692" width="16.7109375" style="7" customWidth="1"/>
    <col min="12693" max="12693" width="16.5703125" style="7" customWidth="1"/>
    <col min="12694" max="12695" width="7.85546875" style="7" bestFit="1" customWidth="1"/>
    <col min="12696" max="12696" width="8" style="7" bestFit="1" customWidth="1"/>
    <col min="12697" max="12698" width="7.85546875" style="7" bestFit="1" customWidth="1"/>
    <col min="12699" max="12699" width="9.7109375" style="7" customWidth="1"/>
    <col min="12700" max="12700" width="12.85546875" style="7" customWidth="1"/>
    <col min="12701" max="12937" width="9.140625" style="7"/>
    <col min="12938" max="12938" width="9" style="7" bestFit="1" customWidth="1"/>
    <col min="12939" max="12939" width="9.85546875" style="7" bestFit="1" customWidth="1"/>
    <col min="12940" max="12940" width="9.140625" style="7" bestFit="1" customWidth="1"/>
    <col min="12941" max="12941" width="16" style="7" bestFit="1" customWidth="1"/>
    <col min="12942" max="12942" width="9" style="7" bestFit="1" customWidth="1"/>
    <col min="12943" max="12943" width="7.85546875" style="7" bestFit="1" customWidth="1"/>
    <col min="12944" max="12944" width="11.7109375" style="7" bestFit="1" customWidth="1"/>
    <col min="12945" max="12945" width="14.28515625" style="7" customWidth="1"/>
    <col min="12946" max="12946" width="11.7109375" style="7" bestFit="1" customWidth="1"/>
    <col min="12947" max="12947" width="14.140625" style="7" bestFit="1" customWidth="1"/>
    <col min="12948" max="12948" width="16.7109375" style="7" customWidth="1"/>
    <col min="12949" max="12949" width="16.5703125" style="7" customWidth="1"/>
    <col min="12950" max="12951" width="7.85546875" style="7" bestFit="1" customWidth="1"/>
    <col min="12952" max="12952" width="8" style="7" bestFit="1" customWidth="1"/>
    <col min="12953" max="12954" width="7.85546875" style="7" bestFit="1" customWidth="1"/>
    <col min="12955" max="12955" width="9.7109375" style="7" customWidth="1"/>
    <col min="12956" max="12956" width="12.85546875" style="7" customWidth="1"/>
    <col min="12957" max="13193" width="9.140625" style="7"/>
    <col min="13194" max="13194" width="9" style="7" bestFit="1" customWidth="1"/>
    <col min="13195" max="13195" width="9.85546875" style="7" bestFit="1" customWidth="1"/>
    <col min="13196" max="13196" width="9.140625" style="7" bestFit="1" customWidth="1"/>
    <col min="13197" max="13197" width="16" style="7" bestFit="1" customWidth="1"/>
    <col min="13198" max="13198" width="9" style="7" bestFit="1" customWidth="1"/>
    <col min="13199" max="13199" width="7.85546875" style="7" bestFit="1" customWidth="1"/>
    <col min="13200" max="13200" width="11.7109375" style="7" bestFit="1" customWidth="1"/>
    <col min="13201" max="13201" width="14.28515625" style="7" customWidth="1"/>
    <col min="13202" max="13202" width="11.7109375" style="7" bestFit="1" customWidth="1"/>
    <col min="13203" max="13203" width="14.140625" style="7" bestFit="1" customWidth="1"/>
    <col min="13204" max="13204" width="16.7109375" style="7" customWidth="1"/>
    <col min="13205" max="13205" width="16.5703125" style="7" customWidth="1"/>
    <col min="13206" max="13207" width="7.85546875" style="7" bestFit="1" customWidth="1"/>
    <col min="13208" max="13208" width="8" style="7" bestFit="1" customWidth="1"/>
    <col min="13209" max="13210" width="7.85546875" style="7" bestFit="1" customWidth="1"/>
    <col min="13211" max="13211" width="9.7109375" style="7" customWidth="1"/>
    <col min="13212" max="13212" width="12.85546875" style="7" customWidth="1"/>
    <col min="13213" max="13449" width="9.140625" style="7"/>
    <col min="13450" max="13450" width="9" style="7" bestFit="1" customWidth="1"/>
    <col min="13451" max="13451" width="9.85546875" style="7" bestFit="1" customWidth="1"/>
    <col min="13452" max="13452" width="9.140625" style="7" bestFit="1" customWidth="1"/>
    <col min="13453" max="13453" width="16" style="7" bestFit="1" customWidth="1"/>
    <col min="13454" max="13454" width="9" style="7" bestFit="1" customWidth="1"/>
    <col min="13455" max="13455" width="7.85546875" style="7" bestFit="1" customWidth="1"/>
    <col min="13456" max="13456" width="11.7109375" style="7" bestFit="1" customWidth="1"/>
    <col min="13457" max="13457" width="14.28515625" style="7" customWidth="1"/>
    <col min="13458" max="13458" width="11.7109375" style="7" bestFit="1" customWidth="1"/>
    <col min="13459" max="13459" width="14.140625" style="7" bestFit="1" customWidth="1"/>
    <col min="13460" max="13460" width="16.7109375" style="7" customWidth="1"/>
    <col min="13461" max="13461" width="16.5703125" style="7" customWidth="1"/>
    <col min="13462" max="13463" width="7.85546875" style="7" bestFit="1" customWidth="1"/>
    <col min="13464" max="13464" width="8" style="7" bestFit="1" customWidth="1"/>
    <col min="13465" max="13466" width="7.85546875" style="7" bestFit="1" customWidth="1"/>
    <col min="13467" max="13467" width="9.7109375" style="7" customWidth="1"/>
    <col min="13468" max="13468" width="12.85546875" style="7" customWidth="1"/>
    <col min="13469" max="13705" width="9.140625" style="7"/>
    <col min="13706" max="13706" width="9" style="7" bestFit="1" customWidth="1"/>
    <col min="13707" max="13707" width="9.85546875" style="7" bestFit="1" customWidth="1"/>
    <col min="13708" max="13708" width="9.140625" style="7" bestFit="1" customWidth="1"/>
    <col min="13709" max="13709" width="16" style="7" bestFit="1" customWidth="1"/>
    <col min="13710" max="13710" width="9" style="7" bestFit="1" customWidth="1"/>
    <col min="13711" max="13711" width="7.85546875" style="7" bestFit="1" customWidth="1"/>
    <col min="13712" max="13712" width="11.7109375" style="7" bestFit="1" customWidth="1"/>
    <col min="13713" max="13713" width="14.28515625" style="7" customWidth="1"/>
    <col min="13714" max="13714" width="11.7109375" style="7" bestFit="1" customWidth="1"/>
    <col min="13715" max="13715" width="14.140625" style="7" bestFit="1" customWidth="1"/>
    <col min="13716" max="13716" width="16.7109375" style="7" customWidth="1"/>
    <col min="13717" max="13717" width="16.5703125" style="7" customWidth="1"/>
    <col min="13718" max="13719" width="7.85546875" style="7" bestFit="1" customWidth="1"/>
    <col min="13720" max="13720" width="8" style="7" bestFit="1" customWidth="1"/>
    <col min="13721" max="13722" width="7.85546875" style="7" bestFit="1" customWidth="1"/>
    <col min="13723" max="13723" width="9.7109375" style="7" customWidth="1"/>
    <col min="13724" max="13724" width="12.85546875" style="7" customWidth="1"/>
    <col min="13725" max="13961" width="9.140625" style="7"/>
    <col min="13962" max="13962" width="9" style="7" bestFit="1" customWidth="1"/>
    <col min="13963" max="13963" width="9.85546875" style="7" bestFit="1" customWidth="1"/>
    <col min="13964" max="13964" width="9.140625" style="7" bestFit="1" customWidth="1"/>
    <col min="13965" max="13965" width="16" style="7" bestFit="1" customWidth="1"/>
    <col min="13966" max="13966" width="9" style="7" bestFit="1" customWidth="1"/>
    <col min="13967" max="13967" width="7.85546875" style="7" bestFit="1" customWidth="1"/>
    <col min="13968" max="13968" width="11.7109375" style="7" bestFit="1" customWidth="1"/>
    <col min="13969" max="13969" width="14.28515625" style="7" customWidth="1"/>
    <col min="13970" max="13970" width="11.7109375" style="7" bestFit="1" customWidth="1"/>
    <col min="13971" max="13971" width="14.140625" style="7" bestFit="1" customWidth="1"/>
    <col min="13972" max="13972" width="16.7109375" style="7" customWidth="1"/>
    <col min="13973" max="13973" width="16.5703125" style="7" customWidth="1"/>
    <col min="13974" max="13975" width="7.85546875" style="7" bestFit="1" customWidth="1"/>
    <col min="13976" max="13976" width="8" style="7" bestFit="1" customWidth="1"/>
    <col min="13977" max="13978" width="7.85546875" style="7" bestFit="1" customWidth="1"/>
    <col min="13979" max="13979" width="9.7109375" style="7" customWidth="1"/>
    <col min="13980" max="13980" width="12.85546875" style="7" customWidth="1"/>
    <col min="13981" max="14217" width="9.140625" style="7"/>
    <col min="14218" max="14218" width="9" style="7" bestFit="1" customWidth="1"/>
    <col min="14219" max="14219" width="9.85546875" style="7" bestFit="1" customWidth="1"/>
    <col min="14220" max="14220" width="9.140625" style="7" bestFit="1" customWidth="1"/>
    <col min="14221" max="14221" width="16" style="7" bestFit="1" customWidth="1"/>
    <col min="14222" max="14222" width="9" style="7" bestFit="1" customWidth="1"/>
    <col min="14223" max="14223" width="7.85546875" style="7" bestFit="1" customWidth="1"/>
    <col min="14224" max="14224" width="11.7109375" style="7" bestFit="1" customWidth="1"/>
    <col min="14225" max="14225" width="14.28515625" style="7" customWidth="1"/>
    <col min="14226" max="14226" width="11.7109375" style="7" bestFit="1" customWidth="1"/>
    <col min="14227" max="14227" width="14.140625" style="7" bestFit="1" customWidth="1"/>
    <col min="14228" max="14228" width="16.7109375" style="7" customWidth="1"/>
    <col min="14229" max="14229" width="16.5703125" style="7" customWidth="1"/>
    <col min="14230" max="14231" width="7.85546875" style="7" bestFit="1" customWidth="1"/>
    <col min="14232" max="14232" width="8" style="7" bestFit="1" customWidth="1"/>
    <col min="14233" max="14234" width="7.85546875" style="7" bestFit="1" customWidth="1"/>
    <col min="14235" max="14235" width="9.7109375" style="7" customWidth="1"/>
    <col min="14236" max="14236" width="12.85546875" style="7" customWidth="1"/>
    <col min="14237" max="14473" width="9.140625" style="7"/>
    <col min="14474" max="14474" width="9" style="7" bestFit="1" customWidth="1"/>
    <col min="14475" max="14475" width="9.85546875" style="7" bestFit="1" customWidth="1"/>
    <col min="14476" max="14476" width="9.140625" style="7" bestFit="1" customWidth="1"/>
    <col min="14477" max="14477" width="16" style="7" bestFit="1" customWidth="1"/>
    <col min="14478" max="14478" width="9" style="7" bestFit="1" customWidth="1"/>
    <col min="14479" max="14479" width="7.85546875" style="7" bestFit="1" customWidth="1"/>
    <col min="14480" max="14480" width="11.7109375" style="7" bestFit="1" customWidth="1"/>
    <col min="14481" max="14481" width="14.28515625" style="7" customWidth="1"/>
    <col min="14482" max="14482" width="11.7109375" style="7" bestFit="1" customWidth="1"/>
    <col min="14483" max="14483" width="14.140625" style="7" bestFit="1" customWidth="1"/>
    <col min="14484" max="14484" width="16.7109375" style="7" customWidth="1"/>
    <col min="14485" max="14485" width="16.5703125" style="7" customWidth="1"/>
    <col min="14486" max="14487" width="7.85546875" style="7" bestFit="1" customWidth="1"/>
    <col min="14488" max="14488" width="8" style="7" bestFit="1" customWidth="1"/>
    <col min="14489" max="14490" width="7.85546875" style="7" bestFit="1" customWidth="1"/>
    <col min="14491" max="14491" width="9.7109375" style="7" customWidth="1"/>
    <col min="14492" max="14492" width="12.85546875" style="7" customWidth="1"/>
    <col min="14493" max="14729" width="9.140625" style="7"/>
    <col min="14730" max="14730" width="9" style="7" bestFit="1" customWidth="1"/>
    <col min="14731" max="14731" width="9.85546875" style="7" bestFit="1" customWidth="1"/>
    <col min="14732" max="14732" width="9.140625" style="7" bestFit="1" customWidth="1"/>
    <col min="14733" max="14733" width="16" style="7" bestFit="1" customWidth="1"/>
    <col min="14734" max="14734" width="9" style="7" bestFit="1" customWidth="1"/>
    <col min="14735" max="14735" width="7.85546875" style="7" bestFit="1" customWidth="1"/>
    <col min="14736" max="14736" width="11.7109375" style="7" bestFit="1" customWidth="1"/>
    <col min="14737" max="14737" width="14.28515625" style="7" customWidth="1"/>
    <col min="14738" max="14738" width="11.7109375" style="7" bestFit="1" customWidth="1"/>
    <col min="14739" max="14739" width="14.140625" style="7" bestFit="1" customWidth="1"/>
    <col min="14740" max="14740" width="16.7109375" style="7" customWidth="1"/>
    <col min="14741" max="14741" width="16.5703125" style="7" customWidth="1"/>
    <col min="14742" max="14743" width="7.85546875" style="7" bestFit="1" customWidth="1"/>
    <col min="14744" max="14744" width="8" style="7" bestFit="1" customWidth="1"/>
    <col min="14745" max="14746" width="7.85546875" style="7" bestFit="1" customWidth="1"/>
    <col min="14747" max="14747" width="9.7109375" style="7" customWidth="1"/>
    <col min="14748" max="14748" width="12.85546875" style="7" customWidth="1"/>
    <col min="14749" max="14985" width="9.140625" style="7"/>
    <col min="14986" max="14986" width="9" style="7" bestFit="1" customWidth="1"/>
    <col min="14987" max="14987" width="9.85546875" style="7" bestFit="1" customWidth="1"/>
    <col min="14988" max="14988" width="9.140625" style="7" bestFit="1" customWidth="1"/>
    <col min="14989" max="14989" width="16" style="7" bestFit="1" customWidth="1"/>
    <col min="14990" max="14990" width="9" style="7" bestFit="1" customWidth="1"/>
    <col min="14991" max="14991" width="7.85546875" style="7" bestFit="1" customWidth="1"/>
    <col min="14992" max="14992" width="11.7109375" style="7" bestFit="1" customWidth="1"/>
    <col min="14993" max="14993" width="14.28515625" style="7" customWidth="1"/>
    <col min="14994" max="14994" width="11.7109375" style="7" bestFit="1" customWidth="1"/>
    <col min="14995" max="14995" width="14.140625" style="7" bestFit="1" customWidth="1"/>
    <col min="14996" max="14996" width="16.7109375" style="7" customWidth="1"/>
    <col min="14997" max="14997" width="16.5703125" style="7" customWidth="1"/>
    <col min="14998" max="14999" width="7.85546875" style="7" bestFit="1" customWidth="1"/>
    <col min="15000" max="15000" width="8" style="7" bestFit="1" customWidth="1"/>
    <col min="15001" max="15002" width="7.85546875" style="7" bestFit="1" customWidth="1"/>
    <col min="15003" max="15003" width="9.7109375" style="7" customWidth="1"/>
    <col min="15004" max="15004" width="12.85546875" style="7" customWidth="1"/>
    <col min="15005" max="15241" width="9.140625" style="7"/>
    <col min="15242" max="15242" width="9" style="7" bestFit="1" customWidth="1"/>
    <col min="15243" max="15243" width="9.85546875" style="7" bestFit="1" customWidth="1"/>
    <col min="15244" max="15244" width="9.140625" style="7" bestFit="1" customWidth="1"/>
    <col min="15245" max="15245" width="16" style="7" bestFit="1" customWidth="1"/>
    <col min="15246" max="15246" width="9" style="7" bestFit="1" customWidth="1"/>
    <col min="15247" max="15247" width="7.85546875" style="7" bestFit="1" customWidth="1"/>
    <col min="15248" max="15248" width="11.7109375" style="7" bestFit="1" customWidth="1"/>
    <col min="15249" max="15249" width="14.28515625" style="7" customWidth="1"/>
    <col min="15250" max="15250" width="11.7109375" style="7" bestFit="1" customWidth="1"/>
    <col min="15251" max="15251" width="14.140625" style="7" bestFit="1" customWidth="1"/>
    <col min="15252" max="15252" width="16.7109375" style="7" customWidth="1"/>
    <col min="15253" max="15253" width="16.5703125" style="7" customWidth="1"/>
    <col min="15254" max="15255" width="7.85546875" style="7" bestFit="1" customWidth="1"/>
    <col min="15256" max="15256" width="8" style="7" bestFit="1" customWidth="1"/>
    <col min="15257" max="15258" width="7.85546875" style="7" bestFit="1" customWidth="1"/>
    <col min="15259" max="15259" width="9.7109375" style="7" customWidth="1"/>
    <col min="15260" max="15260" width="12.85546875" style="7" customWidth="1"/>
    <col min="15261" max="15497" width="9.140625" style="7"/>
    <col min="15498" max="15498" width="9" style="7" bestFit="1" customWidth="1"/>
    <col min="15499" max="15499" width="9.85546875" style="7" bestFit="1" customWidth="1"/>
    <col min="15500" max="15500" width="9.140625" style="7" bestFit="1" customWidth="1"/>
    <col min="15501" max="15501" width="16" style="7" bestFit="1" customWidth="1"/>
    <col min="15502" max="15502" width="9" style="7" bestFit="1" customWidth="1"/>
    <col min="15503" max="15503" width="7.85546875" style="7" bestFit="1" customWidth="1"/>
    <col min="15504" max="15504" width="11.7109375" style="7" bestFit="1" customWidth="1"/>
    <col min="15505" max="15505" width="14.28515625" style="7" customWidth="1"/>
    <col min="15506" max="15506" width="11.7109375" style="7" bestFit="1" customWidth="1"/>
    <col min="15507" max="15507" width="14.140625" style="7" bestFit="1" customWidth="1"/>
    <col min="15508" max="15508" width="16.7109375" style="7" customWidth="1"/>
    <col min="15509" max="15509" width="16.5703125" style="7" customWidth="1"/>
    <col min="15510" max="15511" width="7.85546875" style="7" bestFit="1" customWidth="1"/>
    <col min="15512" max="15512" width="8" style="7" bestFit="1" customWidth="1"/>
    <col min="15513" max="15514" width="7.85546875" style="7" bestFit="1" customWidth="1"/>
    <col min="15515" max="15515" width="9.7109375" style="7" customWidth="1"/>
    <col min="15516" max="15516" width="12.85546875" style="7" customWidth="1"/>
    <col min="15517" max="15753" width="9.140625" style="7"/>
    <col min="15754" max="15754" width="9" style="7" bestFit="1" customWidth="1"/>
    <col min="15755" max="15755" width="9.85546875" style="7" bestFit="1" customWidth="1"/>
    <col min="15756" max="15756" width="9.140625" style="7" bestFit="1" customWidth="1"/>
    <col min="15757" max="15757" width="16" style="7" bestFit="1" customWidth="1"/>
    <col min="15758" max="15758" width="9" style="7" bestFit="1" customWidth="1"/>
    <col min="15759" max="15759" width="7.85546875" style="7" bestFit="1" customWidth="1"/>
    <col min="15760" max="15760" width="11.7109375" style="7" bestFit="1" customWidth="1"/>
    <col min="15761" max="15761" width="14.28515625" style="7" customWidth="1"/>
    <col min="15762" max="15762" width="11.7109375" style="7" bestFit="1" customWidth="1"/>
    <col min="15763" max="15763" width="14.140625" style="7" bestFit="1" customWidth="1"/>
    <col min="15764" max="15764" width="16.7109375" style="7" customWidth="1"/>
    <col min="15765" max="15765" width="16.5703125" style="7" customWidth="1"/>
    <col min="15766" max="15767" width="7.85546875" style="7" bestFit="1" customWidth="1"/>
    <col min="15768" max="15768" width="8" style="7" bestFit="1" customWidth="1"/>
    <col min="15769" max="15770" width="7.85546875" style="7" bestFit="1" customWidth="1"/>
    <col min="15771" max="15771" width="9.7109375" style="7" customWidth="1"/>
    <col min="15772" max="15772" width="12.85546875" style="7" customWidth="1"/>
    <col min="15773" max="16009" width="9.140625" style="7"/>
    <col min="16010" max="16010" width="9" style="7" bestFit="1" customWidth="1"/>
    <col min="16011" max="16011" width="9.85546875" style="7" bestFit="1" customWidth="1"/>
    <col min="16012" max="16012" width="9.140625" style="7" bestFit="1" customWidth="1"/>
    <col min="16013" max="16013" width="16" style="7" bestFit="1" customWidth="1"/>
    <col min="16014" max="16014" width="9" style="7" bestFit="1" customWidth="1"/>
    <col min="16015" max="16015" width="7.85546875" style="7" bestFit="1" customWidth="1"/>
    <col min="16016" max="16016" width="11.7109375" style="7" bestFit="1" customWidth="1"/>
    <col min="16017" max="16017" width="14.28515625" style="7" customWidth="1"/>
    <col min="16018" max="16018" width="11.7109375" style="7" bestFit="1" customWidth="1"/>
    <col min="16019" max="16019" width="14.140625" style="7" bestFit="1" customWidth="1"/>
    <col min="16020" max="16020" width="16.7109375" style="7" customWidth="1"/>
    <col min="16021" max="16021" width="16.5703125" style="7" customWidth="1"/>
    <col min="16022" max="16023" width="7.85546875" style="7" bestFit="1" customWidth="1"/>
    <col min="16024" max="16024" width="8" style="7" bestFit="1" customWidth="1"/>
    <col min="16025" max="16026" width="7.85546875" style="7" bestFit="1" customWidth="1"/>
    <col min="16027" max="16027" width="9.7109375" style="7" customWidth="1"/>
    <col min="16028" max="16028" width="12.85546875" style="7" customWidth="1"/>
    <col min="16029" max="16384" width="9.140625" style="7"/>
  </cols>
  <sheetData>
    <row r="1" spans="1:25" s="3" customFormat="1" ht="22.5">
      <c r="A1" s="25" t="s">
        <v>1</v>
      </c>
      <c r="B1" s="78" t="s">
        <v>71</v>
      </c>
      <c r="C1" s="25" t="s">
        <v>4</v>
      </c>
      <c r="D1" s="25" t="s">
        <v>6</v>
      </c>
      <c r="E1" s="25" t="s">
        <v>9</v>
      </c>
      <c r="F1" s="26" t="s">
        <v>71</v>
      </c>
      <c r="G1" s="28" t="s">
        <v>7</v>
      </c>
      <c r="H1" s="28" t="s">
        <v>8</v>
      </c>
      <c r="I1" s="17" t="s">
        <v>13</v>
      </c>
      <c r="J1" s="78" t="s">
        <v>71</v>
      </c>
      <c r="K1" s="32" t="s">
        <v>3</v>
      </c>
      <c r="L1" s="32" t="s">
        <v>16</v>
      </c>
      <c r="M1" s="27" t="s">
        <v>15</v>
      </c>
      <c r="N1" s="26" t="s">
        <v>71</v>
      </c>
      <c r="O1" s="29" t="s">
        <v>3</v>
      </c>
      <c r="P1" s="29" t="s">
        <v>16</v>
      </c>
      <c r="Q1" s="76">
        <v>6.4999999999999997E-3</v>
      </c>
      <c r="R1" s="89">
        <v>1.25E-3</v>
      </c>
      <c r="S1" s="77">
        <v>1.2999999999999999E-2</v>
      </c>
      <c r="T1" s="3" t="s">
        <v>58</v>
      </c>
      <c r="V1" s="97" t="s">
        <v>65</v>
      </c>
      <c r="W1" s="97" t="s">
        <v>34</v>
      </c>
      <c r="X1" s="54" t="s">
        <v>75</v>
      </c>
      <c r="Y1" s="54" t="s">
        <v>76</v>
      </c>
    </row>
    <row r="2" spans="1:25" s="3" customFormat="1">
      <c r="A2" s="8"/>
      <c r="B2" s="18"/>
      <c r="C2" s="8"/>
      <c r="D2" s="8"/>
      <c r="E2" s="5"/>
      <c r="F2" s="13"/>
      <c r="G2" s="8"/>
      <c r="H2" s="8"/>
      <c r="I2" s="8"/>
      <c r="J2" s="13"/>
      <c r="K2" s="8"/>
      <c r="L2" s="5"/>
      <c r="M2" s="8"/>
      <c r="N2" s="13"/>
      <c r="O2" s="8"/>
      <c r="P2" s="5"/>
      <c r="Q2" s="3">
        <f>E2*0.65%</f>
        <v>0</v>
      </c>
      <c r="R2" s="3">
        <f>E2*0.125%</f>
        <v>0</v>
      </c>
    </row>
    <row r="3" spans="1:25" s="3" customFormat="1">
      <c r="A3" s="56">
        <v>8363</v>
      </c>
      <c r="B3" s="57">
        <v>32251</v>
      </c>
      <c r="C3" s="56" t="s">
        <v>10</v>
      </c>
      <c r="D3" s="56">
        <v>350000</v>
      </c>
      <c r="E3" s="58">
        <f>D3/340.75</f>
        <v>1027.1460014673514</v>
      </c>
      <c r="F3" s="59">
        <v>32251</v>
      </c>
      <c r="G3" s="56">
        <v>195</v>
      </c>
      <c r="H3" s="56">
        <v>98</v>
      </c>
      <c r="I3" s="8"/>
      <c r="J3" s="13"/>
      <c r="K3" s="8"/>
      <c r="L3" s="58"/>
      <c r="M3" s="8">
        <v>283895</v>
      </c>
      <c r="N3" s="13">
        <v>36165</v>
      </c>
      <c r="O3" s="8">
        <v>450</v>
      </c>
      <c r="P3" s="58">
        <f>O3/340.75</f>
        <v>1.3206162876008805</v>
      </c>
      <c r="T3" s="3">
        <f>(6.46+(E3-176.08)*1.15%)*9%</f>
        <v>1.4622533115187086</v>
      </c>
      <c r="U3" s="48" t="s">
        <v>60</v>
      </c>
    </row>
    <row r="4" spans="1:25" s="3" customFormat="1">
      <c r="A4" s="8">
        <v>11454</v>
      </c>
      <c r="B4" s="18">
        <v>34369</v>
      </c>
      <c r="C4" s="52" t="s">
        <v>10</v>
      </c>
      <c r="D4" s="8">
        <v>4800000</v>
      </c>
      <c r="E4" s="5">
        <f t="shared" ref="E4:E5" si="0">D4/340.75</f>
        <v>14086.57373440939</v>
      </c>
      <c r="F4" s="13"/>
      <c r="G4" s="8"/>
      <c r="H4" s="8"/>
      <c r="I4" s="8"/>
      <c r="J4" s="13"/>
      <c r="K4" s="8"/>
      <c r="L4" s="5"/>
      <c r="M4" s="8">
        <v>283882</v>
      </c>
      <c r="N4" s="46">
        <v>36161</v>
      </c>
      <c r="O4" s="8">
        <v>5104</v>
      </c>
      <c r="P4" s="5">
        <f t="shared" ref="P4:P5" si="1">O4/340.75</f>
        <v>14.978723404255319</v>
      </c>
      <c r="T4" s="3">
        <f t="shared" ref="T4:T5" si="2">(12.91+(E4-352.16)*1.2%)*9%</f>
        <v>15.995066833162142</v>
      </c>
    </row>
    <row r="5" spans="1:25" s="3" customFormat="1">
      <c r="A5" s="8">
        <v>12600</v>
      </c>
      <c r="B5" s="18">
        <v>35072</v>
      </c>
      <c r="C5" s="8" t="s">
        <v>2</v>
      </c>
      <c r="D5" s="8">
        <v>1320000</v>
      </c>
      <c r="E5" s="8">
        <f t="shared" si="0"/>
        <v>3873.8077769625825</v>
      </c>
      <c r="F5" s="30">
        <v>35091</v>
      </c>
      <c r="G5" s="31">
        <v>302</v>
      </c>
      <c r="H5" s="31">
        <v>41</v>
      </c>
      <c r="I5" s="133" t="s">
        <v>25</v>
      </c>
      <c r="J5" s="23"/>
      <c r="K5" s="10"/>
      <c r="L5" s="6"/>
      <c r="M5" s="8">
        <v>266676</v>
      </c>
      <c r="N5" s="13">
        <v>36247</v>
      </c>
      <c r="O5" s="8">
        <v>2145</v>
      </c>
      <c r="P5" s="5">
        <f t="shared" si="1"/>
        <v>6.294937637564197</v>
      </c>
      <c r="Q5" s="3">
        <f t="shared" ref="Q5:Q6" si="3">E5*0.65%</f>
        <v>25.179750550256788</v>
      </c>
      <c r="R5" s="3">
        <f t="shared" ref="R5:R6" si="4">E5*0.125%</f>
        <v>4.8422597212032281</v>
      </c>
      <c r="T5" s="3">
        <f t="shared" si="2"/>
        <v>4.9652795991195893</v>
      </c>
      <c r="V5" s="94"/>
      <c r="W5" s="94"/>
    </row>
    <row r="6" spans="1:25" s="3" customFormat="1">
      <c r="A6" s="56"/>
      <c r="B6" s="57"/>
      <c r="C6" s="56"/>
      <c r="D6" s="56"/>
      <c r="E6" s="58"/>
      <c r="F6" s="59"/>
      <c r="G6" s="56"/>
      <c r="H6" s="56"/>
      <c r="I6" s="8"/>
      <c r="J6" s="13"/>
      <c r="K6" s="8"/>
      <c r="L6" s="5"/>
      <c r="M6" s="8"/>
      <c r="N6" s="13"/>
      <c r="O6" s="8"/>
      <c r="P6" s="5"/>
      <c r="Q6" s="3">
        <f t="shared" si="3"/>
        <v>0</v>
      </c>
      <c r="R6" s="3">
        <f t="shared" si="4"/>
        <v>0</v>
      </c>
    </row>
    <row r="7" spans="1:25" s="3" customFormat="1">
      <c r="A7" s="8"/>
      <c r="B7" s="18"/>
      <c r="C7" s="8"/>
      <c r="D7" s="8"/>
      <c r="E7" s="5"/>
      <c r="F7" s="13"/>
      <c r="G7" s="8"/>
      <c r="H7" s="8"/>
      <c r="I7" s="8"/>
      <c r="J7" s="13"/>
      <c r="K7" s="8"/>
      <c r="L7" s="5"/>
      <c r="M7" s="8"/>
      <c r="N7" s="13"/>
      <c r="O7" s="8"/>
      <c r="P7" s="5"/>
    </row>
    <row r="8" spans="1:25" s="55" customFormat="1">
      <c r="A8" s="8"/>
      <c r="B8" s="18"/>
      <c r="C8" s="8"/>
      <c r="D8" s="8"/>
      <c r="E8" s="5"/>
      <c r="F8" s="13"/>
      <c r="G8" s="8"/>
      <c r="H8" s="8"/>
      <c r="I8" s="5"/>
      <c r="J8" s="5"/>
      <c r="K8" s="5"/>
      <c r="L8" s="5"/>
      <c r="M8" s="5"/>
      <c r="N8" s="5"/>
      <c r="O8" s="5"/>
      <c r="P8" s="5"/>
      <c r="Q8" s="3"/>
    </row>
    <row r="9" spans="1:25">
      <c r="I9" s="12"/>
    </row>
    <row r="10" spans="1:25">
      <c r="K10" s="42">
        <f>SUM(K2:K9)</f>
        <v>0</v>
      </c>
      <c r="L10" s="12">
        <f>SUM(L2:L9)</f>
        <v>0</v>
      </c>
      <c r="O10" s="42">
        <f>SUM(O2:O8)</f>
        <v>7699</v>
      </c>
      <c r="P10" s="12">
        <f>SUM(P2:P8)</f>
        <v>22.594277329420397</v>
      </c>
      <c r="Q10" s="49"/>
    </row>
    <row r="11" spans="1:25" ht="15">
      <c r="A11" s="164" t="s">
        <v>12</v>
      </c>
      <c r="B11" s="165"/>
      <c r="C11" s="165"/>
      <c r="D11" s="165"/>
      <c r="E11" s="165"/>
      <c r="F11" s="165"/>
      <c r="G11" s="165"/>
      <c r="H11" s="165"/>
    </row>
    <row r="12" spans="1:25">
      <c r="A12" s="24"/>
      <c r="B12" s="21"/>
      <c r="C12" s="24"/>
      <c r="D12" s="24"/>
      <c r="E12" s="24"/>
    </row>
    <row r="13" spans="1:25">
      <c r="A13" s="2"/>
      <c r="B13" s="2"/>
      <c r="C13" s="2"/>
      <c r="D13" s="2"/>
      <c r="E13" s="2"/>
      <c r="F13" s="2"/>
      <c r="G13" s="2"/>
      <c r="H13" s="2"/>
      <c r="O13" s="42">
        <f>K10+O10</f>
        <v>7699</v>
      </c>
      <c r="P13" s="12">
        <f>L10+P10</f>
        <v>22.594277329420397</v>
      </c>
      <c r="Q13" s="137">
        <v>245</v>
      </c>
    </row>
    <row r="14" spans="1:25">
      <c r="Q14" s="148" t="s">
        <v>202</v>
      </c>
    </row>
    <row r="18" spans="20:20">
      <c r="T18" s="106" t="s">
        <v>139</v>
      </c>
    </row>
    <row r="19" spans="20:20">
      <c r="T19" s="79" t="s">
        <v>140</v>
      </c>
    </row>
    <row r="21" spans="20:20">
      <c r="T21" s="106" t="s">
        <v>142</v>
      </c>
    </row>
    <row r="22" spans="20:20">
      <c r="T22" s="79" t="s">
        <v>141</v>
      </c>
    </row>
    <row r="24" spans="20:20">
      <c r="T24" s="106" t="s">
        <v>143</v>
      </c>
    </row>
    <row r="25" spans="20:20">
      <c r="T25" s="79" t="s">
        <v>144</v>
      </c>
    </row>
  </sheetData>
  <mergeCells count="1">
    <mergeCell ref="A11:H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296"/>
  <sheetViews>
    <sheetView topLeftCell="I1" zoomScaleNormal="100" workbookViewId="0">
      <pane ySplit="1" topLeftCell="A242" activePane="bottomLeft" state="frozen"/>
      <selection pane="bottomLeft" activeCell="AH277" sqref="AH277"/>
    </sheetView>
  </sheetViews>
  <sheetFormatPr defaultRowHeight="11.25"/>
  <cols>
    <col min="1" max="1" width="8.140625" style="1" bestFit="1" customWidth="1"/>
    <col min="2" max="2" width="8.7109375" style="20" bestFit="1" customWidth="1"/>
    <col min="3" max="3" width="19.7109375" style="1" customWidth="1"/>
    <col min="4" max="4" width="12.5703125" style="1" customWidth="1"/>
    <col min="5" max="5" width="11.140625" style="1" customWidth="1"/>
    <col min="6" max="6" width="8.7109375" style="14" customWidth="1"/>
    <col min="7" max="8" width="6" style="1" customWidth="1"/>
    <col min="9" max="9" width="9.28515625" style="2" customWidth="1"/>
    <col min="10" max="12" width="10.28515625" style="2" bestFit="1" customWidth="1"/>
    <col min="13" max="13" width="9.42578125" style="2" customWidth="1"/>
    <col min="14" max="15" width="10.28515625" style="2" bestFit="1" customWidth="1"/>
    <col min="16" max="16" width="9.42578125" style="2" bestFit="1" customWidth="1"/>
    <col min="17" max="17" width="6" style="7" bestFit="1" customWidth="1"/>
    <col min="18" max="18" width="9.7109375" style="7" customWidth="1"/>
    <col min="19" max="19" width="8.7109375" style="55" bestFit="1" customWidth="1"/>
    <col min="20" max="20" width="9" style="7" bestFit="1" customWidth="1"/>
    <col min="21" max="21" width="9.42578125" style="7" bestFit="1" customWidth="1"/>
    <col min="22" max="22" width="10.28515625" style="7" bestFit="1" customWidth="1"/>
    <col min="23" max="23" width="9.42578125" style="7" bestFit="1" customWidth="1"/>
    <col min="24" max="24" width="9" style="7" bestFit="1" customWidth="1"/>
    <col min="25" max="25" width="8.140625" style="7" bestFit="1" customWidth="1"/>
    <col min="26" max="26" width="9.42578125" style="7" bestFit="1" customWidth="1"/>
    <col min="27" max="27" width="8.140625" style="7" bestFit="1" customWidth="1"/>
    <col min="28" max="28" width="9.42578125" style="7" bestFit="1" customWidth="1"/>
    <col min="29" max="29" width="8.42578125" style="7" customWidth="1"/>
    <col min="30" max="30" width="12.28515625" style="87" bestFit="1" customWidth="1"/>
    <col min="31" max="31" width="9.5703125" style="7" bestFit="1" customWidth="1"/>
    <col min="32" max="32" width="9.42578125" style="7" bestFit="1" customWidth="1"/>
    <col min="33" max="33" width="6.5703125" style="7" customWidth="1"/>
    <col min="34" max="34" width="6.42578125" style="7" customWidth="1"/>
    <col min="35" max="137" width="9.140625" style="7"/>
    <col min="138" max="138" width="9" style="7" bestFit="1" customWidth="1"/>
    <col min="139" max="139" width="9.85546875" style="7" bestFit="1" customWidth="1"/>
    <col min="140" max="140" width="9.140625" style="7" bestFit="1" customWidth="1"/>
    <col min="141" max="141" width="16" style="7" bestFit="1" customWidth="1"/>
    <col min="142" max="142" width="9" style="7" bestFit="1" customWidth="1"/>
    <col min="143" max="143" width="7.85546875" style="7" bestFit="1" customWidth="1"/>
    <col min="144" max="144" width="11.7109375" style="7" bestFit="1" customWidth="1"/>
    <col min="145" max="145" width="14.28515625" style="7" customWidth="1"/>
    <col min="146" max="146" width="11.7109375" style="7" bestFit="1" customWidth="1"/>
    <col min="147" max="147" width="14.140625" style="7" bestFit="1" customWidth="1"/>
    <col min="148" max="148" width="16.7109375" style="7" customWidth="1"/>
    <col min="149" max="149" width="16.5703125" style="7" customWidth="1"/>
    <col min="150" max="151" width="7.85546875" style="7" bestFit="1" customWidth="1"/>
    <col min="152" max="152" width="8" style="7" bestFit="1" customWidth="1"/>
    <col min="153" max="154" width="7.85546875" style="7" bestFit="1" customWidth="1"/>
    <col min="155" max="155" width="9.7109375" style="7" customWidth="1"/>
    <col min="156" max="156" width="12.85546875" style="7" customWidth="1"/>
    <col min="157" max="393" width="9.140625" style="7"/>
    <col min="394" max="394" width="9" style="7" bestFit="1" customWidth="1"/>
    <col min="395" max="395" width="9.85546875" style="7" bestFit="1" customWidth="1"/>
    <col min="396" max="396" width="9.140625" style="7" bestFit="1" customWidth="1"/>
    <col min="397" max="397" width="16" style="7" bestFit="1" customWidth="1"/>
    <col min="398" max="398" width="9" style="7" bestFit="1" customWidth="1"/>
    <col min="399" max="399" width="7.85546875" style="7" bestFit="1" customWidth="1"/>
    <col min="400" max="400" width="11.7109375" style="7" bestFit="1" customWidth="1"/>
    <col min="401" max="401" width="14.28515625" style="7" customWidth="1"/>
    <col min="402" max="402" width="11.7109375" style="7" bestFit="1" customWidth="1"/>
    <col min="403" max="403" width="14.140625" style="7" bestFit="1" customWidth="1"/>
    <col min="404" max="404" width="16.7109375" style="7" customWidth="1"/>
    <col min="405" max="405" width="16.5703125" style="7" customWidth="1"/>
    <col min="406" max="407" width="7.85546875" style="7" bestFit="1" customWidth="1"/>
    <col min="408" max="408" width="8" style="7" bestFit="1" customWidth="1"/>
    <col min="409" max="410" width="7.85546875" style="7" bestFit="1" customWidth="1"/>
    <col min="411" max="411" width="9.7109375" style="7" customWidth="1"/>
    <col min="412" max="412" width="12.85546875" style="7" customWidth="1"/>
    <col min="413" max="649" width="9.140625" style="7"/>
    <col min="650" max="650" width="9" style="7" bestFit="1" customWidth="1"/>
    <col min="651" max="651" width="9.85546875" style="7" bestFit="1" customWidth="1"/>
    <col min="652" max="652" width="9.140625" style="7" bestFit="1" customWidth="1"/>
    <col min="653" max="653" width="16" style="7" bestFit="1" customWidth="1"/>
    <col min="654" max="654" width="9" style="7" bestFit="1" customWidth="1"/>
    <col min="655" max="655" width="7.85546875" style="7" bestFit="1" customWidth="1"/>
    <col min="656" max="656" width="11.7109375" style="7" bestFit="1" customWidth="1"/>
    <col min="657" max="657" width="14.28515625" style="7" customWidth="1"/>
    <col min="658" max="658" width="11.7109375" style="7" bestFit="1" customWidth="1"/>
    <col min="659" max="659" width="14.140625" style="7" bestFit="1" customWidth="1"/>
    <col min="660" max="660" width="16.7109375" style="7" customWidth="1"/>
    <col min="661" max="661" width="16.5703125" style="7" customWidth="1"/>
    <col min="662" max="663" width="7.85546875" style="7" bestFit="1" customWidth="1"/>
    <col min="664" max="664" width="8" style="7" bestFit="1" customWidth="1"/>
    <col min="665" max="666" width="7.85546875" style="7" bestFit="1" customWidth="1"/>
    <col min="667" max="667" width="9.7109375" style="7" customWidth="1"/>
    <col min="668" max="668" width="12.85546875" style="7" customWidth="1"/>
    <col min="669" max="905" width="9.140625" style="7"/>
    <col min="906" max="906" width="9" style="7" bestFit="1" customWidth="1"/>
    <col min="907" max="907" width="9.85546875" style="7" bestFit="1" customWidth="1"/>
    <col min="908" max="908" width="9.140625" style="7" bestFit="1" customWidth="1"/>
    <col min="909" max="909" width="16" style="7" bestFit="1" customWidth="1"/>
    <col min="910" max="910" width="9" style="7" bestFit="1" customWidth="1"/>
    <col min="911" max="911" width="7.85546875" style="7" bestFit="1" customWidth="1"/>
    <col min="912" max="912" width="11.7109375" style="7" bestFit="1" customWidth="1"/>
    <col min="913" max="913" width="14.28515625" style="7" customWidth="1"/>
    <col min="914" max="914" width="11.7109375" style="7" bestFit="1" customWidth="1"/>
    <col min="915" max="915" width="14.140625" style="7" bestFit="1" customWidth="1"/>
    <col min="916" max="916" width="16.7109375" style="7" customWidth="1"/>
    <col min="917" max="917" width="16.5703125" style="7" customWidth="1"/>
    <col min="918" max="919" width="7.85546875" style="7" bestFit="1" customWidth="1"/>
    <col min="920" max="920" width="8" style="7" bestFit="1" customWidth="1"/>
    <col min="921" max="922" width="7.85546875" style="7" bestFit="1" customWidth="1"/>
    <col min="923" max="923" width="9.7109375" style="7" customWidth="1"/>
    <col min="924" max="924" width="12.85546875" style="7" customWidth="1"/>
    <col min="925" max="1161" width="9.140625" style="7"/>
    <col min="1162" max="1162" width="9" style="7" bestFit="1" customWidth="1"/>
    <col min="1163" max="1163" width="9.85546875" style="7" bestFit="1" customWidth="1"/>
    <col min="1164" max="1164" width="9.140625" style="7" bestFit="1" customWidth="1"/>
    <col min="1165" max="1165" width="16" style="7" bestFit="1" customWidth="1"/>
    <col min="1166" max="1166" width="9" style="7" bestFit="1" customWidth="1"/>
    <col min="1167" max="1167" width="7.85546875" style="7" bestFit="1" customWidth="1"/>
    <col min="1168" max="1168" width="11.7109375" style="7" bestFit="1" customWidth="1"/>
    <col min="1169" max="1169" width="14.28515625" style="7" customWidth="1"/>
    <col min="1170" max="1170" width="11.7109375" style="7" bestFit="1" customWidth="1"/>
    <col min="1171" max="1171" width="14.140625" style="7" bestFit="1" customWidth="1"/>
    <col min="1172" max="1172" width="16.7109375" style="7" customWidth="1"/>
    <col min="1173" max="1173" width="16.5703125" style="7" customWidth="1"/>
    <col min="1174" max="1175" width="7.85546875" style="7" bestFit="1" customWidth="1"/>
    <col min="1176" max="1176" width="8" style="7" bestFit="1" customWidth="1"/>
    <col min="1177" max="1178" width="7.85546875" style="7" bestFit="1" customWidth="1"/>
    <col min="1179" max="1179" width="9.7109375" style="7" customWidth="1"/>
    <col min="1180" max="1180" width="12.85546875" style="7" customWidth="1"/>
    <col min="1181" max="1417" width="9.140625" style="7"/>
    <col min="1418" max="1418" width="9" style="7" bestFit="1" customWidth="1"/>
    <col min="1419" max="1419" width="9.85546875" style="7" bestFit="1" customWidth="1"/>
    <col min="1420" max="1420" width="9.140625" style="7" bestFit="1" customWidth="1"/>
    <col min="1421" max="1421" width="16" style="7" bestFit="1" customWidth="1"/>
    <col min="1422" max="1422" width="9" style="7" bestFit="1" customWidth="1"/>
    <col min="1423" max="1423" width="7.85546875" style="7" bestFit="1" customWidth="1"/>
    <col min="1424" max="1424" width="11.7109375" style="7" bestFit="1" customWidth="1"/>
    <col min="1425" max="1425" width="14.28515625" style="7" customWidth="1"/>
    <col min="1426" max="1426" width="11.7109375" style="7" bestFit="1" customWidth="1"/>
    <col min="1427" max="1427" width="14.140625" style="7" bestFit="1" customWidth="1"/>
    <col min="1428" max="1428" width="16.7109375" style="7" customWidth="1"/>
    <col min="1429" max="1429" width="16.5703125" style="7" customWidth="1"/>
    <col min="1430" max="1431" width="7.85546875" style="7" bestFit="1" customWidth="1"/>
    <col min="1432" max="1432" width="8" style="7" bestFit="1" customWidth="1"/>
    <col min="1433" max="1434" width="7.85546875" style="7" bestFit="1" customWidth="1"/>
    <col min="1435" max="1435" width="9.7109375" style="7" customWidth="1"/>
    <col min="1436" max="1436" width="12.85546875" style="7" customWidth="1"/>
    <col min="1437" max="1673" width="9.140625" style="7"/>
    <col min="1674" max="1674" width="9" style="7" bestFit="1" customWidth="1"/>
    <col min="1675" max="1675" width="9.85546875" style="7" bestFit="1" customWidth="1"/>
    <col min="1676" max="1676" width="9.140625" style="7" bestFit="1" customWidth="1"/>
    <col min="1677" max="1677" width="16" style="7" bestFit="1" customWidth="1"/>
    <col min="1678" max="1678" width="9" style="7" bestFit="1" customWidth="1"/>
    <col min="1679" max="1679" width="7.85546875" style="7" bestFit="1" customWidth="1"/>
    <col min="1680" max="1680" width="11.7109375" style="7" bestFit="1" customWidth="1"/>
    <col min="1681" max="1681" width="14.28515625" style="7" customWidth="1"/>
    <col min="1682" max="1682" width="11.7109375" style="7" bestFit="1" customWidth="1"/>
    <col min="1683" max="1683" width="14.140625" style="7" bestFit="1" customWidth="1"/>
    <col min="1684" max="1684" width="16.7109375" style="7" customWidth="1"/>
    <col min="1685" max="1685" width="16.5703125" style="7" customWidth="1"/>
    <col min="1686" max="1687" width="7.85546875" style="7" bestFit="1" customWidth="1"/>
    <col min="1688" max="1688" width="8" style="7" bestFit="1" customWidth="1"/>
    <col min="1689" max="1690" width="7.85546875" style="7" bestFit="1" customWidth="1"/>
    <col min="1691" max="1691" width="9.7109375" style="7" customWidth="1"/>
    <col min="1692" max="1692" width="12.85546875" style="7" customWidth="1"/>
    <col min="1693" max="1929" width="9.140625" style="7"/>
    <col min="1930" max="1930" width="9" style="7" bestFit="1" customWidth="1"/>
    <col min="1931" max="1931" width="9.85546875" style="7" bestFit="1" customWidth="1"/>
    <col min="1932" max="1932" width="9.140625" style="7" bestFit="1" customWidth="1"/>
    <col min="1933" max="1933" width="16" style="7" bestFit="1" customWidth="1"/>
    <col min="1934" max="1934" width="9" style="7" bestFit="1" customWidth="1"/>
    <col min="1935" max="1935" width="7.85546875" style="7" bestFit="1" customWidth="1"/>
    <col min="1936" max="1936" width="11.7109375" style="7" bestFit="1" customWidth="1"/>
    <col min="1937" max="1937" width="14.28515625" style="7" customWidth="1"/>
    <col min="1938" max="1938" width="11.7109375" style="7" bestFit="1" customWidth="1"/>
    <col min="1939" max="1939" width="14.140625" style="7" bestFit="1" customWidth="1"/>
    <col min="1940" max="1940" width="16.7109375" style="7" customWidth="1"/>
    <col min="1941" max="1941" width="16.5703125" style="7" customWidth="1"/>
    <col min="1942" max="1943" width="7.85546875" style="7" bestFit="1" customWidth="1"/>
    <col min="1944" max="1944" width="8" style="7" bestFit="1" customWidth="1"/>
    <col min="1945" max="1946" width="7.85546875" style="7" bestFit="1" customWidth="1"/>
    <col min="1947" max="1947" width="9.7109375" style="7" customWidth="1"/>
    <col min="1948" max="1948" width="12.85546875" style="7" customWidth="1"/>
    <col min="1949" max="2185" width="9.140625" style="7"/>
    <col min="2186" max="2186" width="9" style="7" bestFit="1" customWidth="1"/>
    <col min="2187" max="2187" width="9.85546875" style="7" bestFit="1" customWidth="1"/>
    <col min="2188" max="2188" width="9.140625" style="7" bestFit="1" customWidth="1"/>
    <col min="2189" max="2189" width="16" style="7" bestFit="1" customWidth="1"/>
    <col min="2190" max="2190" width="9" style="7" bestFit="1" customWidth="1"/>
    <col min="2191" max="2191" width="7.85546875" style="7" bestFit="1" customWidth="1"/>
    <col min="2192" max="2192" width="11.7109375" style="7" bestFit="1" customWidth="1"/>
    <col min="2193" max="2193" width="14.28515625" style="7" customWidth="1"/>
    <col min="2194" max="2194" width="11.7109375" style="7" bestFit="1" customWidth="1"/>
    <col min="2195" max="2195" width="14.140625" style="7" bestFit="1" customWidth="1"/>
    <col min="2196" max="2196" width="16.7109375" style="7" customWidth="1"/>
    <col min="2197" max="2197" width="16.5703125" style="7" customWidth="1"/>
    <col min="2198" max="2199" width="7.85546875" style="7" bestFit="1" customWidth="1"/>
    <col min="2200" max="2200" width="8" style="7" bestFit="1" customWidth="1"/>
    <col min="2201" max="2202" width="7.85546875" style="7" bestFit="1" customWidth="1"/>
    <col min="2203" max="2203" width="9.7109375" style="7" customWidth="1"/>
    <col min="2204" max="2204" width="12.85546875" style="7" customWidth="1"/>
    <col min="2205" max="2441" width="9.140625" style="7"/>
    <col min="2442" max="2442" width="9" style="7" bestFit="1" customWidth="1"/>
    <col min="2443" max="2443" width="9.85546875" style="7" bestFit="1" customWidth="1"/>
    <col min="2444" max="2444" width="9.140625" style="7" bestFit="1" customWidth="1"/>
    <col min="2445" max="2445" width="16" style="7" bestFit="1" customWidth="1"/>
    <col min="2446" max="2446" width="9" style="7" bestFit="1" customWidth="1"/>
    <col min="2447" max="2447" width="7.85546875" style="7" bestFit="1" customWidth="1"/>
    <col min="2448" max="2448" width="11.7109375" style="7" bestFit="1" customWidth="1"/>
    <col min="2449" max="2449" width="14.28515625" style="7" customWidth="1"/>
    <col min="2450" max="2450" width="11.7109375" style="7" bestFit="1" customWidth="1"/>
    <col min="2451" max="2451" width="14.140625" style="7" bestFit="1" customWidth="1"/>
    <col min="2452" max="2452" width="16.7109375" style="7" customWidth="1"/>
    <col min="2453" max="2453" width="16.5703125" style="7" customWidth="1"/>
    <col min="2454" max="2455" width="7.85546875" style="7" bestFit="1" customWidth="1"/>
    <col min="2456" max="2456" width="8" style="7" bestFit="1" customWidth="1"/>
    <col min="2457" max="2458" width="7.85546875" style="7" bestFit="1" customWidth="1"/>
    <col min="2459" max="2459" width="9.7109375" style="7" customWidth="1"/>
    <col min="2460" max="2460" width="12.85546875" style="7" customWidth="1"/>
    <col min="2461" max="2697" width="9.140625" style="7"/>
    <col min="2698" max="2698" width="9" style="7" bestFit="1" customWidth="1"/>
    <col min="2699" max="2699" width="9.85546875" style="7" bestFit="1" customWidth="1"/>
    <col min="2700" max="2700" width="9.140625" style="7" bestFit="1" customWidth="1"/>
    <col min="2701" max="2701" width="16" style="7" bestFit="1" customWidth="1"/>
    <col min="2702" max="2702" width="9" style="7" bestFit="1" customWidth="1"/>
    <col min="2703" max="2703" width="7.85546875" style="7" bestFit="1" customWidth="1"/>
    <col min="2704" max="2704" width="11.7109375" style="7" bestFit="1" customWidth="1"/>
    <col min="2705" max="2705" width="14.28515625" style="7" customWidth="1"/>
    <col min="2706" max="2706" width="11.7109375" style="7" bestFit="1" customWidth="1"/>
    <col min="2707" max="2707" width="14.140625" style="7" bestFit="1" customWidth="1"/>
    <col min="2708" max="2708" width="16.7109375" style="7" customWidth="1"/>
    <col min="2709" max="2709" width="16.5703125" style="7" customWidth="1"/>
    <col min="2710" max="2711" width="7.85546875" style="7" bestFit="1" customWidth="1"/>
    <col min="2712" max="2712" width="8" style="7" bestFit="1" customWidth="1"/>
    <col min="2713" max="2714" width="7.85546875" style="7" bestFit="1" customWidth="1"/>
    <col min="2715" max="2715" width="9.7109375" style="7" customWidth="1"/>
    <col min="2716" max="2716" width="12.85546875" style="7" customWidth="1"/>
    <col min="2717" max="2953" width="9.140625" style="7"/>
    <col min="2954" max="2954" width="9" style="7" bestFit="1" customWidth="1"/>
    <col min="2955" max="2955" width="9.85546875" style="7" bestFit="1" customWidth="1"/>
    <col min="2956" max="2956" width="9.140625" style="7" bestFit="1" customWidth="1"/>
    <col min="2957" max="2957" width="16" style="7" bestFit="1" customWidth="1"/>
    <col min="2958" max="2958" width="9" style="7" bestFit="1" customWidth="1"/>
    <col min="2959" max="2959" width="7.85546875" style="7" bestFit="1" customWidth="1"/>
    <col min="2960" max="2960" width="11.7109375" style="7" bestFit="1" customWidth="1"/>
    <col min="2961" max="2961" width="14.28515625" style="7" customWidth="1"/>
    <col min="2962" max="2962" width="11.7109375" style="7" bestFit="1" customWidth="1"/>
    <col min="2963" max="2963" width="14.140625" style="7" bestFit="1" customWidth="1"/>
    <col min="2964" max="2964" width="16.7109375" style="7" customWidth="1"/>
    <col min="2965" max="2965" width="16.5703125" style="7" customWidth="1"/>
    <col min="2966" max="2967" width="7.85546875" style="7" bestFit="1" customWidth="1"/>
    <col min="2968" max="2968" width="8" style="7" bestFit="1" customWidth="1"/>
    <col min="2969" max="2970" width="7.85546875" style="7" bestFit="1" customWidth="1"/>
    <col min="2971" max="2971" width="9.7109375" style="7" customWidth="1"/>
    <col min="2972" max="2972" width="12.85546875" style="7" customWidth="1"/>
    <col min="2973" max="3209" width="9.140625" style="7"/>
    <col min="3210" max="3210" width="9" style="7" bestFit="1" customWidth="1"/>
    <col min="3211" max="3211" width="9.85546875" style="7" bestFit="1" customWidth="1"/>
    <col min="3212" max="3212" width="9.140625" style="7" bestFit="1" customWidth="1"/>
    <col min="3213" max="3213" width="16" style="7" bestFit="1" customWidth="1"/>
    <col min="3214" max="3214" width="9" style="7" bestFit="1" customWidth="1"/>
    <col min="3215" max="3215" width="7.85546875" style="7" bestFit="1" customWidth="1"/>
    <col min="3216" max="3216" width="11.7109375" style="7" bestFit="1" customWidth="1"/>
    <col min="3217" max="3217" width="14.28515625" style="7" customWidth="1"/>
    <col min="3218" max="3218" width="11.7109375" style="7" bestFit="1" customWidth="1"/>
    <col min="3219" max="3219" width="14.140625" style="7" bestFit="1" customWidth="1"/>
    <col min="3220" max="3220" width="16.7109375" style="7" customWidth="1"/>
    <col min="3221" max="3221" width="16.5703125" style="7" customWidth="1"/>
    <col min="3222" max="3223" width="7.85546875" style="7" bestFit="1" customWidth="1"/>
    <col min="3224" max="3224" width="8" style="7" bestFit="1" customWidth="1"/>
    <col min="3225" max="3226" width="7.85546875" style="7" bestFit="1" customWidth="1"/>
    <col min="3227" max="3227" width="9.7109375" style="7" customWidth="1"/>
    <col min="3228" max="3228" width="12.85546875" style="7" customWidth="1"/>
    <col min="3229" max="3465" width="9.140625" style="7"/>
    <col min="3466" max="3466" width="9" style="7" bestFit="1" customWidth="1"/>
    <col min="3467" max="3467" width="9.85546875" style="7" bestFit="1" customWidth="1"/>
    <col min="3468" max="3468" width="9.140625" style="7" bestFit="1" customWidth="1"/>
    <col min="3469" max="3469" width="16" style="7" bestFit="1" customWidth="1"/>
    <col min="3470" max="3470" width="9" style="7" bestFit="1" customWidth="1"/>
    <col min="3471" max="3471" width="7.85546875" style="7" bestFit="1" customWidth="1"/>
    <col min="3472" max="3472" width="11.7109375" style="7" bestFit="1" customWidth="1"/>
    <col min="3473" max="3473" width="14.28515625" style="7" customWidth="1"/>
    <col min="3474" max="3474" width="11.7109375" style="7" bestFit="1" customWidth="1"/>
    <col min="3475" max="3475" width="14.140625" style="7" bestFit="1" customWidth="1"/>
    <col min="3476" max="3476" width="16.7109375" style="7" customWidth="1"/>
    <col min="3477" max="3477" width="16.5703125" style="7" customWidth="1"/>
    <col min="3478" max="3479" width="7.85546875" style="7" bestFit="1" customWidth="1"/>
    <col min="3480" max="3480" width="8" style="7" bestFit="1" customWidth="1"/>
    <col min="3481" max="3482" width="7.85546875" style="7" bestFit="1" customWidth="1"/>
    <col min="3483" max="3483" width="9.7109375" style="7" customWidth="1"/>
    <col min="3484" max="3484" width="12.85546875" style="7" customWidth="1"/>
    <col min="3485" max="3721" width="9.140625" style="7"/>
    <col min="3722" max="3722" width="9" style="7" bestFit="1" customWidth="1"/>
    <col min="3723" max="3723" width="9.85546875" style="7" bestFit="1" customWidth="1"/>
    <col min="3724" max="3724" width="9.140625" style="7" bestFit="1" customWidth="1"/>
    <col min="3725" max="3725" width="16" style="7" bestFit="1" customWidth="1"/>
    <col min="3726" max="3726" width="9" style="7" bestFit="1" customWidth="1"/>
    <col min="3727" max="3727" width="7.85546875" style="7" bestFit="1" customWidth="1"/>
    <col min="3728" max="3728" width="11.7109375" style="7" bestFit="1" customWidth="1"/>
    <col min="3729" max="3729" width="14.28515625" style="7" customWidth="1"/>
    <col min="3730" max="3730" width="11.7109375" style="7" bestFit="1" customWidth="1"/>
    <col min="3731" max="3731" width="14.140625" style="7" bestFit="1" customWidth="1"/>
    <col min="3732" max="3732" width="16.7109375" style="7" customWidth="1"/>
    <col min="3733" max="3733" width="16.5703125" style="7" customWidth="1"/>
    <col min="3734" max="3735" width="7.85546875" style="7" bestFit="1" customWidth="1"/>
    <col min="3736" max="3736" width="8" style="7" bestFit="1" customWidth="1"/>
    <col min="3737" max="3738" width="7.85546875" style="7" bestFit="1" customWidth="1"/>
    <col min="3739" max="3739" width="9.7109375" style="7" customWidth="1"/>
    <col min="3740" max="3740" width="12.85546875" style="7" customWidth="1"/>
    <col min="3741" max="3977" width="9.140625" style="7"/>
    <col min="3978" max="3978" width="9" style="7" bestFit="1" customWidth="1"/>
    <col min="3979" max="3979" width="9.85546875" style="7" bestFit="1" customWidth="1"/>
    <col min="3980" max="3980" width="9.140625" style="7" bestFit="1" customWidth="1"/>
    <col min="3981" max="3981" width="16" style="7" bestFit="1" customWidth="1"/>
    <col min="3982" max="3982" width="9" style="7" bestFit="1" customWidth="1"/>
    <col min="3983" max="3983" width="7.85546875" style="7" bestFit="1" customWidth="1"/>
    <col min="3984" max="3984" width="11.7109375" style="7" bestFit="1" customWidth="1"/>
    <col min="3985" max="3985" width="14.28515625" style="7" customWidth="1"/>
    <col min="3986" max="3986" width="11.7109375" style="7" bestFit="1" customWidth="1"/>
    <col min="3987" max="3987" width="14.140625" style="7" bestFit="1" customWidth="1"/>
    <col min="3988" max="3988" width="16.7109375" style="7" customWidth="1"/>
    <col min="3989" max="3989" width="16.5703125" style="7" customWidth="1"/>
    <col min="3990" max="3991" width="7.85546875" style="7" bestFit="1" customWidth="1"/>
    <col min="3992" max="3992" width="8" style="7" bestFit="1" customWidth="1"/>
    <col min="3993" max="3994" width="7.85546875" style="7" bestFit="1" customWidth="1"/>
    <col min="3995" max="3995" width="9.7109375" style="7" customWidth="1"/>
    <col min="3996" max="3996" width="12.85546875" style="7" customWidth="1"/>
    <col min="3997" max="4233" width="9.140625" style="7"/>
    <col min="4234" max="4234" width="9" style="7" bestFit="1" customWidth="1"/>
    <col min="4235" max="4235" width="9.85546875" style="7" bestFit="1" customWidth="1"/>
    <col min="4236" max="4236" width="9.140625" style="7" bestFit="1" customWidth="1"/>
    <col min="4237" max="4237" width="16" style="7" bestFit="1" customWidth="1"/>
    <col min="4238" max="4238" width="9" style="7" bestFit="1" customWidth="1"/>
    <col min="4239" max="4239" width="7.85546875" style="7" bestFit="1" customWidth="1"/>
    <col min="4240" max="4240" width="11.7109375" style="7" bestFit="1" customWidth="1"/>
    <col min="4241" max="4241" width="14.28515625" style="7" customWidth="1"/>
    <col min="4242" max="4242" width="11.7109375" style="7" bestFit="1" customWidth="1"/>
    <col min="4243" max="4243" width="14.140625" style="7" bestFit="1" customWidth="1"/>
    <col min="4244" max="4244" width="16.7109375" style="7" customWidth="1"/>
    <col min="4245" max="4245" width="16.5703125" style="7" customWidth="1"/>
    <col min="4246" max="4247" width="7.85546875" style="7" bestFit="1" customWidth="1"/>
    <col min="4248" max="4248" width="8" style="7" bestFit="1" customWidth="1"/>
    <col min="4249" max="4250" width="7.85546875" style="7" bestFit="1" customWidth="1"/>
    <col min="4251" max="4251" width="9.7109375" style="7" customWidth="1"/>
    <col min="4252" max="4252" width="12.85546875" style="7" customWidth="1"/>
    <col min="4253" max="4489" width="9.140625" style="7"/>
    <col min="4490" max="4490" width="9" style="7" bestFit="1" customWidth="1"/>
    <col min="4491" max="4491" width="9.85546875" style="7" bestFit="1" customWidth="1"/>
    <col min="4492" max="4492" width="9.140625" style="7" bestFit="1" customWidth="1"/>
    <col min="4493" max="4493" width="16" style="7" bestFit="1" customWidth="1"/>
    <col min="4494" max="4494" width="9" style="7" bestFit="1" customWidth="1"/>
    <col min="4495" max="4495" width="7.85546875" style="7" bestFit="1" customWidth="1"/>
    <col min="4496" max="4496" width="11.7109375" style="7" bestFit="1" customWidth="1"/>
    <col min="4497" max="4497" width="14.28515625" style="7" customWidth="1"/>
    <col min="4498" max="4498" width="11.7109375" style="7" bestFit="1" customWidth="1"/>
    <col min="4499" max="4499" width="14.140625" style="7" bestFit="1" customWidth="1"/>
    <col min="4500" max="4500" width="16.7109375" style="7" customWidth="1"/>
    <col min="4501" max="4501" width="16.5703125" style="7" customWidth="1"/>
    <col min="4502" max="4503" width="7.85546875" style="7" bestFit="1" customWidth="1"/>
    <col min="4504" max="4504" width="8" style="7" bestFit="1" customWidth="1"/>
    <col min="4505" max="4506" width="7.85546875" style="7" bestFit="1" customWidth="1"/>
    <col min="4507" max="4507" width="9.7109375" style="7" customWidth="1"/>
    <col min="4508" max="4508" width="12.85546875" style="7" customWidth="1"/>
    <col min="4509" max="4745" width="9.140625" style="7"/>
    <col min="4746" max="4746" width="9" style="7" bestFit="1" customWidth="1"/>
    <col min="4747" max="4747" width="9.85546875" style="7" bestFit="1" customWidth="1"/>
    <col min="4748" max="4748" width="9.140625" style="7" bestFit="1" customWidth="1"/>
    <col min="4749" max="4749" width="16" style="7" bestFit="1" customWidth="1"/>
    <col min="4750" max="4750" width="9" style="7" bestFit="1" customWidth="1"/>
    <col min="4751" max="4751" width="7.85546875" style="7" bestFit="1" customWidth="1"/>
    <col min="4752" max="4752" width="11.7109375" style="7" bestFit="1" customWidth="1"/>
    <col min="4753" max="4753" width="14.28515625" style="7" customWidth="1"/>
    <col min="4754" max="4754" width="11.7109375" style="7" bestFit="1" customWidth="1"/>
    <col min="4755" max="4755" width="14.140625" style="7" bestFit="1" customWidth="1"/>
    <col min="4756" max="4756" width="16.7109375" style="7" customWidth="1"/>
    <col min="4757" max="4757" width="16.5703125" style="7" customWidth="1"/>
    <col min="4758" max="4759" width="7.85546875" style="7" bestFit="1" customWidth="1"/>
    <col min="4760" max="4760" width="8" style="7" bestFit="1" customWidth="1"/>
    <col min="4761" max="4762" width="7.85546875" style="7" bestFit="1" customWidth="1"/>
    <col min="4763" max="4763" width="9.7109375" style="7" customWidth="1"/>
    <col min="4764" max="4764" width="12.85546875" style="7" customWidth="1"/>
    <col min="4765" max="5001" width="9.140625" style="7"/>
    <col min="5002" max="5002" width="9" style="7" bestFit="1" customWidth="1"/>
    <col min="5003" max="5003" width="9.85546875" style="7" bestFit="1" customWidth="1"/>
    <col min="5004" max="5004" width="9.140625" style="7" bestFit="1" customWidth="1"/>
    <col min="5005" max="5005" width="16" style="7" bestFit="1" customWidth="1"/>
    <col min="5006" max="5006" width="9" style="7" bestFit="1" customWidth="1"/>
    <col min="5007" max="5007" width="7.85546875" style="7" bestFit="1" customWidth="1"/>
    <col min="5008" max="5008" width="11.7109375" style="7" bestFit="1" customWidth="1"/>
    <col min="5009" max="5009" width="14.28515625" style="7" customWidth="1"/>
    <col min="5010" max="5010" width="11.7109375" style="7" bestFit="1" customWidth="1"/>
    <col min="5011" max="5011" width="14.140625" style="7" bestFit="1" customWidth="1"/>
    <col min="5012" max="5012" width="16.7109375" style="7" customWidth="1"/>
    <col min="5013" max="5013" width="16.5703125" style="7" customWidth="1"/>
    <col min="5014" max="5015" width="7.85546875" style="7" bestFit="1" customWidth="1"/>
    <col min="5016" max="5016" width="8" style="7" bestFit="1" customWidth="1"/>
    <col min="5017" max="5018" width="7.85546875" style="7" bestFit="1" customWidth="1"/>
    <col min="5019" max="5019" width="9.7109375" style="7" customWidth="1"/>
    <col min="5020" max="5020" width="12.85546875" style="7" customWidth="1"/>
    <col min="5021" max="5257" width="9.140625" style="7"/>
    <col min="5258" max="5258" width="9" style="7" bestFit="1" customWidth="1"/>
    <col min="5259" max="5259" width="9.85546875" style="7" bestFit="1" customWidth="1"/>
    <col min="5260" max="5260" width="9.140625" style="7" bestFit="1" customWidth="1"/>
    <col min="5261" max="5261" width="16" style="7" bestFit="1" customWidth="1"/>
    <col min="5262" max="5262" width="9" style="7" bestFit="1" customWidth="1"/>
    <col min="5263" max="5263" width="7.85546875" style="7" bestFit="1" customWidth="1"/>
    <col min="5264" max="5264" width="11.7109375" style="7" bestFit="1" customWidth="1"/>
    <col min="5265" max="5265" width="14.28515625" style="7" customWidth="1"/>
    <col min="5266" max="5266" width="11.7109375" style="7" bestFit="1" customWidth="1"/>
    <col min="5267" max="5267" width="14.140625" style="7" bestFit="1" customWidth="1"/>
    <col min="5268" max="5268" width="16.7109375" style="7" customWidth="1"/>
    <col min="5269" max="5269" width="16.5703125" style="7" customWidth="1"/>
    <col min="5270" max="5271" width="7.85546875" style="7" bestFit="1" customWidth="1"/>
    <col min="5272" max="5272" width="8" style="7" bestFit="1" customWidth="1"/>
    <col min="5273" max="5274" width="7.85546875" style="7" bestFit="1" customWidth="1"/>
    <col min="5275" max="5275" width="9.7109375" style="7" customWidth="1"/>
    <col min="5276" max="5276" width="12.85546875" style="7" customWidth="1"/>
    <col min="5277" max="5513" width="9.140625" style="7"/>
    <col min="5514" max="5514" width="9" style="7" bestFit="1" customWidth="1"/>
    <col min="5515" max="5515" width="9.85546875" style="7" bestFit="1" customWidth="1"/>
    <col min="5516" max="5516" width="9.140625" style="7" bestFit="1" customWidth="1"/>
    <col min="5517" max="5517" width="16" style="7" bestFit="1" customWidth="1"/>
    <col min="5518" max="5518" width="9" style="7" bestFit="1" customWidth="1"/>
    <col min="5519" max="5519" width="7.85546875" style="7" bestFit="1" customWidth="1"/>
    <col min="5520" max="5520" width="11.7109375" style="7" bestFit="1" customWidth="1"/>
    <col min="5521" max="5521" width="14.28515625" style="7" customWidth="1"/>
    <col min="5522" max="5522" width="11.7109375" style="7" bestFit="1" customWidth="1"/>
    <col min="5523" max="5523" width="14.140625" style="7" bestFit="1" customWidth="1"/>
    <col min="5524" max="5524" width="16.7109375" style="7" customWidth="1"/>
    <col min="5525" max="5525" width="16.5703125" style="7" customWidth="1"/>
    <col min="5526" max="5527" width="7.85546875" style="7" bestFit="1" customWidth="1"/>
    <col min="5528" max="5528" width="8" style="7" bestFit="1" customWidth="1"/>
    <col min="5529" max="5530" width="7.85546875" style="7" bestFit="1" customWidth="1"/>
    <col min="5531" max="5531" width="9.7109375" style="7" customWidth="1"/>
    <col min="5532" max="5532" width="12.85546875" style="7" customWidth="1"/>
    <col min="5533" max="5769" width="9.140625" style="7"/>
    <col min="5770" max="5770" width="9" style="7" bestFit="1" customWidth="1"/>
    <col min="5771" max="5771" width="9.85546875" style="7" bestFit="1" customWidth="1"/>
    <col min="5772" max="5772" width="9.140625" style="7" bestFit="1" customWidth="1"/>
    <col min="5773" max="5773" width="16" style="7" bestFit="1" customWidth="1"/>
    <col min="5774" max="5774" width="9" style="7" bestFit="1" customWidth="1"/>
    <col min="5775" max="5775" width="7.85546875" style="7" bestFit="1" customWidth="1"/>
    <col min="5776" max="5776" width="11.7109375" style="7" bestFit="1" customWidth="1"/>
    <col min="5777" max="5777" width="14.28515625" style="7" customWidth="1"/>
    <col min="5778" max="5778" width="11.7109375" style="7" bestFit="1" customWidth="1"/>
    <col min="5779" max="5779" width="14.140625" style="7" bestFit="1" customWidth="1"/>
    <col min="5780" max="5780" width="16.7109375" style="7" customWidth="1"/>
    <col min="5781" max="5781" width="16.5703125" style="7" customWidth="1"/>
    <col min="5782" max="5783" width="7.85546875" style="7" bestFit="1" customWidth="1"/>
    <col min="5784" max="5784" width="8" style="7" bestFit="1" customWidth="1"/>
    <col min="5785" max="5786" width="7.85546875" style="7" bestFit="1" customWidth="1"/>
    <col min="5787" max="5787" width="9.7109375" style="7" customWidth="1"/>
    <col min="5788" max="5788" width="12.85546875" style="7" customWidth="1"/>
    <col min="5789" max="6025" width="9.140625" style="7"/>
    <col min="6026" max="6026" width="9" style="7" bestFit="1" customWidth="1"/>
    <col min="6027" max="6027" width="9.85546875" style="7" bestFit="1" customWidth="1"/>
    <col min="6028" max="6028" width="9.140625" style="7" bestFit="1" customWidth="1"/>
    <col min="6029" max="6029" width="16" style="7" bestFit="1" customWidth="1"/>
    <col min="6030" max="6030" width="9" style="7" bestFit="1" customWidth="1"/>
    <col min="6031" max="6031" width="7.85546875" style="7" bestFit="1" customWidth="1"/>
    <col min="6032" max="6032" width="11.7109375" style="7" bestFit="1" customWidth="1"/>
    <col min="6033" max="6033" width="14.28515625" style="7" customWidth="1"/>
    <col min="6034" max="6034" width="11.7109375" style="7" bestFit="1" customWidth="1"/>
    <col min="6035" max="6035" width="14.140625" style="7" bestFit="1" customWidth="1"/>
    <col min="6036" max="6036" width="16.7109375" style="7" customWidth="1"/>
    <col min="6037" max="6037" width="16.5703125" style="7" customWidth="1"/>
    <col min="6038" max="6039" width="7.85546875" style="7" bestFit="1" customWidth="1"/>
    <col min="6040" max="6040" width="8" style="7" bestFit="1" customWidth="1"/>
    <col min="6041" max="6042" width="7.85546875" style="7" bestFit="1" customWidth="1"/>
    <col min="6043" max="6043" width="9.7109375" style="7" customWidth="1"/>
    <col min="6044" max="6044" width="12.85546875" style="7" customWidth="1"/>
    <col min="6045" max="6281" width="9.140625" style="7"/>
    <col min="6282" max="6282" width="9" style="7" bestFit="1" customWidth="1"/>
    <col min="6283" max="6283" width="9.85546875" style="7" bestFit="1" customWidth="1"/>
    <col min="6284" max="6284" width="9.140625" style="7" bestFit="1" customWidth="1"/>
    <col min="6285" max="6285" width="16" style="7" bestFit="1" customWidth="1"/>
    <col min="6286" max="6286" width="9" style="7" bestFit="1" customWidth="1"/>
    <col min="6287" max="6287" width="7.85546875" style="7" bestFit="1" customWidth="1"/>
    <col min="6288" max="6288" width="11.7109375" style="7" bestFit="1" customWidth="1"/>
    <col min="6289" max="6289" width="14.28515625" style="7" customWidth="1"/>
    <col min="6290" max="6290" width="11.7109375" style="7" bestFit="1" customWidth="1"/>
    <col min="6291" max="6291" width="14.140625" style="7" bestFit="1" customWidth="1"/>
    <col min="6292" max="6292" width="16.7109375" style="7" customWidth="1"/>
    <col min="6293" max="6293" width="16.5703125" style="7" customWidth="1"/>
    <col min="6294" max="6295" width="7.85546875" style="7" bestFit="1" customWidth="1"/>
    <col min="6296" max="6296" width="8" style="7" bestFit="1" customWidth="1"/>
    <col min="6297" max="6298" width="7.85546875" style="7" bestFit="1" customWidth="1"/>
    <col min="6299" max="6299" width="9.7109375" style="7" customWidth="1"/>
    <col min="6300" max="6300" width="12.85546875" style="7" customWidth="1"/>
    <col min="6301" max="6537" width="9.140625" style="7"/>
    <col min="6538" max="6538" width="9" style="7" bestFit="1" customWidth="1"/>
    <col min="6539" max="6539" width="9.85546875" style="7" bestFit="1" customWidth="1"/>
    <col min="6540" max="6540" width="9.140625" style="7" bestFit="1" customWidth="1"/>
    <col min="6541" max="6541" width="16" style="7" bestFit="1" customWidth="1"/>
    <col min="6542" max="6542" width="9" style="7" bestFit="1" customWidth="1"/>
    <col min="6543" max="6543" width="7.85546875" style="7" bestFit="1" customWidth="1"/>
    <col min="6544" max="6544" width="11.7109375" style="7" bestFit="1" customWidth="1"/>
    <col min="6545" max="6545" width="14.28515625" style="7" customWidth="1"/>
    <col min="6546" max="6546" width="11.7109375" style="7" bestFit="1" customWidth="1"/>
    <col min="6547" max="6547" width="14.140625" style="7" bestFit="1" customWidth="1"/>
    <col min="6548" max="6548" width="16.7109375" style="7" customWidth="1"/>
    <col min="6549" max="6549" width="16.5703125" style="7" customWidth="1"/>
    <col min="6550" max="6551" width="7.85546875" style="7" bestFit="1" customWidth="1"/>
    <col min="6552" max="6552" width="8" style="7" bestFit="1" customWidth="1"/>
    <col min="6553" max="6554" width="7.85546875" style="7" bestFit="1" customWidth="1"/>
    <col min="6555" max="6555" width="9.7109375" style="7" customWidth="1"/>
    <col min="6556" max="6556" width="12.85546875" style="7" customWidth="1"/>
    <col min="6557" max="6793" width="9.140625" style="7"/>
    <col min="6794" max="6794" width="9" style="7" bestFit="1" customWidth="1"/>
    <col min="6795" max="6795" width="9.85546875" style="7" bestFit="1" customWidth="1"/>
    <col min="6796" max="6796" width="9.140625" style="7" bestFit="1" customWidth="1"/>
    <col min="6797" max="6797" width="16" style="7" bestFit="1" customWidth="1"/>
    <col min="6798" max="6798" width="9" style="7" bestFit="1" customWidth="1"/>
    <col min="6799" max="6799" width="7.85546875" style="7" bestFit="1" customWidth="1"/>
    <col min="6800" max="6800" width="11.7109375" style="7" bestFit="1" customWidth="1"/>
    <col min="6801" max="6801" width="14.28515625" style="7" customWidth="1"/>
    <col min="6802" max="6802" width="11.7109375" style="7" bestFit="1" customWidth="1"/>
    <col min="6803" max="6803" width="14.140625" style="7" bestFit="1" customWidth="1"/>
    <col min="6804" max="6804" width="16.7109375" style="7" customWidth="1"/>
    <col min="6805" max="6805" width="16.5703125" style="7" customWidth="1"/>
    <col min="6806" max="6807" width="7.85546875" style="7" bestFit="1" customWidth="1"/>
    <col min="6808" max="6808" width="8" style="7" bestFit="1" customWidth="1"/>
    <col min="6809" max="6810" width="7.85546875" style="7" bestFit="1" customWidth="1"/>
    <col min="6811" max="6811" width="9.7109375" style="7" customWidth="1"/>
    <col min="6812" max="6812" width="12.85546875" style="7" customWidth="1"/>
    <col min="6813" max="7049" width="9.140625" style="7"/>
    <col min="7050" max="7050" width="9" style="7" bestFit="1" customWidth="1"/>
    <col min="7051" max="7051" width="9.85546875" style="7" bestFit="1" customWidth="1"/>
    <col min="7052" max="7052" width="9.140625" style="7" bestFit="1" customWidth="1"/>
    <col min="7053" max="7053" width="16" style="7" bestFit="1" customWidth="1"/>
    <col min="7054" max="7054" width="9" style="7" bestFit="1" customWidth="1"/>
    <col min="7055" max="7055" width="7.85546875" style="7" bestFit="1" customWidth="1"/>
    <col min="7056" max="7056" width="11.7109375" style="7" bestFit="1" customWidth="1"/>
    <col min="7057" max="7057" width="14.28515625" style="7" customWidth="1"/>
    <col min="7058" max="7058" width="11.7109375" style="7" bestFit="1" customWidth="1"/>
    <col min="7059" max="7059" width="14.140625" style="7" bestFit="1" customWidth="1"/>
    <col min="7060" max="7060" width="16.7109375" style="7" customWidth="1"/>
    <col min="7061" max="7061" width="16.5703125" style="7" customWidth="1"/>
    <col min="7062" max="7063" width="7.85546875" style="7" bestFit="1" customWidth="1"/>
    <col min="7064" max="7064" width="8" style="7" bestFit="1" customWidth="1"/>
    <col min="7065" max="7066" width="7.85546875" style="7" bestFit="1" customWidth="1"/>
    <col min="7067" max="7067" width="9.7109375" style="7" customWidth="1"/>
    <col min="7068" max="7068" width="12.85546875" style="7" customWidth="1"/>
    <col min="7069" max="7305" width="9.140625" style="7"/>
    <col min="7306" max="7306" width="9" style="7" bestFit="1" customWidth="1"/>
    <col min="7307" max="7307" width="9.85546875" style="7" bestFit="1" customWidth="1"/>
    <col min="7308" max="7308" width="9.140625" style="7" bestFit="1" customWidth="1"/>
    <col min="7309" max="7309" width="16" style="7" bestFit="1" customWidth="1"/>
    <col min="7310" max="7310" width="9" style="7" bestFit="1" customWidth="1"/>
    <col min="7311" max="7311" width="7.85546875" style="7" bestFit="1" customWidth="1"/>
    <col min="7312" max="7312" width="11.7109375" style="7" bestFit="1" customWidth="1"/>
    <col min="7313" max="7313" width="14.28515625" style="7" customWidth="1"/>
    <col min="7314" max="7314" width="11.7109375" style="7" bestFit="1" customWidth="1"/>
    <col min="7315" max="7315" width="14.140625" style="7" bestFit="1" customWidth="1"/>
    <col min="7316" max="7316" width="16.7109375" style="7" customWidth="1"/>
    <col min="7317" max="7317" width="16.5703125" style="7" customWidth="1"/>
    <col min="7318" max="7319" width="7.85546875" style="7" bestFit="1" customWidth="1"/>
    <col min="7320" max="7320" width="8" style="7" bestFit="1" customWidth="1"/>
    <col min="7321" max="7322" width="7.85546875" style="7" bestFit="1" customWidth="1"/>
    <col min="7323" max="7323" width="9.7109375" style="7" customWidth="1"/>
    <col min="7324" max="7324" width="12.85546875" style="7" customWidth="1"/>
    <col min="7325" max="7561" width="9.140625" style="7"/>
    <col min="7562" max="7562" width="9" style="7" bestFit="1" customWidth="1"/>
    <col min="7563" max="7563" width="9.85546875" style="7" bestFit="1" customWidth="1"/>
    <col min="7564" max="7564" width="9.140625" style="7" bestFit="1" customWidth="1"/>
    <col min="7565" max="7565" width="16" style="7" bestFit="1" customWidth="1"/>
    <col min="7566" max="7566" width="9" style="7" bestFit="1" customWidth="1"/>
    <col min="7567" max="7567" width="7.85546875" style="7" bestFit="1" customWidth="1"/>
    <col min="7568" max="7568" width="11.7109375" style="7" bestFit="1" customWidth="1"/>
    <col min="7569" max="7569" width="14.28515625" style="7" customWidth="1"/>
    <col min="7570" max="7570" width="11.7109375" style="7" bestFit="1" customWidth="1"/>
    <col min="7571" max="7571" width="14.140625" style="7" bestFit="1" customWidth="1"/>
    <col min="7572" max="7572" width="16.7109375" style="7" customWidth="1"/>
    <col min="7573" max="7573" width="16.5703125" style="7" customWidth="1"/>
    <col min="7574" max="7575" width="7.85546875" style="7" bestFit="1" customWidth="1"/>
    <col min="7576" max="7576" width="8" style="7" bestFit="1" customWidth="1"/>
    <col min="7577" max="7578" width="7.85546875" style="7" bestFit="1" customWidth="1"/>
    <col min="7579" max="7579" width="9.7109375" style="7" customWidth="1"/>
    <col min="7580" max="7580" width="12.85546875" style="7" customWidth="1"/>
    <col min="7581" max="7817" width="9.140625" style="7"/>
    <col min="7818" max="7818" width="9" style="7" bestFit="1" customWidth="1"/>
    <col min="7819" max="7819" width="9.85546875" style="7" bestFit="1" customWidth="1"/>
    <col min="7820" max="7820" width="9.140625" style="7" bestFit="1" customWidth="1"/>
    <col min="7821" max="7821" width="16" style="7" bestFit="1" customWidth="1"/>
    <col min="7822" max="7822" width="9" style="7" bestFit="1" customWidth="1"/>
    <col min="7823" max="7823" width="7.85546875" style="7" bestFit="1" customWidth="1"/>
    <col min="7824" max="7824" width="11.7109375" style="7" bestFit="1" customWidth="1"/>
    <col min="7825" max="7825" width="14.28515625" style="7" customWidth="1"/>
    <col min="7826" max="7826" width="11.7109375" style="7" bestFit="1" customWidth="1"/>
    <col min="7827" max="7827" width="14.140625" style="7" bestFit="1" customWidth="1"/>
    <col min="7828" max="7828" width="16.7109375" style="7" customWidth="1"/>
    <col min="7829" max="7829" width="16.5703125" style="7" customWidth="1"/>
    <col min="7830" max="7831" width="7.85546875" style="7" bestFit="1" customWidth="1"/>
    <col min="7832" max="7832" width="8" style="7" bestFit="1" customWidth="1"/>
    <col min="7833" max="7834" width="7.85546875" style="7" bestFit="1" customWidth="1"/>
    <col min="7835" max="7835" width="9.7109375" style="7" customWidth="1"/>
    <col min="7836" max="7836" width="12.85546875" style="7" customWidth="1"/>
    <col min="7837" max="8073" width="9.140625" style="7"/>
    <col min="8074" max="8074" width="9" style="7" bestFit="1" customWidth="1"/>
    <col min="8075" max="8075" width="9.85546875" style="7" bestFit="1" customWidth="1"/>
    <col min="8076" max="8076" width="9.140625" style="7" bestFit="1" customWidth="1"/>
    <col min="8077" max="8077" width="16" style="7" bestFit="1" customWidth="1"/>
    <col min="8078" max="8078" width="9" style="7" bestFit="1" customWidth="1"/>
    <col min="8079" max="8079" width="7.85546875" style="7" bestFit="1" customWidth="1"/>
    <col min="8080" max="8080" width="11.7109375" style="7" bestFit="1" customWidth="1"/>
    <col min="8081" max="8081" width="14.28515625" style="7" customWidth="1"/>
    <col min="8082" max="8082" width="11.7109375" style="7" bestFit="1" customWidth="1"/>
    <col min="8083" max="8083" width="14.140625" style="7" bestFit="1" customWidth="1"/>
    <col min="8084" max="8084" width="16.7109375" style="7" customWidth="1"/>
    <col min="8085" max="8085" width="16.5703125" style="7" customWidth="1"/>
    <col min="8086" max="8087" width="7.85546875" style="7" bestFit="1" customWidth="1"/>
    <col min="8088" max="8088" width="8" style="7" bestFit="1" customWidth="1"/>
    <col min="8089" max="8090" width="7.85546875" style="7" bestFit="1" customWidth="1"/>
    <col min="8091" max="8091" width="9.7109375" style="7" customWidth="1"/>
    <col min="8092" max="8092" width="12.85546875" style="7" customWidth="1"/>
    <col min="8093" max="8329" width="9.140625" style="7"/>
    <col min="8330" max="8330" width="9" style="7" bestFit="1" customWidth="1"/>
    <col min="8331" max="8331" width="9.85546875" style="7" bestFit="1" customWidth="1"/>
    <col min="8332" max="8332" width="9.140625" style="7" bestFit="1" customWidth="1"/>
    <col min="8333" max="8333" width="16" style="7" bestFit="1" customWidth="1"/>
    <col min="8334" max="8334" width="9" style="7" bestFit="1" customWidth="1"/>
    <col min="8335" max="8335" width="7.85546875" style="7" bestFit="1" customWidth="1"/>
    <col min="8336" max="8336" width="11.7109375" style="7" bestFit="1" customWidth="1"/>
    <col min="8337" max="8337" width="14.28515625" style="7" customWidth="1"/>
    <col min="8338" max="8338" width="11.7109375" style="7" bestFit="1" customWidth="1"/>
    <col min="8339" max="8339" width="14.140625" style="7" bestFit="1" customWidth="1"/>
    <col min="8340" max="8340" width="16.7109375" style="7" customWidth="1"/>
    <col min="8341" max="8341" width="16.5703125" style="7" customWidth="1"/>
    <col min="8342" max="8343" width="7.85546875" style="7" bestFit="1" customWidth="1"/>
    <col min="8344" max="8344" width="8" style="7" bestFit="1" customWidth="1"/>
    <col min="8345" max="8346" width="7.85546875" style="7" bestFit="1" customWidth="1"/>
    <col min="8347" max="8347" width="9.7109375" style="7" customWidth="1"/>
    <col min="8348" max="8348" width="12.85546875" style="7" customWidth="1"/>
    <col min="8349" max="8585" width="9.140625" style="7"/>
    <col min="8586" max="8586" width="9" style="7" bestFit="1" customWidth="1"/>
    <col min="8587" max="8587" width="9.85546875" style="7" bestFit="1" customWidth="1"/>
    <col min="8588" max="8588" width="9.140625" style="7" bestFit="1" customWidth="1"/>
    <col min="8589" max="8589" width="16" style="7" bestFit="1" customWidth="1"/>
    <col min="8590" max="8590" width="9" style="7" bestFit="1" customWidth="1"/>
    <col min="8591" max="8591" width="7.85546875" style="7" bestFit="1" customWidth="1"/>
    <col min="8592" max="8592" width="11.7109375" style="7" bestFit="1" customWidth="1"/>
    <col min="8593" max="8593" width="14.28515625" style="7" customWidth="1"/>
    <col min="8594" max="8594" width="11.7109375" style="7" bestFit="1" customWidth="1"/>
    <col min="8595" max="8595" width="14.140625" style="7" bestFit="1" customWidth="1"/>
    <col min="8596" max="8596" width="16.7109375" style="7" customWidth="1"/>
    <col min="8597" max="8597" width="16.5703125" style="7" customWidth="1"/>
    <col min="8598" max="8599" width="7.85546875" style="7" bestFit="1" customWidth="1"/>
    <col min="8600" max="8600" width="8" style="7" bestFit="1" customWidth="1"/>
    <col min="8601" max="8602" width="7.85546875" style="7" bestFit="1" customWidth="1"/>
    <col min="8603" max="8603" width="9.7109375" style="7" customWidth="1"/>
    <col min="8604" max="8604" width="12.85546875" style="7" customWidth="1"/>
    <col min="8605" max="8841" width="9.140625" style="7"/>
    <col min="8842" max="8842" width="9" style="7" bestFit="1" customWidth="1"/>
    <col min="8843" max="8843" width="9.85546875" style="7" bestFit="1" customWidth="1"/>
    <col min="8844" max="8844" width="9.140625" style="7" bestFit="1" customWidth="1"/>
    <col min="8845" max="8845" width="16" style="7" bestFit="1" customWidth="1"/>
    <col min="8846" max="8846" width="9" style="7" bestFit="1" customWidth="1"/>
    <col min="8847" max="8847" width="7.85546875" style="7" bestFit="1" customWidth="1"/>
    <col min="8848" max="8848" width="11.7109375" style="7" bestFit="1" customWidth="1"/>
    <col min="8849" max="8849" width="14.28515625" style="7" customWidth="1"/>
    <col min="8850" max="8850" width="11.7109375" style="7" bestFit="1" customWidth="1"/>
    <col min="8851" max="8851" width="14.140625" style="7" bestFit="1" customWidth="1"/>
    <col min="8852" max="8852" width="16.7109375" style="7" customWidth="1"/>
    <col min="8853" max="8853" width="16.5703125" style="7" customWidth="1"/>
    <col min="8854" max="8855" width="7.85546875" style="7" bestFit="1" customWidth="1"/>
    <col min="8856" max="8856" width="8" style="7" bestFit="1" customWidth="1"/>
    <col min="8857" max="8858" width="7.85546875" style="7" bestFit="1" customWidth="1"/>
    <col min="8859" max="8859" width="9.7109375" style="7" customWidth="1"/>
    <col min="8860" max="8860" width="12.85546875" style="7" customWidth="1"/>
    <col min="8861" max="9097" width="9.140625" style="7"/>
    <col min="9098" max="9098" width="9" style="7" bestFit="1" customWidth="1"/>
    <col min="9099" max="9099" width="9.85546875" style="7" bestFit="1" customWidth="1"/>
    <col min="9100" max="9100" width="9.140625" style="7" bestFit="1" customWidth="1"/>
    <col min="9101" max="9101" width="16" style="7" bestFit="1" customWidth="1"/>
    <col min="9102" max="9102" width="9" style="7" bestFit="1" customWidth="1"/>
    <col min="9103" max="9103" width="7.85546875" style="7" bestFit="1" customWidth="1"/>
    <col min="9104" max="9104" width="11.7109375" style="7" bestFit="1" customWidth="1"/>
    <col min="9105" max="9105" width="14.28515625" style="7" customWidth="1"/>
    <col min="9106" max="9106" width="11.7109375" style="7" bestFit="1" customWidth="1"/>
    <col min="9107" max="9107" width="14.140625" style="7" bestFit="1" customWidth="1"/>
    <col min="9108" max="9108" width="16.7109375" style="7" customWidth="1"/>
    <col min="9109" max="9109" width="16.5703125" style="7" customWidth="1"/>
    <col min="9110" max="9111" width="7.85546875" style="7" bestFit="1" customWidth="1"/>
    <col min="9112" max="9112" width="8" style="7" bestFit="1" customWidth="1"/>
    <col min="9113" max="9114" width="7.85546875" style="7" bestFit="1" customWidth="1"/>
    <col min="9115" max="9115" width="9.7109375" style="7" customWidth="1"/>
    <col min="9116" max="9116" width="12.85546875" style="7" customWidth="1"/>
    <col min="9117" max="9353" width="9.140625" style="7"/>
    <col min="9354" max="9354" width="9" style="7" bestFit="1" customWidth="1"/>
    <col min="9355" max="9355" width="9.85546875" style="7" bestFit="1" customWidth="1"/>
    <col min="9356" max="9356" width="9.140625" style="7" bestFit="1" customWidth="1"/>
    <col min="9357" max="9357" width="16" style="7" bestFit="1" customWidth="1"/>
    <col min="9358" max="9358" width="9" style="7" bestFit="1" customWidth="1"/>
    <col min="9359" max="9359" width="7.85546875" style="7" bestFit="1" customWidth="1"/>
    <col min="9360" max="9360" width="11.7109375" style="7" bestFit="1" customWidth="1"/>
    <col min="9361" max="9361" width="14.28515625" style="7" customWidth="1"/>
    <col min="9362" max="9362" width="11.7109375" style="7" bestFit="1" customWidth="1"/>
    <col min="9363" max="9363" width="14.140625" style="7" bestFit="1" customWidth="1"/>
    <col min="9364" max="9364" width="16.7109375" style="7" customWidth="1"/>
    <col min="9365" max="9365" width="16.5703125" style="7" customWidth="1"/>
    <col min="9366" max="9367" width="7.85546875" style="7" bestFit="1" customWidth="1"/>
    <col min="9368" max="9368" width="8" style="7" bestFit="1" customWidth="1"/>
    <col min="9369" max="9370" width="7.85546875" style="7" bestFit="1" customWidth="1"/>
    <col min="9371" max="9371" width="9.7109375" style="7" customWidth="1"/>
    <col min="9372" max="9372" width="12.85546875" style="7" customWidth="1"/>
    <col min="9373" max="9609" width="9.140625" style="7"/>
    <col min="9610" max="9610" width="9" style="7" bestFit="1" customWidth="1"/>
    <col min="9611" max="9611" width="9.85546875" style="7" bestFit="1" customWidth="1"/>
    <col min="9612" max="9612" width="9.140625" style="7" bestFit="1" customWidth="1"/>
    <col min="9613" max="9613" width="16" style="7" bestFit="1" customWidth="1"/>
    <col min="9614" max="9614" width="9" style="7" bestFit="1" customWidth="1"/>
    <col min="9615" max="9615" width="7.85546875" style="7" bestFit="1" customWidth="1"/>
    <col min="9616" max="9616" width="11.7109375" style="7" bestFit="1" customWidth="1"/>
    <col min="9617" max="9617" width="14.28515625" style="7" customWidth="1"/>
    <col min="9618" max="9618" width="11.7109375" style="7" bestFit="1" customWidth="1"/>
    <col min="9619" max="9619" width="14.140625" style="7" bestFit="1" customWidth="1"/>
    <col min="9620" max="9620" width="16.7109375" style="7" customWidth="1"/>
    <col min="9621" max="9621" width="16.5703125" style="7" customWidth="1"/>
    <col min="9622" max="9623" width="7.85546875" style="7" bestFit="1" customWidth="1"/>
    <col min="9624" max="9624" width="8" style="7" bestFit="1" customWidth="1"/>
    <col min="9625" max="9626" width="7.85546875" style="7" bestFit="1" customWidth="1"/>
    <col min="9627" max="9627" width="9.7109375" style="7" customWidth="1"/>
    <col min="9628" max="9628" width="12.85546875" style="7" customWidth="1"/>
    <col min="9629" max="9865" width="9.140625" style="7"/>
    <col min="9866" max="9866" width="9" style="7" bestFit="1" customWidth="1"/>
    <col min="9867" max="9867" width="9.85546875" style="7" bestFit="1" customWidth="1"/>
    <col min="9868" max="9868" width="9.140625" style="7" bestFit="1" customWidth="1"/>
    <col min="9869" max="9869" width="16" style="7" bestFit="1" customWidth="1"/>
    <col min="9870" max="9870" width="9" style="7" bestFit="1" customWidth="1"/>
    <col min="9871" max="9871" width="7.85546875" style="7" bestFit="1" customWidth="1"/>
    <col min="9872" max="9872" width="11.7109375" style="7" bestFit="1" customWidth="1"/>
    <col min="9873" max="9873" width="14.28515625" style="7" customWidth="1"/>
    <col min="9874" max="9874" width="11.7109375" style="7" bestFit="1" customWidth="1"/>
    <col min="9875" max="9875" width="14.140625" style="7" bestFit="1" customWidth="1"/>
    <col min="9876" max="9876" width="16.7109375" style="7" customWidth="1"/>
    <col min="9877" max="9877" width="16.5703125" style="7" customWidth="1"/>
    <col min="9878" max="9879" width="7.85546875" style="7" bestFit="1" customWidth="1"/>
    <col min="9880" max="9880" width="8" style="7" bestFit="1" customWidth="1"/>
    <col min="9881" max="9882" width="7.85546875" style="7" bestFit="1" customWidth="1"/>
    <col min="9883" max="9883" width="9.7109375" style="7" customWidth="1"/>
    <col min="9884" max="9884" width="12.85546875" style="7" customWidth="1"/>
    <col min="9885" max="10121" width="9.140625" style="7"/>
    <col min="10122" max="10122" width="9" style="7" bestFit="1" customWidth="1"/>
    <col min="10123" max="10123" width="9.85546875" style="7" bestFit="1" customWidth="1"/>
    <col min="10124" max="10124" width="9.140625" style="7" bestFit="1" customWidth="1"/>
    <col min="10125" max="10125" width="16" style="7" bestFit="1" customWidth="1"/>
    <col min="10126" max="10126" width="9" style="7" bestFit="1" customWidth="1"/>
    <col min="10127" max="10127" width="7.85546875" style="7" bestFit="1" customWidth="1"/>
    <col min="10128" max="10128" width="11.7109375" style="7" bestFit="1" customWidth="1"/>
    <col min="10129" max="10129" width="14.28515625" style="7" customWidth="1"/>
    <col min="10130" max="10130" width="11.7109375" style="7" bestFit="1" customWidth="1"/>
    <col min="10131" max="10131" width="14.140625" style="7" bestFit="1" customWidth="1"/>
    <col min="10132" max="10132" width="16.7109375" style="7" customWidth="1"/>
    <col min="10133" max="10133" width="16.5703125" style="7" customWidth="1"/>
    <col min="10134" max="10135" width="7.85546875" style="7" bestFit="1" customWidth="1"/>
    <col min="10136" max="10136" width="8" style="7" bestFit="1" customWidth="1"/>
    <col min="10137" max="10138" width="7.85546875" style="7" bestFit="1" customWidth="1"/>
    <col min="10139" max="10139" width="9.7109375" style="7" customWidth="1"/>
    <col min="10140" max="10140" width="12.85546875" style="7" customWidth="1"/>
    <col min="10141" max="10377" width="9.140625" style="7"/>
    <col min="10378" max="10378" width="9" style="7" bestFit="1" customWidth="1"/>
    <col min="10379" max="10379" width="9.85546875" style="7" bestFit="1" customWidth="1"/>
    <col min="10380" max="10380" width="9.140625" style="7" bestFit="1" customWidth="1"/>
    <col min="10381" max="10381" width="16" style="7" bestFit="1" customWidth="1"/>
    <col min="10382" max="10382" width="9" style="7" bestFit="1" customWidth="1"/>
    <col min="10383" max="10383" width="7.85546875" style="7" bestFit="1" customWidth="1"/>
    <col min="10384" max="10384" width="11.7109375" style="7" bestFit="1" customWidth="1"/>
    <col min="10385" max="10385" width="14.28515625" style="7" customWidth="1"/>
    <col min="10386" max="10386" width="11.7109375" style="7" bestFit="1" customWidth="1"/>
    <col min="10387" max="10387" width="14.140625" style="7" bestFit="1" customWidth="1"/>
    <col min="10388" max="10388" width="16.7109375" style="7" customWidth="1"/>
    <col min="10389" max="10389" width="16.5703125" style="7" customWidth="1"/>
    <col min="10390" max="10391" width="7.85546875" style="7" bestFit="1" customWidth="1"/>
    <col min="10392" max="10392" width="8" style="7" bestFit="1" customWidth="1"/>
    <col min="10393" max="10394" width="7.85546875" style="7" bestFit="1" customWidth="1"/>
    <col min="10395" max="10395" width="9.7109375" style="7" customWidth="1"/>
    <col min="10396" max="10396" width="12.85546875" style="7" customWidth="1"/>
    <col min="10397" max="10633" width="9.140625" style="7"/>
    <col min="10634" max="10634" width="9" style="7" bestFit="1" customWidth="1"/>
    <col min="10635" max="10635" width="9.85546875" style="7" bestFit="1" customWidth="1"/>
    <col min="10636" max="10636" width="9.140625" style="7" bestFit="1" customWidth="1"/>
    <col min="10637" max="10637" width="16" style="7" bestFit="1" customWidth="1"/>
    <col min="10638" max="10638" width="9" style="7" bestFit="1" customWidth="1"/>
    <col min="10639" max="10639" width="7.85546875" style="7" bestFit="1" customWidth="1"/>
    <col min="10640" max="10640" width="11.7109375" style="7" bestFit="1" customWidth="1"/>
    <col min="10641" max="10641" width="14.28515625" style="7" customWidth="1"/>
    <col min="10642" max="10642" width="11.7109375" style="7" bestFit="1" customWidth="1"/>
    <col min="10643" max="10643" width="14.140625" style="7" bestFit="1" customWidth="1"/>
    <col min="10644" max="10644" width="16.7109375" style="7" customWidth="1"/>
    <col min="10645" max="10645" width="16.5703125" style="7" customWidth="1"/>
    <col min="10646" max="10647" width="7.85546875" style="7" bestFit="1" customWidth="1"/>
    <col min="10648" max="10648" width="8" style="7" bestFit="1" customWidth="1"/>
    <col min="10649" max="10650" width="7.85546875" style="7" bestFit="1" customWidth="1"/>
    <col min="10651" max="10651" width="9.7109375" style="7" customWidth="1"/>
    <col min="10652" max="10652" width="12.85546875" style="7" customWidth="1"/>
    <col min="10653" max="10889" width="9.140625" style="7"/>
    <col min="10890" max="10890" width="9" style="7" bestFit="1" customWidth="1"/>
    <col min="10891" max="10891" width="9.85546875" style="7" bestFit="1" customWidth="1"/>
    <col min="10892" max="10892" width="9.140625" style="7" bestFit="1" customWidth="1"/>
    <col min="10893" max="10893" width="16" style="7" bestFit="1" customWidth="1"/>
    <col min="10894" max="10894" width="9" style="7" bestFit="1" customWidth="1"/>
    <col min="10895" max="10895" width="7.85546875" style="7" bestFit="1" customWidth="1"/>
    <col min="10896" max="10896" width="11.7109375" style="7" bestFit="1" customWidth="1"/>
    <col min="10897" max="10897" width="14.28515625" style="7" customWidth="1"/>
    <col min="10898" max="10898" width="11.7109375" style="7" bestFit="1" customWidth="1"/>
    <col min="10899" max="10899" width="14.140625" style="7" bestFit="1" customWidth="1"/>
    <col min="10900" max="10900" width="16.7109375" style="7" customWidth="1"/>
    <col min="10901" max="10901" width="16.5703125" style="7" customWidth="1"/>
    <col min="10902" max="10903" width="7.85546875" style="7" bestFit="1" customWidth="1"/>
    <col min="10904" max="10904" width="8" style="7" bestFit="1" customWidth="1"/>
    <col min="10905" max="10906" width="7.85546875" style="7" bestFit="1" customWidth="1"/>
    <col min="10907" max="10907" width="9.7109375" style="7" customWidth="1"/>
    <col min="10908" max="10908" width="12.85546875" style="7" customWidth="1"/>
    <col min="10909" max="11145" width="9.140625" style="7"/>
    <col min="11146" max="11146" width="9" style="7" bestFit="1" customWidth="1"/>
    <col min="11147" max="11147" width="9.85546875" style="7" bestFit="1" customWidth="1"/>
    <col min="11148" max="11148" width="9.140625" style="7" bestFit="1" customWidth="1"/>
    <col min="11149" max="11149" width="16" style="7" bestFit="1" customWidth="1"/>
    <col min="11150" max="11150" width="9" style="7" bestFit="1" customWidth="1"/>
    <col min="11151" max="11151" width="7.85546875" style="7" bestFit="1" customWidth="1"/>
    <col min="11152" max="11152" width="11.7109375" style="7" bestFit="1" customWidth="1"/>
    <col min="11153" max="11153" width="14.28515625" style="7" customWidth="1"/>
    <col min="11154" max="11154" width="11.7109375" style="7" bestFit="1" customWidth="1"/>
    <col min="11155" max="11155" width="14.140625" style="7" bestFit="1" customWidth="1"/>
    <col min="11156" max="11156" width="16.7109375" style="7" customWidth="1"/>
    <col min="11157" max="11157" width="16.5703125" style="7" customWidth="1"/>
    <col min="11158" max="11159" width="7.85546875" style="7" bestFit="1" customWidth="1"/>
    <col min="11160" max="11160" width="8" style="7" bestFit="1" customWidth="1"/>
    <col min="11161" max="11162" width="7.85546875" style="7" bestFit="1" customWidth="1"/>
    <col min="11163" max="11163" width="9.7109375" style="7" customWidth="1"/>
    <col min="11164" max="11164" width="12.85546875" style="7" customWidth="1"/>
    <col min="11165" max="11401" width="9.140625" style="7"/>
    <col min="11402" max="11402" width="9" style="7" bestFit="1" customWidth="1"/>
    <col min="11403" max="11403" width="9.85546875" style="7" bestFit="1" customWidth="1"/>
    <col min="11404" max="11404" width="9.140625" style="7" bestFit="1" customWidth="1"/>
    <col min="11405" max="11405" width="16" style="7" bestFit="1" customWidth="1"/>
    <col min="11406" max="11406" width="9" style="7" bestFit="1" customWidth="1"/>
    <col min="11407" max="11407" width="7.85546875" style="7" bestFit="1" customWidth="1"/>
    <col min="11408" max="11408" width="11.7109375" style="7" bestFit="1" customWidth="1"/>
    <col min="11409" max="11409" width="14.28515625" style="7" customWidth="1"/>
    <col min="11410" max="11410" width="11.7109375" style="7" bestFit="1" customWidth="1"/>
    <col min="11411" max="11411" width="14.140625" style="7" bestFit="1" customWidth="1"/>
    <col min="11412" max="11412" width="16.7109375" style="7" customWidth="1"/>
    <col min="11413" max="11413" width="16.5703125" style="7" customWidth="1"/>
    <col min="11414" max="11415" width="7.85546875" style="7" bestFit="1" customWidth="1"/>
    <col min="11416" max="11416" width="8" style="7" bestFit="1" customWidth="1"/>
    <col min="11417" max="11418" width="7.85546875" style="7" bestFit="1" customWidth="1"/>
    <col min="11419" max="11419" width="9.7109375" style="7" customWidth="1"/>
    <col min="11420" max="11420" width="12.85546875" style="7" customWidth="1"/>
    <col min="11421" max="11657" width="9.140625" style="7"/>
    <col min="11658" max="11658" width="9" style="7" bestFit="1" customWidth="1"/>
    <col min="11659" max="11659" width="9.85546875" style="7" bestFit="1" customWidth="1"/>
    <col min="11660" max="11660" width="9.140625" style="7" bestFit="1" customWidth="1"/>
    <col min="11661" max="11661" width="16" style="7" bestFit="1" customWidth="1"/>
    <col min="11662" max="11662" width="9" style="7" bestFit="1" customWidth="1"/>
    <col min="11663" max="11663" width="7.85546875" style="7" bestFit="1" customWidth="1"/>
    <col min="11664" max="11664" width="11.7109375" style="7" bestFit="1" customWidth="1"/>
    <col min="11665" max="11665" width="14.28515625" style="7" customWidth="1"/>
    <col min="11666" max="11666" width="11.7109375" style="7" bestFit="1" customWidth="1"/>
    <col min="11667" max="11667" width="14.140625" style="7" bestFit="1" customWidth="1"/>
    <col min="11668" max="11668" width="16.7109375" style="7" customWidth="1"/>
    <col min="11669" max="11669" width="16.5703125" style="7" customWidth="1"/>
    <col min="11670" max="11671" width="7.85546875" style="7" bestFit="1" customWidth="1"/>
    <col min="11672" max="11672" width="8" style="7" bestFit="1" customWidth="1"/>
    <col min="11673" max="11674" width="7.85546875" style="7" bestFit="1" customWidth="1"/>
    <col min="11675" max="11675" width="9.7109375" style="7" customWidth="1"/>
    <col min="11676" max="11676" width="12.85546875" style="7" customWidth="1"/>
    <col min="11677" max="11913" width="9.140625" style="7"/>
    <col min="11914" max="11914" width="9" style="7" bestFit="1" customWidth="1"/>
    <col min="11915" max="11915" width="9.85546875" style="7" bestFit="1" customWidth="1"/>
    <col min="11916" max="11916" width="9.140625" style="7" bestFit="1" customWidth="1"/>
    <col min="11917" max="11917" width="16" style="7" bestFit="1" customWidth="1"/>
    <col min="11918" max="11918" width="9" style="7" bestFit="1" customWidth="1"/>
    <col min="11919" max="11919" width="7.85546875" style="7" bestFit="1" customWidth="1"/>
    <col min="11920" max="11920" width="11.7109375" style="7" bestFit="1" customWidth="1"/>
    <col min="11921" max="11921" width="14.28515625" style="7" customWidth="1"/>
    <col min="11922" max="11922" width="11.7109375" style="7" bestFit="1" customWidth="1"/>
    <col min="11923" max="11923" width="14.140625" style="7" bestFit="1" customWidth="1"/>
    <col min="11924" max="11924" width="16.7109375" style="7" customWidth="1"/>
    <col min="11925" max="11925" width="16.5703125" style="7" customWidth="1"/>
    <col min="11926" max="11927" width="7.85546875" style="7" bestFit="1" customWidth="1"/>
    <col min="11928" max="11928" width="8" style="7" bestFit="1" customWidth="1"/>
    <col min="11929" max="11930" width="7.85546875" style="7" bestFit="1" customWidth="1"/>
    <col min="11931" max="11931" width="9.7109375" style="7" customWidth="1"/>
    <col min="11932" max="11932" width="12.85546875" style="7" customWidth="1"/>
    <col min="11933" max="12169" width="9.140625" style="7"/>
    <col min="12170" max="12170" width="9" style="7" bestFit="1" customWidth="1"/>
    <col min="12171" max="12171" width="9.85546875" style="7" bestFit="1" customWidth="1"/>
    <col min="12172" max="12172" width="9.140625" style="7" bestFit="1" customWidth="1"/>
    <col min="12173" max="12173" width="16" style="7" bestFit="1" customWidth="1"/>
    <col min="12174" max="12174" width="9" style="7" bestFit="1" customWidth="1"/>
    <col min="12175" max="12175" width="7.85546875" style="7" bestFit="1" customWidth="1"/>
    <col min="12176" max="12176" width="11.7109375" style="7" bestFit="1" customWidth="1"/>
    <col min="12177" max="12177" width="14.28515625" style="7" customWidth="1"/>
    <col min="12178" max="12178" width="11.7109375" style="7" bestFit="1" customWidth="1"/>
    <col min="12179" max="12179" width="14.140625" style="7" bestFit="1" customWidth="1"/>
    <col min="12180" max="12180" width="16.7109375" style="7" customWidth="1"/>
    <col min="12181" max="12181" width="16.5703125" style="7" customWidth="1"/>
    <col min="12182" max="12183" width="7.85546875" style="7" bestFit="1" customWidth="1"/>
    <col min="12184" max="12184" width="8" style="7" bestFit="1" customWidth="1"/>
    <col min="12185" max="12186" width="7.85546875" style="7" bestFit="1" customWidth="1"/>
    <col min="12187" max="12187" width="9.7109375" style="7" customWidth="1"/>
    <col min="12188" max="12188" width="12.85546875" style="7" customWidth="1"/>
    <col min="12189" max="12425" width="9.140625" style="7"/>
    <col min="12426" max="12426" width="9" style="7" bestFit="1" customWidth="1"/>
    <col min="12427" max="12427" width="9.85546875" style="7" bestFit="1" customWidth="1"/>
    <col min="12428" max="12428" width="9.140625" style="7" bestFit="1" customWidth="1"/>
    <col min="12429" max="12429" width="16" style="7" bestFit="1" customWidth="1"/>
    <col min="12430" max="12430" width="9" style="7" bestFit="1" customWidth="1"/>
    <col min="12431" max="12431" width="7.85546875" style="7" bestFit="1" customWidth="1"/>
    <col min="12432" max="12432" width="11.7109375" style="7" bestFit="1" customWidth="1"/>
    <col min="12433" max="12433" width="14.28515625" style="7" customWidth="1"/>
    <col min="12434" max="12434" width="11.7109375" style="7" bestFit="1" customWidth="1"/>
    <col min="12435" max="12435" width="14.140625" style="7" bestFit="1" customWidth="1"/>
    <col min="12436" max="12436" width="16.7109375" style="7" customWidth="1"/>
    <col min="12437" max="12437" width="16.5703125" style="7" customWidth="1"/>
    <col min="12438" max="12439" width="7.85546875" style="7" bestFit="1" customWidth="1"/>
    <col min="12440" max="12440" width="8" style="7" bestFit="1" customWidth="1"/>
    <col min="12441" max="12442" width="7.85546875" style="7" bestFit="1" customWidth="1"/>
    <col min="12443" max="12443" width="9.7109375" style="7" customWidth="1"/>
    <col min="12444" max="12444" width="12.85546875" style="7" customWidth="1"/>
    <col min="12445" max="12681" width="9.140625" style="7"/>
    <col min="12682" max="12682" width="9" style="7" bestFit="1" customWidth="1"/>
    <col min="12683" max="12683" width="9.85546875" style="7" bestFit="1" customWidth="1"/>
    <col min="12684" max="12684" width="9.140625" style="7" bestFit="1" customWidth="1"/>
    <col min="12685" max="12685" width="16" style="7" bestFit="1" customWidth="1"/>
    <col min="12686" max="12686" width="9" style="7" bestFit="1" customWidth="1"/>
    <col min="12687" max="12687" width="7.85546875" style="7" bestFit="1" customWidth="1"/>
    <col min="12688" max="12688" width="11.7109375" style="7" bestFit="1" customWidth="1"/>
    <col min="12689" max="12689" width="14.28515625" style="7" customWidth="1"/>
    <col min="12690" max="12690" width="11.7109375" style="7" bestFit="1" customWidth="1"/>
    <col min="12691" max="12691" width="14.140625" style="7" bestFit="1" customWidth="1"/>
    <col min="12692" max="12692" width="16.7109375" style="7" customWidth="1"/>
    <col min="12693" max="12693" width="16.5703125" style="7" customWidth="1"/>
    <col min="12694" max="12695" width="7.85546875" style="7" bestFit="1" customWidth="1"/>
    <col min="12696" max="12696" width="8" style="7" bestFit="1" customWidth="1"/>
    <col min="12697" max="12698" width="7.85546875" style="7" bestFit="1" customWidth="1"/>
    <col min="12699" max="12699" width="9.7109375" style="7" customWidth="1"/>
    <col min="12700" max="12700" width="12.85546875" style="7" customWidth="1"/>
    <col min="12701" max="12937" width="9.140625" style="7"/>
    <col min="12938" max="12938" width="9" style="7" bestFit="1" customWidth="1"/>
    <col min="12939" max="12939" width="9.85546875" style="7" bestFit="1" customWidth="1"/>
    <col min="12940" max="12940" width="9.140625" style="7" bestFit="1" customWidth="1"/>
    <col min="12941" max="12941" width="16" style="7" bestFit="1" customWidth="1"/>
    <col min="12942" max="12942" width="9" style="7" bestFit="1" customWidth="1"/>
    <col min="12943" max="12943" width="7.85546875" style="7" bestFit="1" customWidth="1"/>
    <col min="12944" max="12944" width="11.7109375" style="7" bestFit="1" customWidth="1"/>
    <col min="12945" max="12945" width="14.28515625" style="7" customWidth="1"/>
    <col min="12946" max="12946" width="11.7109375" style="7" bestFit="1" customWidth="1"/>
    <col min="12947" max="12947" width="14.140625" style="7" bestFit="1" customWidth="1"/>
    <col min="12948" max="12948" width="16.7109375" style="7" customWidth="1"/>
    <col min="12949" max="12949" width="16.5703125" style="7" customWidth="1"/>
    <col min="12950" max="12951" width="7.85546875" style="7" bestFit="1" customWidth="1"/>
    <col min="12952" max="12952" width="8" style="7" bestFit="1" customWidth="1"/>
    <col min="12953" max="12954" width="7.85546875" style="7" bestFit="1" customWidth="1"/>
    <col min="12955" max="12955" width="9.7109375" style="7" customWidth="1"/>
    <col min="12956" max="12956" width="12.85546875" style="7" customWidth="1"/>
    <col min="12957" max="13193" width="9.140625" style="7"/>
    <col min="13194" max="13194" width="9" style="7" bestFit="1" customWidth="1"/>
    <col min="13195" max="13195" width="9.85546875" style="7" bestFit="1" customWidth="1"/>
    <col min="13196" max="13196" width="9.140625" style="7" bestFit="1" customWidth="1"/>
    <col min="13197" max="13197" width="16" style="7" bestFit="1" customWidth="1"/>
    <col min="13198" max="13198" width="9" style="7" bestFit="1" customWidth="1"/>
    <col min="13199" max="13199" width="7.85546875" style="7" bestFit="1" customWidth="1"/>
    <col min="13200" max="13200" width="11.7109375" style="7" bestFit="1" customWidth="1"/>
    <col min="13201" max="13201" width="14.28515625" style="7" customWidth="1"/>
    <col min="13202" max="13202" width="11.7109375" style="7" bestFit="1" customWidth="1"/>
    <col min="13203" max="13203" width="14.140625" style="7" bestFit="1" customWidth="1"/>
    <col min="13204" max="13204" width="16.7109375" style="7" customWidth="1"/>
    <col min="13205" max="13205" width="16.5703125" style="7" customWidth="1"/>
    <col min="13206" max="13207" width="7.85546875" style="7" bestFit="1" customWidth="1"/>
    <col min="13208" max="13208" width="8" style="7" bestFit="1" customWidth="1"/>
    <col min="13209" max="13210" width="7.85546875" style="7" bestFit="1" customWidth="1"/>
    <col min="13211" max="13211" width="9.7109375" style="7" customWidth="1"/>
    <col min="13212" max="13212" width="12.85546875" style="7" customWidth="1"/>
    <col min="13213" max="13449" width="9.140625" style="7"/>
    <col min="13450" max="13450" width="9" style="7" bestFit="1" customWidth="1"/>
    <col min="13451" max="13451" width="9.85546875" style="7" bestFit="1" customWidth="1"/>
    <col min="13452" max="13452" width="9.140625" style="7" bestFit="1" customWidth="1"/>
    <col min="13453" max="13453" width="16" style="7" bestFit="1" customWidth="1"/>
    <col min="13454" max="13454" width="9" style="7" bestFit="1" customWidth="1"/>
    <col min="13455" max="13455" width="7.85546875" style="7" bestFit="1" customWidth="1"/>
    <col min="13456" max="13456" width="11.7109375" style="7" bestFit="1" customWidth="1"/>
    <col min="13457" max="13457" width="14.28515625" style="7" customWidth="1"/>
    <col min="13458" max="13458" width="11.7109375" style="7" bestFit="1" customWidth="1"/>
    <col min="13459" max="13459" width="14.140625" style="7" bestFit="1" customWidth="1"/>
    <col min="13460" max="13460" width="16.7109375" style="7" customWidth="1"/>
    <col min="13461" max="13461" width="16.5703125" style="7" customWidth="1"/>
    <col min="13462" max="13463" width="7.85546875" style="7" bestFit="1" customWidth="1"/>
    <col min="13464" max="13464" width="8" style="7" bestFit="1" customWidth="1"/>
    <col min="13465" max="13466" width="7.85546875" style="7" bestFit="1" customWidth="1"/>
    <col min="13467" max="13467" width="9.7109375" style="7" customWidth="1"/>
    <col min="13468" max="13468" width="12.85546875" style="7" customWidth="1"/>
    <col min="13469" max="13705" width="9.140625" style="7"/>
    <col min="13706" max="13706" width="9" style="7" bestFit="1" customWidth="1"/>
    <col min="13707" max="13707" width="9.85546875" style="7" bestFit="1" customWidth="1"/>
    <col min="13708" max="13708" width="9.140625" style="7" bestFit="1" customWidth="1"/>
    <col min="13709" max="13709" width="16" style="7" bestFit="1" customWidth="1"/>
    <col min="13710" max="13710" width="9" style="7" bestFit="1" customWidth="1"/>
    <col min="13711" max="13711" width="7.85546875" style="7" bestFit="1" customWidth="1"/>
    <col min="13712" max="13712" width="11.7109375" style="7" bestFit="1" customWidth="1"/>
    <col min="13713" max="13713" width="14.28515625" style="7" customWidth="1"/>
    <col min="13714" max="13714" width="11.7109375" style="7" bestFit="1" customWidth="1"/>
    <col min="13715" max="13715" width="14.140625" style="7" bestFit="1" customWidth="1"/>
    <col min="13716" max="13716" width="16.7109375" style="7" customWidth="1"/>
    <col min="13717" max="13717" width="16.5703125" style="7" customWidth="1"/>
    <col min="13718" max="13719" width="7.85546875" style="7" bestFit="1" customWidth="1"/>
    <col min="13720" max="13720" width="8" style="7" bestFit="1" customWidth="1"/>
    <col min="13721" max="13722" width="7.85546875" style="7" bestFit="1" customWidth="1"/>
    <col min="13723" max="13723" width="9.7109375" style="7" customWidth="1"/>
    <col min="13724" max="13724" width="12.85546875" style="7" customWidth="1"/>
    <col min="13725" max="13961" width="9.140625" style="7"/>
    <col min="13962" max="13962" width="9" style="7" bestFit="1" customWidth="1"/>
    <col min="13963" max="13963" width="9.85546875" style="7" bestFit="1" customWidth="1"/>
    <col min="13964" max="13964" width="9.140625" style="7" bestFit="1" customWidth="1"/>
    <col min="13965" max="13965" width="16" style="7" bestFit="1" customWidth="1"/>
    <col min="13966" max="13966" width="9" style="7" bestFit="1" customWidth="1"/>
    <col min="13967" max="13967" width="7.85546875" style="7" bestFit="1" customWidth="1"/>
    <col min="13968" max="13968" width="11.7109375" style="7" bestFit="1" customWidth="1"/>
    <col min="13969" max="13969" width="14.28515625" style="7" customWidth="1"/>
    <col min="13970" max="13970" width="11.7109375" style="7" bestFit="1" customWidth="1"/>
    <col min="13971" max="13971" width="14.140625" style="7" bestFit="1" customWidth="1"/>
    <col min="13972" max="13972" width="16.7109375" style="7" customWidth="1"/>
    <col min="13973" max="13973" width="16.5703125" style="7" customWidth="1"/>
    <col min="13974" max="13975" width="7.85546875" style="7" bestFit="1" customWidth="1"/>
    <col min="13976" max="13976" width="8" style="7" bestFit="1" customWidth="1"/>
    <col min="13977" max="13978" width="7.85546875" style="7" bestFit="1" customWidth="1"/>
    <col min="13979" max="13979" width="9.7109375" style="7" customWidth="1"/>
    <col min="13980" max="13980" width="12.85546875" style="7" customWidth="1"/>
    <col min="13981" max="14217" width="9.140625" style="7"/>
    <col min="14218" max="14218" width="9" style="7" bestFit="1" customWidth="1"/>
    <col min="14219" max="14219" width="9.85546875" style="7" bestFit="1" customWidth="1"/>
    <col min="14220" max="14220" width="9.140625" style="7" bestFit="1" customWidth="1"/>
    <col min="14221" max="14221" width="16" style="7" bestFit="1" customWidth="1"/>
    <col min="14222" max="14222" width="9" style="7" bestFit="1" customWidth="1"/>
    <col min="14223" max="14223" width="7.85546875" style="7" bestFit="1" customWidth="1"/>
    <col min="14224" max="14224" width="11.7109375" style="7" bestFit="1" customWidth="1"/>
    <col min="14225" max="14225" width="14.28515625" style="7" customWidth="1"/>
    <col min="14226" max="14226" width="11.7109375" style="7" bestFit="1" customWidth="1"/>
    <col min="14227" max="14227" width="14.140625" style="7" bestFit="1" customWidth="1"/>
    <col min="14228" max="14228" width="16.7109375" style="7" customWidth="1"/>
    <col min="14229" max="14229" width="16.5703125" style="7" customWidth="1"/>
    <col min="14230" max="14231" width="7.85546875" style="7" bestFit="1" customWidth="1"/>
    <col min="14232" max="14232" width="8" style="7" bestFit="1" customWidth="1"/>
    <col min="14233" max="14234" width="7.85546875" style="7" bestFit="1" customWidth="1"/>
    <col min="14235" max="14235" width="9.7109375" style="7" customWidth="1"/>
    <col min="14236" max="14236" width="12.85546875" style="7" customWidth="1"/>
    <col min="14237" max="14473" width="9.140625" style="7"/>
    <col min="14474" max="14474" width="9" style="7" bestFit="1" customWidth="1"/>
    <col min="14475" max="14475" width="9.85546875" style="7" bestFit="1" customWidth="1"/>
    <col min="14476" max="14476" width="9.140625" style="7" bestFit="1" customWidth="1"/>
    <col min="14477" max="14477" width="16" style="7" bestFit="1" customWidth="1"/>
    <col min="14478" max="14478" width="9" style="7" bestFit="1" customWidth="1"/>
    <col min="14479" max="14479" width="7.85546875" style="7" bestFit="1" customWidth="1"/>
    <col min="14480" max="14480" width="11.7109375" style="7" bestFit="1" customWidth="1"/>
    <col min="14481" max="14481" width="14.28515625" style="7" customWidth="1"/>
    <col min="14482" max="14482" width="11.7109375" style="7" bestFit="1" customWidth="1"/>
    <col min="14483" max="14483" width="14.140625" style="7" bestFit="1" customWidth="1"/>
    <col min="14484" max="14484" width="16.7109375" style="7" customWidth="1"/>
    <col min="14485" max="14485" width="16.5703125" style="7" customWidth="1"/>
    <col min="14486" max="14487" width="7.85546875" style="7" bestFit="1" customWidth="1"/>
    <col min="14488" max="14488" width="8" style="7" bestFit="1" customWidth="1"/>
    <col min="14489" max="14490" width="7.85546875" style="7" bestFit="1" customWidth="1"/>
    <col min="14491" max="14491" width="9.7109375" style="7" customWidth="1"/>
    <col min="14492" max="14492" width="12.85546875" style="7" customWidth="1"/>
    <col min="14493" max="14729" width="9.140625" style="7"/>
    <col min="14730" max="14730" width="9" style="7" bestFit="1" customWidth="1"/>
    <col min="14731" max="14731" width="9.85546875" style="7" bestFit="1" customWidth="1"/>
    <col min="14732" max="14732" width="9.140625" style="7" bestFit="1" customWidth="1"/>
    <col min="14733" max="14733" width="16" style="7" bestFit="1" customWidth="1"/>
    <col min="14734" max="14734" width="9" style="7" bestFit="1" customWidth="1"/>
    <col min="14735" max="14735" width="7.85546875" style="7" bestFit="1" customWidth="1"/>
    <col min="14736" max="14736" width="11.7109375" style="7" bestFit="1" customWidth="1"/>
    <col min="14737" max="14737" width="14.28515625" style="7" customWidth="1"/>
    <col min="14738" max="14738" width="11.7109375" style="7" bestFit="1" customWidth="1"/>
    <col min="14739" max="14739" width="14.140625" style="7" bestFit="1" customWidth="1"/>
    <col min="14740" max="14740" width="16.7109375" style="7" customWidth="1"/>
    <col min="14741" max="14741" width="16.5703125" style="7" customWidth="1"/>
    <col min="14742" max="14743" width="7.85546875" style="7" bestFit="1" customWidth="1"/>
    <col min="14744" max="14744" width="8" style="7" bestFit="1" customWidth="1"/>
    <col min="14745" max="14746" width="7.85546875" style="7" bestFit="1" customWidth="1"/>
    <col min="14747" max="14747" width="9.7109375" style="7" customWidth="1"/>
    <col min="14748" max="14748" width="12.85546875" style="7" customWidth="1"/>
    <col min="14749" max="14985" width="9.140625" style="7"/>
    <col min="14986" max="14986" width="9" style="7" bestFit="1" customWidth="1"/>
    <col min="14987" max="14987" width="9.85546875" style="7" bestFit="1" customWidth="1"/>
    <col min="14988" max="14988" width="9.140625" style="7" bestFit="1" customWidth="1"/>
    <col min="14989" max="14989" width="16" style="7" bestFit="1" customWidth="1"/>
    <col min="14990" max="14990" width="9" style="7" bestFit="1" customWidth="1"/>
    <col min="14991" max="14991" width="7.85546875" style="7" bestFit="1" customWidth="1"/>
    <col min="14992" max="14992" width="11.7109375" style="7" bestFit="1" customWidth="1"/>
    <col min="14993" max="14993" width="14.28515625" style="7" customWidth="1"/>
    <col min="14994" max="14994" width="11.7109375" style="7" bestFit="1" customWidth="1"/>
    <col min="14995" max="14995" width="14.140625" style="7" bestFit="1" customWidth="1"/>
    <col min="14996" max="14996" width="16.7109375" style="7" customWidth="1"/>
    <col min="14997" max="14997" width="16.5703125" style="7" customWidth="1"/>
    <col min="14998" max="14999" width="7.85546875" style="7" bestFit="1" customWidth="1"/>
    <col min="15000" max="15000" width="8" style="7" bestFit="1" customWidth="1"/>
    <col min="15001" max="15002" width="7.85546875" style="7" bestFit="1" customWidth="1"/>
    <col min="15003" max="15003" width="9.7109375" style="7" customWidth="1"/>
    <col min="15004" max="15004" width="12.85546875" style="7" customWidth="1"/>
    <col min="15005" max="15241" width="9.140625" style="7"/>
    <col min="15242" max="15242" width="9" style="7" bestFit="1" customWidth="1"/>
    <col min="15243" max="15243" width="9.85546875" style="7" bestFit="1" customWidth="1"/>
    <col min="15244" max="15244" width="9.140625" style="7" bestFit="1" customWidth="1"/>
    <col min="15245" max="15245" width="16" style="7" bestFit="1" customWidth="1"/>
    <col min="15246" max="15246" width="9" style="7" bestFit="1" customWidth="1"/>
    <col min="15247" max="15247" width="7.85546875" style="7" bestFit="1" customWidth="1"/>
    <col min="15248" max="15248" width="11.7109375" style="7" bestFit="1" customWidth="1"/>
    <col min="15249" max="15249" width="14.28515625" style="7" customWidth="1"/>
    <col min="15250" max="15250" width="11.7109375" style="7" bestFit="1" customWidth="1"/>
    <col min="15251" max="15251" width="14.140625" style="7" bestFit="1" customWidth="1"/>
    <col min="15252" max="15252" width="16.7109375" style="7" customWidth="1"/>
    <col min="15253" max="15253" width="16.5703125" style="7" customWidth="1"/>
    <col min="15254" max="15255" width="7.85546875" style="7" bestFit="1" customWidth="1"/>
    <col min="15256" max="15256" width="8" style="7" bestFit="1" customWidth="1"/>
    <col min="15257" max="15258" width="7.85546875" style="7" bestFit="1" customWidth="1"/>
    <col min="15259" max="15259" width="9.7109375" style="7" customWidth="1"/>
    <col min="15260" max="15260" width="12.85546875" style="7" customWidth="1"/>
    <col min="15261" max="15497" width="9.140625" style="7"/>
    <col min="15498" max="15498" width="9" style="7" bestFit="1" customWidth="1"/>
    <col min="15499" max="15499" width="9.85546875" style="7" bestFit="1" customWidth="1"/>
    <col min="15500" max="15500" width="9.140625" style="7" bestFit="1" customWidth="1"/>
    <col min="15501" max="15501" width="16" style="7" bestFit="1" customWidth="1"/>
    <col min="15502" max="15502" width="9" style="7" bestFit="1" customWidth="1"/>
    <col min="15503" max="15503" width="7.85546875" style="7" bestFit="1" customWidth="1"/>
    <col min="15504" max="15504" width="11.7109375" style="7" bestFit="1" customWidth="1"/>
    <col min="15505" max="15505" width="14.28515625" style="7" customWidth="1"/>
    <col min="15506" max="15506" width="11.7109375" style="7" bestFit="1" customWidth="1"/>
    <col min="15507" max="15507" width="14.140625" style="7" bestFit="1" customWidth="1"/>
    <col min="15508" max="15508" width="16.7109375" style="7" customWidth="1"/>
    <col min="15509" max="15509" width="16.5703125" style="7" customWidth="1"/>
    <col min="15510" max="15511" width="7.85546875" style="7" bestFit="1" customWidth="1"/>
    <col min="15512" max="15512" width="8" style="7" bestFit="1" customWidth="1"/>
    <col min="15513" max="15514" width="7.85546875" style="7" bestFit="1" customWidth="1"/>
    <col min="15515" max="15515" width="9.7109375" style="7" customWidth="1"/>
    <col min="15516" max="15516" width="12.85546875" style="7" customWidth="1"/>
    <col min="15517" max="15753" width="9.140625" style="7"/>
    <col min="15754" max="15754" width="9" style="7" bestFit="1" customWidth="1"/>
    <col min="15755" max="15755" width="9.85546875" style="7" bestFit="1" customWidth="1"/>
    <col min="15756" max="15756" width="9.140625" style="7" bestFit="1" customWidth="1"/>
    <col min="15757" max="15757" width="16" style="7" bestFit="1" customWidth="1"/>
    <col min="15758" max="15758" width="9" style="7" bestFit="1" customWidth="1"/>
    <col min="15759" max="15759" width="7.85546875" style="7" bestFit="1" customWidth="1"/>
    <col min="15760" max="15760" width="11.7109375" style="7" bestFit="1" customWidth="1"/>
    <col min="15761" max="15761" width="14.28515625" style="7" customWidth="1"/>
    <col min="15762" max="15762" width="11.7109375" style="7" bestFit="1" customWidth="1"/>
    <col min="15763" max="15763" width="14.140625" style="7" bestFit="1" customWidth="1"/>
    <col min="15764" max="15764" width="16.7109375" style="7" customWidth="1"/>
    <col min="15765" max="15765" width="16.5703125" style="7" customWidth="1"/>
    <col min="15766" max="15767" width="7.85546875" style="7" bestFit="1" customWidth="1"/>
    <col min="15768" max="15768" width="8" style="7" bestFit="1" customWidth="1"/>
    <col min="15769" max="15770" width="7.85546875" style="7" bestFit="1" customWidth="1"/>
    <col min="15771" max="15771" width="9.7109375" style="7" customWidth="1"/>
    <col min="15772" max="15772" width="12.85546875" style="7" customWidth="1"/>
    <col min="15773" max="16009" width="9.140625" style="7"/>
    <col min="16010" max="16010" width="9" style="7" bestFit="1" customWidth="1"/>
    <col min="16011" max="16011" width="9.85546875" style="7" bestFit="1" customWidth="1"/>
    <col min="16012" max="16012" width="9.140625" style="7" bestFit="1" customWidth="1"/>
    <col min="16013" max="16013" width="16" style="7" bestFit="1" customWidth="1"/>
    <col min="16014" max="16014" width="9" style="7" bestFit="1" customWidth="1"/>
    <col min="16015" max="16015" width="7.85546875" style="7" bestFit="1" customWidth="1"/>
    <col min="16016" max="16016" width="11.7109375" style="7" bestFit="1" customWidth="1"/>
    <col min="16017" max="16017" width="14.28515625" style="7" customWidth="1"/>
    <col min="16018" max="16018" width="11.7109375" style="7" bestFit="1" customWidth="1"/>
    <col min="16019" max="16019" width="14.140625" style="7" bestFit="1" customWidth="1"/>
    <col min="16020" max="16020" width="16.7109375" style="7" customWidth="1"/>
    <col min="16021" max="16021" width="16.5703125" style="7" customWidth="1"/>
    <col min="16022" max="16023" width="7.85546875" style="7" bestFit="1" customWidth="1"/>
    <col min="16024" max="16024" width="8" style="7" bestFit="1" customWidth="1"/>
    <col min="16025" max="16026" width="7.85546875" style="7" bestFit="1" customWidth="1"/>
    <col min="16027" max="16027" width="9.7109375" style="7" customWidth="1"/>
    <col min="16028" max="16028" width="12.85546875" style="7" customWidth="1"/>
    <col min="16029" max="16384" width="9.140625" style="7"/>
  </cols>
  <sheetData>
    <row r="1" spans="1:35" s="3" customFormat="1" ht="22.5">
      <c r="A1" s="25" t="s">
        <v>8</v>
      </c>
      <c r="B1" s="78" t="s">
        <v>71</v>
      </c>
      <c r="C1" s="25" t="s">
        <v>4</v>
      </c>
      <c r="D1" s="25" t="s">
        <v>6</v>
      </c>
      <c r="E1" s="25" t="s">
        <v>9</v>
      </c>
      <c r="F1" s="78" t="s">
        <v>71</v>
      </c>
      <c r="G1" s="28" t="s">
        <v>7</v>
      </c>
      <c r="H1" s="28" t="s">
        <v>8</v>
      </c>
      <c r="I1" s="17" t="s">
        <v>138</v>
      </c>
      <c r="J1" s="78" t="s">
        <v>71</v>
      </c>
      <c r="K1" s="32" t="s">
        <v>3</v>
      </c>
      <c r="L1" s="32" t="s">
        <v>16</v>
      </c>
      <c r="M1" s="27" t="s">
        <v>137</v>
      </c>
      <c r="N1" s="78" t="s">
        <v>71</v>
      </c>
      <c r="O1" s="29" t="s">
        <v>3</v>
      </c>
      <c r="P1" s="29" t="s">
        <v>16</v>
      </c>
      <c r="Q1" s="54"/>
      <c r="R1" s="17" t="s">
        <v>138</v>
      </c>
      <c r="S1" s="78" t="s">
        <v>71</v>
      </c>
      <c r="T1" s="32" t="s">
        <v>3</v>
      </c>
      <c r="U1" s="32" t="s">
        <v>16</v>
      </c>
      <c r="V1" s="27" t="s">
        <v>137</v>
      </c>
      <c r="W1" s="78" t="s">
        <v>71</v>
      </c>
      <c r="X1" s="29" t="s">
        <v>3</v>
      </c>
      <c r="Y1" s="29" t="s">
        <v>16</v>
      </c>
      <c r="Z1" s="76">
        <v>6.4999999999999997E-3</v>
      </c>
      <c r="AA1" s="89">
        <v>1.25E-3</v>
      </c>
      <c r="AB1" s="77">
        <v>1.2999999999999999E-2</v>
      </c>
      <c r="AC1" s="3" t="s">
        <v>58</v>
      </c>
      <c r="AD1" s="43"/>
      <c r="AE1" s="3" t="s">
        <v>65</v>
      </c>
      <c r="AF1" s="3" t="s">
        <v>34</v>
      </c>
      <c r="AG1" s="54" t="s">
        <v>75</v>
      </c>
      <c r="AH1" s="54" t="s">
        <v>76</v>
      </c>
      <c r="AI1" s="53"/>
    </row>
    <row r="2" spans="1:35" s="3" customFormat="1">
      <c r="A2" s="8"/>
      <c r="B2" s="18"/>
      <c r="C2" s="33"/>
      <c r="D2" s="8"/>
      <c r="E2" s="5"/>
      <c r="F2" s="13"/>
      <c r="G2" s="8"/>
      <c r="H2" s="8"/>
      <c r="I2" s="8"/>
      <c r="J2" s="8"/>
      <c r="K2" s="8"/>
      <c r="L2" s="8"/>
      <c r="M2" s="8"/>
      <c r="N2" s="13"/>
      <c r="O2" s="8"/>
      <c r="P2" s="5">
        <f t="shared" ref="P2:P49" si="0">O2/340.75</f>
        <v>0</v>
      </c>
      <c r="Q2" s="88"/>
      <c r="R2" s="8"/>
      <c r="S2" s="8"/>
      <c r="T2" s="8"/>
      <c r="U2" s="5">
        <f t="shared" ref="U2:U3" si="1">T2/340.75</f>
        <v>0</v>
      </c>
      <c r="V2" s="8"/>
      <c r="W2" s="13"/>
      <c r="X2" s="8"/>
      <c r="Y2" s="5">
        <f t="shared" ref="Y2:Y3" si="2">X2/340.75</f>
        <v>0</v>
      </c>
      <c r="AD2" s="48" t="s">
        <v>60</v>
      </c>
    </row>
    <row r="3" spans="1:35" s="3" customFormat="1">
      <c r="A3" s="8">
        <v>11023</v>
      </c>
      <c r="B3" s="18">
        <v>34141</v>
      </c>
      <c r="C3" s="52" t="s">
        <v>79</v>
      </c>
      <c r="D3" s="8">
        <v>5690000</v>
      </c>
      <c r="E3" s="5">
        <f t="shared" ref="E3:E50" si="3">D3/340.75</f>
        <v>16698.459280997798</v>
      </c>
      <c r="F3" s="13"/>
      <c r="G3" s="8"/>
      <c r="H3" s="8"/>
      <c r="I3" s="8"/>
      <c r="J3" s="8"/>
      <c r="K3" s="8"/>
      <c r="L3" s="5">
        <f t="shared" ref="L3" si="4">K3/340.75</f>
        <v>0</v>
      </c>
      <c r="M3" s="10">
        <v>471549</v>
      </c>
      <c r="N3" s="10">
        <v>20836</v>
      </c>
      <c r="O3" s="8"/>
      <c r="P3" s="5"/>
      <c r="Q3" s="88"/>
      <c r="R3" s="8"/>
      <c r="S3" s="8"/>
      <c r="T3" s="8"/>
      <c r="U3" s="5">
        <f t="shared" si="1"/>
        <v>0</v>
      </c>
      <c r="V3" s="8"/>
      <c r="W3" s="13"/>
      <c r="X3" s="8"/>
      <c r="Y3" s="5">
        <f t="shared" si="2"/>
        <v>0</v>
      </c>
      <c r="AC3" s="3">
        <f>(6.46+(E3-176.06)*1.15%)*9%</f>
        <v>17.682083255832719</v>
      </c>
      <c r="AD3" s="43"/>
      <c r="AE3" s="43"/>
      <c r="AF3" s="60"/>
    </row>
    <row r="4" spans="1:35" s="3" customFormat="1">
      <c r="A4" s="8">
        <v>11028</v>
      </c>
      <c r="B4" s="18">
        <v>34113</v>
      </c>
      <c r="C4" s="52" t="s">
        <v>77</v>
      </c>
      <c r="D4" s="99">
        <v>25000000</v>
      </c>
      <c r="E4" s="105">
        <f t="shared" si="3"/>
        <v>73367.571533382245</v>
      </c>
      <c r="F4" s="13"/>
      <c r="G4" s="8"/>
      <c r="H4" s="8"/>
      <c r="I4" s="8"/>
      <c r="J4" s="13"/>
      <c r="K4" s="8"/>
      <c r="L4" s="5"/>
      <c r="M4" s="8">
        <v>63541</v>
      </c>
      <c r="N4" s="13">
        <v>34222</v>
      </c>
      <c r="O4" s="8">
        <v>19283</v>
      </c>
      <c r="P4" s="5">
        <f t="shared" si="0"/>
        <v>56.589875275128392</v>
      </c>
      <c r="Q4" s="88">
        <v>34</v>
      </c>
      <c r="R4" s="8"/>
      <c r="S4" s="13"/>
      <c r="T4" s="8"/>
      <c r="U4" s="5"/>
      <c r="V4" s="8"/>
      <c r="W4" s="8"/>
      <c r="X4" s="8"/>
      <c r="Y4" s="8"/>
      <c r="AC4" s="3">
        <f>(6.46+(19222.3-176.06)*1.15%)*9%</f>
        <v>20.294258399999997</v>
      </c>
      <c r="AD4" s="48" t="s">
        <v>60</v>
      </c>
      <c r="AE4" s="43">
        <f>P4-AC4</f>
        <v>36.295616875128395</v>
      </c>
      <c r="AF4" s="43"/>
    </row>
    <row r="5" spans="1:35" s="3" customFormat="1">
      <c r="A5" s="8">
        <v>11040</v>
      </c>
      <c r="B5" s="18">
        <v>34163</v>
      </c>
      <c r="C5" s="52" t="s">
        <v>0</v>
      </c>
      <c r="D5" s="8">
        <v>1318000</v>
      </c>
      <c r="E5" s="5">
        <f t="shared" si="3"/>
        <v>3867.9383712399122</v>
      </c>
      <c r="F5" s="13">
        <v>34523</v>
      </c>
      <c r="G5" s="8">
        <v>263</v>
      </c>
      <c r="H5" s="8">
        <v>10</v>
      </c>
      <c r="I5" s="8">
        <v>63763</v>
      </c>
      <c r="J5" s="13">
        <v>34583</v>
      </c>
      <c r="K5" s="8">
        <v>9897</v>
      </c>
      <c r="L5" s="5">
        <f t="shared" ref="L5:L9" si="5">K5/340.75</f>
        <v>29.044754218635362</v>
      </c>
      <c r="M5" s="8">
        <v>63764</v>
      </c>
      <c r="N5" s="13">
        <v>34432</v>
      </c>
      <c r="O5" s="8">
        <v>2141</v>
      </c>
      <c r="P5" s="5">
        <f t="shared" si="0"/>
        <v>6.2831988261188556</v>
      </c>
      <c r="Q5" s="88"/>
      <c r="R5" s="8"/>
      <c r="S5" s="13"/>
      <c r="T5" s="8"/>
      <c r="U5" s="5">
        <f t="shared" ref="U5:U9" si="6">T5/340.75</f>
        <v>0</v>
      </c>
      <c r="V5" s="8"/>
      <c r="W5" s="13"/>
      <c r="X5" s="8"/>
      <c r="Y5" s="5">
        <f t="shared" ref="Y5:Y9" si="7">X5/340.75</f>
        <v>0</v>
      </c>
      <c r="Z5" s="3">
        <f t="shared" ref="Z5:Z70" si="8">E5*0.65%</f>
        <v>25.141599413059431</v>
      </c>
      <c r="AA5" s="3">
        <f t="shared" ref="AA5:AA70" si="9">E5*0.125%</f>
        <v>4.8349229640498903</v>
      </c>
      <c r="AC5" s="3">
        <f t="shared" ref="AC5:AC57" si="10">(6.46+(E5-176.06)*1.15%)*9%</f>
        <v>4.4024941142333089</v>
      </c>
      <c r="AD5" s="43"/>
      <c r="AE5" s="43">
        <f t="shared" ref="AE5" si="11">L5-Z5-AA5</f>
        <v>-0.93176815847396011</v>
      </c>
      <c r="AF5" s="43">
        <f t="shared" ref="AF5:AF8" si="12">P5-AC5</f>
        <v>1.8807047118855467</v>
      </c>
    </row>
    <row r="6" spans="1:35" s="3" customFormat="1">
      <c r="A6" s="8">
        <v>11049</v>
      </c>
      <c r="B6" s="18">
        <v>34166</v>
      </c>
      <c r="C6" s="52" t="s">
        <v>0</v>
      </c>
      <c r="D6" s="8">
        <v>200000</v>
      </c>
      <c r="E6" s="5">
        <f t="shared" si="3"/>
        <v>586.94057226705797</v>
      </c>
      <c r="F6" s="13">
        <v>34358</v>
      </c>
      <c r="G6" s="8">
        <v>259</v>
      </c>
      <c r="H6" s="8">
        <v>64</v>
      </c>
      <c r="I6" s="123" t="s">
        <v>201</v>
      </c>
      <c r="J6" s="13"/>
      <c r="K6" s="8"/>
      <c r="L6" s="5">
        <f t="shared" si="5"/>
        <v>0</v>
      </c>
      <c r="M6" s="8">
        <v>63065</v>
      </c>
      <c r="N6" s="13">
        <v>34586</v>
      </c>
      <c r="O6" s="8">
        <v>1669</v>
      </c>
      <c r="P6" s="5">
        <f t="shared" si="0"/>
        <v>4.8980190755685991</v>
      </c>
      <c r="Q6" s="88"/>
      <c r="R6" s="8"/>
      <c r="S6" s="13"/>
      <c r="T6" s="8"/>
      <c r="U6" s="5">
        <f t="shared" si="6"/>
        <v>0</v>
      </c>
      <c r="V6" s="8"/>
      <c r="W6" s="13"/>
      <c r="X6" s="8"/>
      <c r="Y6" s="5">
        <f t="shared" si="7"/>
        <v>0</v>
      </c>
      <c r="AC6" s="3">
        <f t="shared" si="10"/>
        <v>1.0066613922964049</v>
      </c>
      <c r="AD6" s="43"/>
      <c r="AE6" s="43"/>
      <c r="AF6" s="43">
        <f t="shared" si="12"/>
        <v>3.8913576832721941</v>
      </c>
    </row>
    <row r="7" spans="1:35" s="3" customFormat="1">
      <c r="A7" s="8">
        <v>11063</v>
      </c>
      <c r="B7" s="18">
        <v>34172</v>
      </c>
      <c r="C7" s="52" t="s">
        <v>0</v>
      </c>
      <c r="D7" s="8">
        <v>600000</v>
      </c>
      <c r="E7" s="5">
        <f t="shared" si="3"/>
        <v>1760.8217168011738</v>
      </c>
      <c r="F7" s="13"/>
      <c r="G7" s="8"/>
      <c r="H7" s="8"/>
      <c r="I7" s="123" t="s">
        <v>159</v>
      </c>
      <c r="J7" s="13"/>
      <c r="K7" s="8"/>
      <c r="L7" s="5">
        <f t="shared" si="5"/>
        <v>0</v>
      </c>
      <c r="M7" s="8"/>
      <c r="N7" s="13"/>
      <c r="O7" s="8"/>
      <c r="P7" s="5">
        <f t="shared" si="0"/>
        <v>0</v>
      </c>
      <c r="Q7" s="88"/>
      <c r="R7" s="8"/>
      <c r="S7" s="13"/>
      <c r="T7" s="8"/>
      <c r="U7" s="5">
        <f t="shared" si="6"/>
        <v>0</v>
      </c>
      <c r="V7" s="8"/>
      <c r="W7" s="13"/>
      <c r="X7" s="8"/>
      <c r="Y7" s="5">
        <f t="shared" si="7"/>
        <v>0</v>
      </c>
      <c r="Z7" s="3">
        <f t="shared" si="8"/>
        <v>11.445341159207631</v>
      </c>
      <c r="AA7" s="3">
        <f t="shared" si="9"/>
        <v>2.2010271460014672</v>
      </c>
      <c r="AC7" s="3">
        <f t="shared" si="10"/>
        <v>2.2216283768892149</v>
      </c>
      <c r="AD7" s="43"/>
      <c r="AE7" s="43"/>
      <c r="AF7" s="43"/>
    </row>
    <row r="8" spans="1:35" s="3" customFormat="1">
      <c r="A8" s="8">
        <v>11068</v>
      </c>
      <c r="B8" s="18">
        <v>34172</v>
      </c>
      <c r="C8" s="52" t="s">
        <v>80</v>
      </c>
      <c r="D8" s="8">
        <v>2200000</v>
      </c>
      <c r="E8" s="5">
        <f t="shared" si="3"/>
        <v>6456.3462949376371</v>
      </c>
      <c r="F8" s="13"/>
      <c r="G8" s="8"/>
      <c r="H8" s="8"/>
      <c r="I8" s="8"/>
      <c r="J8" s="13"/>
      <c r="K8" s="8"/>
      <c r="L8" s="5">
        <f t="shared" si="5"/>
        <v>0</v>
      </c>
      <c r="M8" s="8">
        <v>356123</v>
      </c>
      <c r="N8" s="13">
        <v>34499</v>
      </c>
      <c r="O8" s="8">
        <v>2413</v>
      </c>
      <c r="P8" s="5">
        <f t="shared" si="0"/>
        <v>7.0814380044020542</v>
      </c>
      <c r="Q8" s="88"/>
      <c r="R8" s="8"/>
      <c r="S8" s="13"/>
      <c r="T8" s="8"/>
      <c r="U8" s="5">
        <f t="shared" si="6"/>
        <v>0</v>
      </c>
      <c r="V8" s="8"/>
      <c r="W8" s="13"/>
      <c r="X8" s="8"/>
      <c r="Y8" s="5">
        <f t="shared" si="7"/>
        <v>0</v>
      </c>
      <c r="Z8" s="3">
        <f t="shared" si="8"/>
        <v>41.966250917094648</v>
      </c>
      <c r="AA8" s="3">
        <f t="shared" si="9"/>
        <v>8.0704328686720466</v>
      </c>
      <c r="AC8" s="3">
        <f t="shared" si="10"/>
        <v>7.0814963152604529</v>
      </c>
      <c r="AD8" s="43"/>
      <c r="AE8" s="60"/>
      <c r="AF8" s="43">
        <f t="shared" si="12"/>
        <v>-5.8310858398691323E-5</v>
      </c>
    </row>
    <row r="9" spans="1:35" s="3" customFormat="1">
      <c r="A9" s="8">
        <v>11083</v>
      </c>
      <c r="B9" s="18">
        <v>34186</v>
      </c>
      <c r="C9" s="8" t="s">
        <v>2</v>
      </c>
      <c r="D9" s="8">
        <v>600000</v>
      </c>
      <c r="E9" s="5">
        <f t="shared" si="3"/>
        <v>1760.8217168011738</v>
      </c>
      <c r="F9" s="13">
        <v>34186</v>
      </c>
      <c r="G9" s="8">
        <v>254</v>
      </c>
      <c r="H9" s="8">
        <v>15</v>
      </c>
      <c r="I9" s="8">
        <v>63576</v>
      </c>
      <c r="J9" s="13">
        <v>34160</v>
      </c>
      <c r="K9" s="8">
        <v>4657</v>
      </c>
      <c r="L9" s="5">
        <f t="shared" si="5"/>
        <v>13.666911225238445</v>
      </c>
      <c r="M9" s="10">
        <v>63577</v>
      </c>
      <c r="N9" s="10">
        <v>975</v>
      </c>
      <c r="O9" s="8"/>
      <c r="P9" s="5">
        <f t="shared" si="0"/>
        <v>0</v>
      </c>
      <c r="Q9" s="88"/>
      <c r="R9" s="8"/>
      <c r="S9" s="13"/>
      <c r="T9" s="8"/>
      <c r="U9" s="5">
        <f t="shared" si="6"/>
        <v>0</v>
      </c>
      <c r="V9" s="8"/>
      <c r="W9" s="13"/>
      <c r="X9" s="8"/>
      <c r="Y9" s="5">
        <f t="shared" si="7"/>
        <v>0</v>
      </c>
      <c r="Z9" s="3">
        <f t="shared" si="8"/>
        <v>11.445341159207631</v>
      </c>
      <c r="AA9" s="3">
        <f t="shared" si="9"/>
        <v>2.2010271460014672</v>
      </c>
      <c r="AC9" s="3">
        <f t="shared" si="10"/>
        <v>2.2216283768892149</v>
      </c>
      <c r="AD9" s="43"/>
      <c r="AE9" s="43"/>
      <c r="AF9" s="43"/>
    </row>
    <row r="10" spans="1:35" s="3" customFormat="1">
      <c r="A10" s="8">
        <v>11105</v>
      </c>
      <c r="B10" s="18">
        <v>34194</v>
      </c>
      <c r="C10" s="8" t="s">
        <v>10</v>
      </c>
      <c r="D10" s="8">
        <v>11277000</v>
      </c>
      <c r="E10" s="5">
        <f t="shared" si="3"/>
        <v>33094.644167278064</v>
      </c>
      <c r="F10" s="13">
        <v>34327</v>
      </c>
      <c r="G10" s="8">
        <v>258</v>
      </c>
      <c r="H10" s="8">
        <v>1</v>
      </c>
      <c r="I10" s="8"/>
      <c r="J10" s="13"/>
      <c r="K10" s="8"/>
      <c r="L10" s="5"/>
      <c r="M10" s="8">
        <v>63509</v>
      </c>
      <c r="N10" s="13">
        <v>34222</v>
      </c>
      <c r="O10" s="8">
        <v>11748</v>
      </c>
      <c r="P10" s="5">
        <f t="shared" si="0"/>
        <v>34.476889214966988</v>
      </c>
      <c r="Q10" s="88">
        <v>34</v>
      </c>
      <c r="R10" s="8"/>
      <c r="S10" s="13"/>
      <c r="T10" s="8"/>
      <c r="U10" s="5"/>
      <c r="V10" s="5"/>
      <c r="W10" s="5"/>
      <c r="X10" s="5"/>
      <c r="Y10" s="5"/>
      <c r="AC10" s="3">
        <f t="shared" si="10"/>
        <v>34.652134613132795</v>
      </c>
      <c r="AD10" s="48" t="s">
        <v>60</v>
      </c>
      <c r="AE10" s="43"/>
      <c r="AF10" s="60"/>
    </row>
    <row r="11" spans="1:35" s="3" customFormat="1">
      <c r="A11" s="8">
        <v>11169</v>
      </c>
      <c r="B11" s="18">
        <v>34217</v>
      </c>
      <c r="C11" s="52" t="s">
        <v>10</v>
      </c>
      <c r="D11" s="8">
        <v>1000000</v>
      </c>
      <c r="E11" s="5">
        <f t="shared" ref="E11:E20" si="13">D11/340.75</f>
        <v>2934.70286133529</v>
      </c>
      <c r="F11" s="13">
        <v>34331</v>
      </c>
      <c r="G11" s="8">
        <v>258</v>
      </c>
      <c r="H11" s="8">
        <v>64</v>
      </c>
      <c r="I11" s="123" t="s">
        <v>164</v>
      </c>
      <c r="J11" s="13"/>
      <c r="K11" s="8"/>
      <c r="L11" s="5">
        <f t="shared" ref="L11:L20" si="14">K11/340.75</f>
        <v>0</v>
      </c>
      <c r="M11" s="10">
        <v>63522</v>
      </c>
      <c r="N11" s="10">
        <v>1171</v>
      </c>
      <c r="O11" s="8"/>
      <c r="P11" s="5">
        <f t="shared" ref="P11:P20" si="15">O11/340.75</f>
        <v>0</v>
      </c>
      <c r="Q11" s="98"/>
      <c r="R11" s="8"/>
      <c r="S11" s="13"/>
      <c r="T11" s="8"/>
      <c r="U11" s="5">
        <f t="shared" ref="U11:U20" si="16">T11/340.75</f>
        <v>0</v>
      </c>
      <c r="V11" s="8"/>
      <c r="W11" s="13"/>
      <c r="X11" s="8"/>
      <c r="Y11" s="5">
        <f t="shared" ref="Y11:Y20" si="17">X11/340.75</f>
        <v>0</v>
      </c>
      <c r="AC11" s="3">
        <f t="shared" si="10"/>
        <v>3.4365953614820253</v>
      </c>
      <c r="AD11" s="43"/>
      <c r="AE11" s="43"/>
      <c r="AF11" s="60"/>
    </row>
    <row r="12" spans="1:35" s="3" customFormat="1">
      <c r="A12" s="8">
        <v>11195</v>
      </c>
      <c r="B12" s="18">
        <v>34228</v>
      </c>
      <c r="C12" s="52" t="s">
        <v>110</v>
      </c>
      <c r="D12" s="8">
        <v>9000000</v>
      </c>
      <c r="E12" s="5">
        <f t="shared" si="13"/>
        <v>26412.325752017608</v>
      </c>
      <c r="F12" s="13"/>
      <c r="G12" s="8"/>
      <c r="H12" s="8"/>
      <c r="I12" s="8"/>
      <c r="J12" s="13"/>
      <c r="K12" s="8"/>
      <c r="L12" s="5">
        <f t="shared" si="14"/>
        <v>0</v>
      </c>
      <c r="M12" s="8">
        <v>471663</v>
      </c>
      <c r="N12" s="13">
        <v>34515</v>
      </c>
      <c r="O12" s="8">
        <v>8892</v>
      </c>
      <c r="P12" s="5">
        <f t="shared" si="15"/>
        <v>26.095377842993397</v>
      </c>
      <c r="Q12" s="98"/>
      <c r="R12" s="8"/>
      <c r="S12" s="13"/>
      <c r="T12" s="8"/>
      <c r="U12" s="5">
        <f t="shared" si="16"/>
        <v>0</v>
      </c>
      <c r="V12" s="8"/>
      <c r="W12" s="13"/>
      <c r="X12" s="8"/>
      <c r="Y12" s="5">
        <f t="shared" si="17"/>
        <v>0</v>
      </c>
      <c r="AC12" s="3">
        <f t="shared" si="10"/>
        <v>27.735935053338217</v>
      </c>
      <c r="AD12" s="43"/>
      <c r="AE12" s="43"/>
      <c r="AF12" s="43"/>
    </row>
    <row r="13" spans="1:35" s="3" customFormat="1">
      <c r="A13" s="8">
        <v>11228</v>
      </c>
      <c r="B13" s="18">
        <v>34246</v>
      </c>
      <c r="C13" s="52" t="s">
        <v>10</v>
      </c>
      <c r="D13" s="8">
        <v>1800000</v>
      </c>
      <c r="E13" s="5">
        <f t="shared" si="13"/>
        <v>5282.4651504035219</v>
      </c>
      <c r="F13" s="13"/>
      <c r="G13" s="8"/>
      <c r="H13" s="8"/>
      <c r="I13" s="123" t="s">
        <v>159</v>
      </c>
      <c r="J13" s="13"/>
      <c r="K13" s="123" t="s">
        <v>235</v>
      </c>
      <c r="L13" s="5"/>
      <c r="M13" s="8"/>
      <c r="N13" s="13"/>
      <c r="O13" s="8"/>
      <c r="P13" s="5"/>
      <c r="Q13" s="98"/>
      <c r="R13" s="8"/>
      <c r="S13" s="13"/>
      <c r="T13" s="8"/>
      <c r="U13" s="5">
        <f t="shared" si="16"/>
        <v>0</v>
      </c>
      <c r="V13" s="8"/>
      <c r="W13" s="13"/>
      <c r="X13" s="8"/>
      <c r="Y13" s="5">
        <f t="shared" si="17"/>
        <v>0</v>
      </c>
      <c r="AC13" s="3">
        <f t="shared" si="10"/>
        <v>5.8665293306676443</v>
      </c>
      <c r="AD13" s="43"/>
      <c r="AE13" s="43"/>
      <c r="AF13" s="60"/>
    </row>
    <row r="14" spans="1:35" s="3" customFormat="1">
      <c r="A14" s="8">
        <v>11234</v>
      </c>
      <c r="B14" s="18">
        <v>34249</v>
      </c>
      <c r="C14" s="52" t="s">
        <v>10</v>
      </c>
      <c r="D14" s="8">
        <v>6000000</v>
      </c>
      <c r="E14" s="5">
        <f t="shared" si="13"/>
        <v>17608.217168011739</v>
      </c>
      <c r="F14" s="13"/>
      <c r="G14" s="8"/>
      <c r="H14" s="8"/>
      <c r="I14" s="123" t="s">
        <v>159</v>
      </c>
      <c r="J14" s="13"/>
      <c r="K14" s="8"/>
      <c r="L14" s="5">
        <f t="shared" si="14"/>
        <v>0</v>
      </c>
      <c r="M14" s="8"/>
      <c r="N14" s="13"/>
      <c r="O14" s="8"/>
      <c r="P14" s="5">
        <f t="shared" si="15"/>
        <v>0</v>
      </c>
      <c r="Q14" s="98"/>
      <c r="R14" s="8"/>
      <c r="S14" s="13"/>
      <c r="T14" s="8"/>
      <c r="U14" s="5">
        <f t="shared" si="16"/>
        <v>0</v>
      </c>
      <c r="V14" s="8"/>
      <c r="W14" s="13"/>
      <c r="X14" s="8"/>
      <c r="Y14" s="5">
        <f t="shared" si="17"/>
        <v>0</v>
      </c>
      <c r="AC14" s="3">
        <f t="shared" si="10"/>
        <v>18.623682668892148</v>
      </c>
      <c r="AD14" s="43"/>
      <c r="AE14" s="43"/>
      <c r="AF14" s="60"/>
    </row>
    <row r="15" spans="1:35" s="3" customFormat="1">
      <c r="A15" s="8">
        <v>11245</v>
      </c>
      <c r="B15" s="18">
        <v>34256</v>
      </c>
      <c r="C15" s="52" t="s">
        <v>10</v>
      </c>
      <c r="D15" s="8">
        <v>14505000</v>
      </c>
      <c r="E15" s="5">
        <f t="shared" si="13"/>
        <v>42567.865003668376</v>
      </c>
      <c r="F15" s="13"/>
      <c r="G15" s="8"/>
      <c r="H15" s="8"/>
      <c r="I15" s="123" t="s">
        <v>159</v>
      </c>
      <c r="J15" s="13"/>
      <c r="K15" s="8"/>
      <c r="L15" s="5">
        <f t="shared" si="14"/>
        <v>0</v>
      </c>
      <c r="M15" s="8"/>
      <c r="N15" s="13"/>
      <c r="O15" s="8"/>
      <c r="P15" s="5">
        <f t="shared" si="15"/>
        <v>0</v>
      </c>
      <c r="Q15" s="98"/>
      <c r="R15" s="8"/>
      <c r="S15" s="13"/>
      <c r="T15" s="8"/>
      <c r="U15" s="5">
        <f t="shared" si="16"/>
        <v>0</v>
      </c>
      <c r="V15" s="8"/>
      <c r="W15" s="13"/>
      <c r="X15" s="8"/>
      <c r="Y15" s="5">
        <f t="shared" si="17"/>
        <v>0</v>
      </c>
      <c r="AC15" s="3">
        <f t="shared" si="10"/>
        <v>44.456918178796769</v>
      </c>
      <c r="AD15" s="43"/>
      <c r="AE15" s="43"/>
      <c r="AF15" s="60"/>
    </row>
    <row r="16" spans="1:35" s="3" customFormat="1">
      <c r="A16" s="8">
        <v>11266</v>
      </c>
      <c r="B16" s="18">
        <v>34269</v>
      </c>
      <c r="C16" s="52" t="s">
        <v>111</v>
      </c>
      <c r="D16" s="8">
        <v>0</v>
      </c>
      <c r="E16" s="5">
        <f t="shared" si="13"/>
        <v>0</v>
      </c>
      <c r="F16" s="13"/>
      <c r="G16" s="8"/>
      <c r="H16" s="8"/>
      <c r="I16" s="123" t="s">
        <v>164</v>
      </c>
      <c r="J16" s="13"/>
      <c r="K16" s="8"/>
      <c r="L16" s="5">
        <f t="shared" si="14"/>
        <v>0</v>
      </c>
      <c r="M16" s="8"/>
      <c r="N16" s="13"/>
      <c r="O16" s="8"/>
      <c r="P16" s="5">
        <f t="shared" si="15"/>
        <v>0</v>
      </c>
      <c r="Q16" s="98"/>
      <c r="R16" s="8"/>
      <c r="S16" s="13"/>
      <c r="T16" s="8"/>
      <c r="U16" s="5">
        <f t="shared" si="16"/>
        <v>0</v>
      </c>
      <c r="V16" s="8"/>
      <c r="W16" s="13"/>
      <c r="X16" s="8"/>
      <c r="Y16" s="5">
        <f t="shared" si="17"/>
        <v>0</v>
      </c>
      <c r="AC16" s="3">
        <f t="shared" si="10"/>
        <v>0.39917789999999992</v>
      </c>
      <c r="AD16" s="43"/>
      <c r="AE16" s="43"/>
      <c r="AF16" s="60"/>
    </row>
    <row r="17" spans="1:35" s="3" customFormat="1">
      <c r="A17" s="8">
        <v>11278</v>
      </c>
      <c r="B17" s="18">
        <v>34274</v>
      </c>
      <c r="C17" s="8" t="s">
        <v>2</v>
      </c>
      <c r="D17" s="8">
        <v>3000000</v>
      </c>
      <c r="E17" s="5">
        <f t="shared" si="13"/>
        <v>8804.1085840058695</v>
      </c>
      <c r="F17" s="13">
        <v>34689</v>
      </c>
      <c r="G17" s="8">
        <v>257</v>
      </c>
      <c r="H17" s="8">
        <v>63</v>
      </c>
      <c r="I17" s="8">
        <v>63116</v>
      </c>
      <c r="J17" s="13">
        <v>34423</v>
      </c>
      <c r="K17" s="8">
        <v>22741</v>
      </c>
      <c r="L17" s="5">
        <f t="shared" si="14"/>
        <v>66.738077769625832</v>
      </c>
      <c r="M17" s="8">
        <v>63115</v>
      </c>
      <c r="N17" s="13">
        <v>34423</v>
      </c>
      <c r="O17" s="8">
        <v>3241</v>
      </c>
      <c r="P17" s="5">
        <f t="shared" si="15"/>
        <v>9.5113719735876749</v>
      </c>
      <c r="Q17" s="98"/>
      <c r="R17" s="8"/>
      <c r="S17" s="13"/>
      <c r="T17" s="8"/>
      <c r="U17" s="5">
        <f t="shared" si="16"/>
        <v>0</v>
      </c>
      <c r="V17" s="8"/>
      <c r="W17" s="13"/>
      <c r="X17" s="8"/>
      <c r="Y17" s="5">
        <f t="shared" si="17"/>
        <v>0</v>
      </c>
      <c r="Z17" s="3">
        <f t="shared" si="8"/>
        <v>57.226705796038154</v>
      </c>
      <c r="AA17" s="3">
        <f t="shared" si="9"/>
        <v>11.005135730007337</v>
      </c>
      <c r="AC17" s="3">
        <f t="shared" si="10"/>
        <v>9.5114302844460745</v>
      </c>
      <c r="AD17" s="43"/>
      <c r="AE17" s="43"/>
      <c r="AF17" s="43"/>
    </row>
    <row r="18" spans="1:35" s="3" customFormat="1">
      <c r="A18" s="8"/>
      <c r="B18" s="18"/>
      <c r="C18" s="8" t="s">
        <v>165</v>
      </c>
      <c r="D18" s="8"/>
      <c r="E18" s="5"/>
      <c r="F18" s="13">
        <v>34689</v>
      </c>
      <c r="G18" s="8">
        <v>257</v>
      </c>
      <c r="H18" s="8">
        <v>64</v>
      </c>
      <c r="I18" s="8"/>
      <c r="J18" s="13"/>
      <c r="K18" s="8"/>
      <c r="L18" s="5"/>
      <c r="M18" s="8">
        <v>63122</v>
      </c>
      <c r="N18" s="13">
        <v>34423</v>
      </c>
      <c r="O18" s="8">
        <v>500</v>
      </c>
      <c r="P18" s="5">
        <f t="shared" si="15"/>
        <v>1.467351430667645</v>
      </c>
      <c r="Q18" s="98"/>
      <c r="R18" s="8"/>
      <c r="S18" s="13"/>
      <c r="T18" s="8"/>
      <c r="U18" s="5"/>
      <c r="V18" s="8"/>
      <c r="W18" s="13"/>
      <c r="X18" s="8"/>
      <c r="Y18" s="5"/>
      <c r="AD18" s="43"/>
      <c r="AE18" s="43"/>
      <c r="AF18" s="43">
        <f t="shared" ref="AF18" si="18">P18-AC18</f>
        <v>1.467351430667645</v>
      </c>
    </row>
    <row r="19" spans="1:35" s="3" customFormat="1">
      <c r="A19" s="8">
        <v>11315</v>
      </c>
      <c r="B19" s="18">
        <v>34288</v>
      </c>
      <c r="C19" s="52" t="s">
        <v>81</v>
      </c>
      <c r="D19" s="8">
        <v>3182000</v>
      </c>
      <c r="E19" s="5">
        <f t="shared" si="13"/>
        <v>9338.2245047688921</v>
      </c>
      <c r="F19" s="13"/>
      <c r="G19" s="8"/>
      <c r="H19" s="8"/>
      <c r="I19" s="123" t="s">
        <v>159</v>
      </c>
      <c r="J19" s="13"/>
      <c r="K19" s="8"/>
      <c r="L19" s="5">
        <f t="shared" si="14"/>
        <v>0</v>
      </c>
      <c r="M19" s="8"/>
      <c r="N19" s="13"/>
      <c r="O19" s="8"/>
      <c r="P19" s="5">
        <f t="shared" si="15"/>
        <v>0</v>
      </c>
      <c r="Q19" s="98"/>
      <c r="R19" s="8"/>
      <c r="S19" s="13"/>
      <c r="T19" s="8"/>
      <c r="U19" s="5">
        <f t="shared" si="16"/>
        <v>0</v>
      </c>
      <c r="V19" s="8"/>
      <c r="W19" s="13"/>
      <c r="X19" s="8"/>
      <c r="Y19" s="5">
        <f t="shared" si="17"/>
        <v>0</v>
      </c>
      <c r="AC19" s="3">
        <f t="shared" si="10"/>
        <v>10.064240262435803</v>
      </c>
      <c r="AD19" s="43"/>
      <c r="AE19" s="43"/>
      <c r="AF19" s="60"/>
    </row>
    <row r="20" spans="1:35" s="3" customFormat="1">
      <c r="A20" s="8">
        <v>11322</v>
      </c>
      <c r="B20" s="18">
        <v>34291</v>
      </c>
      <c r="C20" s="52" t="s">
        <v>10</v>
      </c>
      <c r="D20" s="8">
        <v>745000</v>
      </c>
      <c r="E20" s="5">
        <f t="shared" si="13"/>
        <v>2186.3536316947907</v>
      </c>
      <c r="F20" s="13"/>
      <c r="G20" s="8"/>
      <c r="H20" s="8"/>
      <c r="I20" s="123" t="s">
        <v>159</v>
      </c>
      <c r="J20" s="13"/>
      <c r="K20" s="8"/>
      <c r="L20" s="5">
        <f t="shared" si="14"/>
        <v>0</v>
      </c>
      <c r="M20" s="8"/>
      <c r="N20" s="13"/>
      <c r="O20" s="8"/>
      <c r="P20" s="5">
        <f t="shared" si="15"/>
        <v>0</v>
      </c>
      <c r="Q20" s="98"/>
      <c r="R20" s="8"/>
      <c r="S20" s="13"/>
      <c r="T20" s="8"/>
      <c r="U20" s="5">
        <f t="shared" si="16"/>
        <v>0</v>
      </c>
      <c r="V20" s="8"/>
      <c r="W20" s="13"/>
      <c r="X20" s="8"/>
      <c r="Y20" s="5">
        <f t="shared" si="17"/>
        <v>0</v>
      </c>
      <c r="AC20" s="3">
        <f t="shared" si="10"/>
        <v>2.6620539088041086</v>
      </c>
      <c r="AD20" s="43"/>
      <c r="AE20" s="43"/>
      <c r="AF20" s="60"/>
    </row>
    <row r="21" spans="1:35" s="3" customFormat="1">
      <c r="A21" s="8">
        <v>11413</v>
      </c>
      <c r="B21" s="18">
        <v>34344</v>
      </c>
      <c r="C21" s="52" t="s">
        <v>10</v>
      </c>
      <c r="D21" s="8">
        <v>2400000</v>
      </c>
      <c r="E21" s="5">
        <f t="shared" si="3"/>
        <v>7043.2868672046952</v>
      </c>
      <c r="F21" s="13">
        <v>34351</v>
      </c>
      <c r="G21" s="8">
        <v>259</v>
      </c>
      <c r="H21" s="8">
        <v>40</v>
      </c>
      <c r="I21" s="8"/>
      <c r="J21" s="8"/>
      <c r="K21" s="8"/>
      <c r="L21" s="8"/>
      <c r="M21" s="8">
        <v>471055</v>
      </c>
      <c r="N21" s="13">
        <v>34428</v>
      </c>
      <c r="O21" s="8">
        <v>2620</v>
      </c>
      <c r="P21" s="5">
        <f t="shared" si="0"/>
        <v>7.6889214966984589</v>
      </c>
      <c r="Q21" s="98"/>
      <c r="R21" s="8"/>
      <c r="S21" s="8"/>
      <c r="T21" s="8"/>
      <c r="U21" s="8"/>
      <c r="V21" s="8"/>
      <c r="W21" s="8"/>
      <c r="X21" s="8"/>
      <c r="Y21" s="8"/>
      <c r="AC21" s="3">
        <f t="shared" si="10"/>
        <v>7.6889798075568585</v>
      </c>
      <c r="AD21" s="43"/>
      <c r="AE21" s="43"/>
      <c r="AF21" s="43">
        <f t="shared" ref="AF21" si="19">P21-AC21</f>
        <v>-5.8310858399579502E-5</v>
      </c>
    </row>
    <row r="22" spans="1:35" s="3" customFormat="1">
      <c r="A22" s="8">
        <v>11414</v>
      </c>
      <c r="B22" s="18">
        <v>34346</v>
      </c>
      <c r="C22" s="52" t="s">
        <v>112</v>
      </c>
      <c r="D22" s="8"/>
      <c r="E22" s="5">
        <f t="shared" si="3"/>
        <v>0</v>
      </c>
      <c r="F22" s="13"/>
      <c r="G22" s="8"/>
      <c r="H22" s="8"/>
      <c r="I22" s="123" t="s">
        <v>159</v>
      </c>
      <c r="J22" s="13"/>
      <c r="K22" s="8"/>
      <c r="L22" s="5">
        <f t="shared" ref="L22:L66" si="20">K22/340.75</f>
        <v>0</v>
      </c>
      <c r="M22" s="8"/>
      <c r="N22" s="13"/>
      <c r="O22" s="8"/>
      <c r="P22" s="5">
        <f t="shared" si="0"/>
        <v>0</v>
      </c>
      <c r="Q22" s="98"/>
      <c r="R22" s="8"/>
      <c r="S22" s="13"/>
      <c r="T22" s="8"/>
      <c r="U22" s="5">
        <f t="shared" ref="U22:U238" si="21">T22/340.75</f>
        <v>0</v>
      </c>
      <c r="V22" s="8"/>
      <c r="W22" s="13"/>
      <c r="X22" s="8"/>
      <c r="Y22" s="5">
        <f t="shared" ref="Y22:Y42" si="22">X22/340.75</f>
        <v>0</v>
      </c>
      <c r="Z22" s="3">
        <f t="shared" si="8"/>
        <v>0</v>
      </c>
      <c r="AA22" s="3">
        <f t="shared" si="9"/>
        <v>0</v>
      </c>
      <c r="AC22" s="3">
        <f t="shared" si="10"/>
        <v>0.39917789999999992</v>
      </c>
      <c r="AD22" s="43"/>
      <c r="AE22" s="43"/>
      <c r="AF22" s="60"/>
    </row>
    <row r="23" spans="1:35" s="3" customFormat="1">
      <c r="A23" s="8">
        <v>11415</v>
      </c>
      <c r="B23" s="18">
        <v>34346</v>
      </c>
      <c r="C23" s="52" t="s">
        <v>113</v>
      </c>
      <c r="D23" s="8"/>
      <c r="E23" s="5">
        <f t="shared" si="3"/>
        <v>0</v>
      </c>
      <c r="F23" s="13"/>
      <c r="G23" s="8"/>
      <c r="H23" s="8"/>
      <c r="I23" s="123" t="s">
        <v>159</v>
      </c>
      <c r="J23" s="13"/>
      <c r="K23" s="8"/>
      <c r="L23" s="5">
        <f t="shared" si="20"/>
        <v>0</v>
      </c>
      <c r="M23" s="8"/>
      <c r="N23" s="13"/>
      <c r="O23" s="8"/>
      <c r="P23" s="5">
        <f t="shared" si="0"/>
        <v>0</v>
      </c>
      <c r="Q23" s="98"/>
      <c r="R23" s="8"/>
      <c r="S23" s="13"/>
      <c r="T23" s="8"/>
      <c r="U23" s="5">
        <f t="shared" si="21"/>
        <v>0</v>
      </c>
      <c r="V23" s="8"/>
      <c r="W23" s="13"/>
      <c r="X23" s="8"/>
      <c r="Y23" s="5">
        <f t="shared" si="22"/>
        <v>0</v>
      </c>
      <c r="Z23" s="3">
        <f t="shared" si="8"/>
        <v>0</v>
      </c>
      <c r="AA23" s="3">
        <f t="shared" si="9"/>
        <v>0</v>
      </c>
      <c r="AC23" s="3">
        <f t="shared" si="10"/>
        <v>0.39917789999999992</v>
      </c>
      <c r="AD23" s="43"/>
      <c r="AE23" s="43"/>
      <c r="AF23" s="60"/>
    </row>
    <row r="24" spans="1:35" s="3" customFormat="1">
      <c r="A24" s="8">
        <v>11422</v>
      </c>
      <c r="B24" s="18">
        <v>34348</v>
      </c>
      <c r="C24" s="8" t="s">
        <v>10</v>
      </c>
      <c r="D24" s="8">
        <v>2000000</v>
      </c>
      <c r="E24" s="5">
        <f t="shared" ref="E24:E28" si="23">D24/340.75</f>
        <v>5869.40572267058</v>
      </c>
      <c r="F24" s="13"/>
      <c r="G24" s="8"/>
      <c r="H24" s="8"/>
      <c r="I24" s="8"/>
      <c r="J24" s="8"/>
      <c r="K24" s="8"/>
      <c r="L24" s="8"/>
      <c r="M24" s="8">
        <v>471726</v>
      </c>
      <c r="N24" s="13">
        <v>34428</v>
      </c>
      <c r="O24" s="8">
        <v>2206</v>
      </c>
      <c r="P24" s="5">
        <f t="shared" ref="P24:P33" si="24">O24/340.75</f>
        <v>6.4739545121056494</v>
      </c>
      <c r="Q24" s="88">
        <v>4</v>
      </c>
      <c r="R24" s="8"/>
      <c r="S24" s="8"/>
      <c r="T24" s="8"/>
      <c r="U24" s="8"/>
      <c r="V24" s="8"/>
      <c r="W24" s="13"/>
      <c r="X24" s="8"/>
      <c r="Y24" s="5"/>
      <c r="AC24" s="3">
        <f t="shared" si="10"/>
        <v>6.474012822964049</v>
      </c>
      <c r="AD24" s="43"/>
      <c r="AE24" s="43"/>
      <c r="AF24" s="43">
        <f t="shared" ref="AF24:AF73" si="25">P24-AC24</f>
        <v>-5.8310858399579502E-5</v>
      </c>
    </row>
    <row r="25" spans="1:35" s="3" customFormat="1">
      <c r="A25" s="8">
        <v>11437</v>
      </c>
      <c r="B25" s="18">
        <v>34356</v>
      </c>
      <c r="C25" s="8" t="s">
        <v>0</v>
      </c>
      <c r="D25" s="8">
        <v>6100000</v>
      </c>
      <c r="E25" s="5">
        <f t="shared" si="23"/>
        <v>17901.687454145267</v>
      </c>
      <c r="F25" s="13">
        <v>34359</v>
      </c>
      <c r="G25" s="8">
        <v>259</v>
      </c>
      <c r="H25" s="8">
        <v>68</v>
      </c>
      <c r="I25" s="8">
        <v>63200</v>
      </c>
      <c r="J25" s="13">
        <v>34359</v>
      </c>
      <c r="K25" s="8">
        <v>46100</v>
      </c>
      <c r="L25" s="5">
        <f t="shared" ref="L25:L26" si="26">K25/340.75</f>
        <v>135.28980190755686</v>
      </c>
      <c r="M25" s="33">
        <v>63701</v>
      </c>
      <c r="N25" s="13">
        <v>34359</v>
      </c>
      <c r="O25" s="8">
        <v>9913</v>
      </c>
      <c r="P25" s="5">
        <f t="shared" si="24"/>
        <v>29.091709464416727</v>
      </c>
      <c r="Q25" s="88">
        <v>5</v>
      </c>
      <c r="R25" s="8"/>
      <c r="S25" s="13"/>
      <c r="T25" s="8"/>
      <c r="U25" s="5"/>
      <c r="V25" s="8"/>
      <c r="W25" s="13"/>
      <c r="X25" s="8"/>
      <c r="Y25" s="5"/>
      <c r="Z25" s="3">
        <f t="shared" si="8"/>
        <v>116.36096845194425</v>
      </c>
      <c r="AA25" s="3">
        <f t="shared" si="9"/>
        <v>22.377109317681583</v>
      </c>
      <c r="AC25" s="3">
        <f t="shared" si="10"/>
        <v>18.927424415040349</v>
      </c>
      <c r="AD25" s="43"/>
      <c r="AE25" s="43">
        <f t="shared" ref="AE25:AE26" si="27">L25-Z25-AA25</f>
        <v>-3.4482758620689644</v>
      </c>
      <c r="AF25" s="43">
        <f t="shared" ref="AF25:AF26" si="28">P25-AC25</f>
        <v>10.164285049376378</v>
      </c>
      <c r="AI25" s="43"/>
    </row>
    <row r="26" spans="1:35" s="3" customFormat="1">
      <c r="A26" s="8">
        <v>11443</v>
      </c>
      <c r="B26" s="18">
        <v>34362</v>
      </c>
      <c r="C26" s="8" t="s">
        <v>2</v>
      </c>
      <c r="D26" s="8">
        <v>4000000</v>
      </c>
      <c r="E26" s="5">
        <f t="shared" si="23"/>
        <v>11738.81144534116</v>
      </c>
      <c r="F26" s="13">
        <v>34390</v>
      </c>
      <c r="G26" s="8">
        <v>261</v>
      </c>
      <c r="H26" s="8">
        <v>31</v>
      </c>
      <c r="I26" s="8">
        <v>471058</v>
      </c>
      <c r="J26" s="13">
        <v>34362</v>
      </c>
      <c r="K26" s="8">
        <v>30276</v>
      </c>
      <c r="L26" s="5">
        <f t="shared" si="26"/>
        <v>88.851063829787236</v>
      </c>
      <c r="M26" s="33">
        <v>471059</v>
      </c>
      <c r="N26" s="13">
        <v>34362</v>
      </c>
      <c r="O26" s="8">
        <v>6500</v>
      </c>
      <c r="P26" s="5">
        <f t="shared" si="24"/>
        <v>19.075568598679382</v>
      </c>
      <c r="Q26" s="88">
        <v>7</v>
      </c>
      <c r="R26" s="8"/>
      <c r="S26" s="13"/>
      <c r="T26" s="8"/>
      <c r="U26" s="5"/>
      <c r="V26" s="8"/>
      <c r="W26" s="13"/>
      <c r="X26" s="8"/>
      <c r="Y26" s="5"/>
      <c r="Z26" s="3">
        <f t="shared" si="8"/>
        <v>76.302274394717543</v>
      </c>
      <c r="AA26" s="3">
        <f t="shared" si="9"/>
        <v>14.67351430667645</v>
      </c>
      <c r="AC26" s="3">
        <f t="shared" si="10"/>
        <v>12.548847745928102</v>
      </c>
      <c r="AD26" s="43"/>
      <c r="AE26" s="43">
        <f t="shared" si="27"/>
        <v>-2.124724871606757</v>
      </c>
      <c r="AF26" s="43">
        <f t="shared" si="28"/>
        <v>6.5267208527512803</v>
      </c>
      <c r="AI26" s="43"/>
    </row>
    <row r="27" spans="1:35" s="3" customFormat="1">
      <c r="A27" s="8">
        <v>11454</v>
      </c>
      <c r="B27" s="18">
        <v>34369</v>
      </c>
      <c r="C27" s="52" t="s">
        <v>10</v>
      </c>
      <c r="D27" s="8">
        <v>4800000</v>
      </c>
      <c r="E27" s="5">
        <f t="shared" si="23"/>
        <v>14086.57373440939</v>
      </c>
      <c r="F27" s="13">
        <v>34379</v>
      </c>
      <c r="G27" s="8">
        <v>260</v>
      </c>
      <c r="H27" s="8">
        <v>52</v>
      </c>
      <c r="I27" s="8"/>
      <c r="J27" s="13"/>
      <c r="K27" s="8"/>
      <c r="L27" s="5"/>
      <c r="M27" s="33">
        <v>283882</v>
      </c>
      <c r="N27" s="13">
        <v>34428</v>
      </c>
      <c r="O27" s="8">
        <v>5104</v>
      </c>
      <c r="P27" s="5">
        <f t="shared" si="24"/>
        <v>14.978723404255319</v>
      </c>
      <c r="Q27" s="88">
        <v>8</v>
      </c>
      <c r="R27" s="8"/>
      <c r="S27" s="13"/>
      <c r="T27" s="8"/>
      <c r="U27" s="5"/>
      <c r="V27" s="8">
        <v>283882</v>
      </c>
      <c r="W27" s="13">
        <v>36404</v>
      </c>
      <c r="X27" s="8">
        <v>5104</v>
      </c>
      <c r="Y27" s="5">
        <f t="shared" ref="Y27" si="29">X27/340.75</f>
        <v>14.978723404255319</v>
      </c>
      <c r="AC27" s="3">
        <f t="shared" si="10"/>
        <v>14.978781715113721</v>
      </c>
      <c r="AD27" s="43"/>
      <c r="AE27" s="43"/>
      <c r="AF27" s="43">
        <f>Y27-AC27</f>
        <v>-5.8310858401355858E-5</v>
      </c>
    </row>
    <row r="28" spans="1:35" s="3" customFormat="1">
      <c r="A28" s="8">
        <v>11464</v>
      </c>
      <c r="B28" s="18">
        <v>34376</v>
      </c>
      <c r="C28" s="52" t="s">
        <v>10</v>
      </c>
      <c r="D28" s="8">
        <v>6000000</v>
      </c>
      <c r="E28" s="5">
        <f t="shared" si="23"/>
        <v>17608.217168011739</v>
      </c>
      <c r="F28" s="13"/>
      <c r="G28" s="8"/>
      <c r="H28" s="8"/>
      <c r="I28" s="8"/>
      <c r="J28" s="13"/>
      <c r="K28" s="8"/>
      <c r="L28" s="5">
        <f t="shared" ref="L28" si="30">K28/340.75</f>
        <v>0</v>
      </c>
      <c r="M28" s="8">
        <v>63193</v>
      </c>
      <c r="N28" s="13">
        <v>34428</v>
      </c>
      <c r="O28" s="8">
        <v>6346</v>
      </c>
      <c r="P28" s="5">
        <f t="shared" si="24"/>
        <v>18.623624358033748</v>
      </c>
      <c r="Q28" s="88">
        <v>9</v>
      </c>
      <c r="R28" s="8"/>
      <c r="S28" s="13"/>
      <c r="T28" s="8"/>
      <c r="U28" s="5">
        <f t="shared" ref="U28" si="31">T28/340.75</f>
        <v>0</v>
      </c>
      <c r="V28" s="8"/>
      <c r="W28" s="8"/>
      <c r="X28" s="8"/>
      <c r="Y28" s="8"/>
      <c r="AC28" s="3">
        <f t="shared" si="10"/>
        <v>18.623682668892148</v>
      </c>
      <c r="AD28" s="43"/>
      <c r="AE28" s="43"/>
      <c r="AF28" s="43">
        <f t="shared" si="25"/>
        <v>-5.8310858399579502E-5</v>
      </c>
    </row>
    <row r="29" spans="1:35" s="3" customFormat="1">
      <c r="A29" s="8">
        <v>11466</v>
      </c>
      <c r="B29" s="18">
        <v>34377</v>
      </c>
      <c r="C29" s="52" t="s">
        <v>11</v>
      </c>
      <c r="D29" s="8">
        <v>20000000</v>
      </c>
      <c r="E29" s="5">
        <f t="shared" si="3"/>
        <v>58694.057226705794</v>
      </c>
      <c r="F29" s="13"/>
      <c r="G29" s="8"/>
      <c r="H29" s="8"/>
      <c r="I29" s="8"/>
      <c r="J29" s="13"/>
      <c r="K29" s="8"/>
      <c r="L29" s="5">
        <f t="shared" si="20"/>
        <v>0</v>
      </c>
      <c r="M29" s="8">
        <v>471728</v>
      </c>
      <c r="N29" s="13">
        <v>35109</v>
      </c>
      <c r="O29" s="8">
        <v>20836</v>
      </c>
      <c r="P29" s="5">
        <f t="shared" si="24"/>
        <v>61.147468818782102</v>
      </c>
      <c r="Q29" s="98">
        <v>10</v>
      </c>
      <c r="R29" s="8"/>
      <c r="S29" s="13"/>
      <c r="T29" s="8"/>
      <c r="U29" s="5">
        <f t="shared" si="21"/>
        <v>0</v>
      </c>
      <c r="V29" s="8"/>
      <c r="W29" s="13"/>
      <c r="X29" s="8"/>
      <c r="Y29" s="5">
        <f t="shared" si="22"/>
        <v>0</v>
      </c>
      <c r="AC29" s="3">
        <f t="shared" si="10"/>
        <v>61.147527129640494</v>
      </c>
      <c r="AD29" s="43"/>
      <c r="AE29" s="43"/>
      <c r="AF29" s="43">
        <f t="shared" si="25"/>
        <v>-5.8310858392474074E-5</v>
      </c>
    </row>
    <row r="30" spans="1:35" s="3" customFormat="1">
      <c r="A30" s="8">
        <v>11471</v>
      </c>
      <c r="B30" s="18">
        <v>34383</v>
      </c>
      <c r="C30" s="52" t="s">
        <v>10</v>
      </c>
      <c r="D30" s="8">
        <v>15000000</v>
      </c>
      <c r="E30" s="5">
        <f t="shared" ref="E30:E40" si="32">D30/340.75</f>
        <v>44020.542920029344</v>
      </c>
      <c r="F30" s="13"/>
      <c r="G30" s="8"/>
      <c r="H30" s="8"/>
      <c r="I30" s="8"/>
      <c r="J30" s="13"/>
      <c r="K30" s="8"/>
      <c r="L30" s="5"/>
      <c r="M30" s="8">
        <v>471073</v>
      </c>
      <c r="N30" s="13">
        <v>34386</v>
      </c>
      <c r="O30" s="8">
        <v>15661</v>
      </c>
      <c r="P30" s="5">
        <f t="shared" si="24"/>
        <v>45.96038151137197</v>
      </c>
      <c r="Q30" s="98">
        <v>12</v>
      </c>
      <c r="R30" s="8"/>
      <c r="S30" s="13"/>
      <c r="T30" s="8"/>
      <c r="U30" s="5"/>
      <c r="V30" s="8"/>
      <c r="W30" s="8"/>
      <c r="X30" s="8"/>
      <c r="Y30" s="8"/>
      <c r="AC30" s="3">
        <f t="shared" si="10"/>
        <v>45.96043982223037</v>
      </c>
      <c r="AD30" s="43"/>
      <c r="AE30" s="43"/>
      <c r="AF30" s="43">
        <f t="shared" si="25"/>
        <v>-5.8310858399579502E-5</v>
      </c>
    </row>
    <row r="31" spans="1:35" s="3" customFormat="1">
      <c r="A31" s="8">
        <v>11472</v>
      </c>
      <c r="B31" s="18">
        <v>34384</v>
      </c>
      <c r="C31" s="52" t="s">
        <v>2</v>
      </c>
      <c r="D31" s="8">
        <v>7000000</v>
      </c>
      <c r="E31" s="5">
        <f t="shared" si="32"/>
        <v>20542.920029347028</v>
      </c>
      <c r="F31" s="13">
        <v>34386</v>
      </c>
      <c r="G31" s="8">
        <v>260</v>
      </c>
      <c r="H31" s="8">
        <v>86</v>
      </c>
      <c r="I31" s="8">
        <v>471076</v>
      </c>
      <c r="J31" s="13">
        <v>34386</v>
      </c>
      <c r="K31" s="8">
        <v>52881</v>
      </c>
      <c r="L31" s="5">
        <f t="shared" ref="L31:L40" si="33">K31/340.75</f>
        <v>155.19002201027146</v>
      </c>
      <c r="M31" s="33">
        <v>471075</v>
      </c>
      <c r="N31" s="13">
        <v>35116</v>
      </c>
      <c r="O31" s="8">
        <v>11375</v>
      </c>
      <c r="P31" s="5">
        <f t="shared" si="24"/>
        <v>33.382245047688919</v>
      </c>
      <c r="Q31" s="98">
        <v>13</v>
      </c>
      <c r="R31" s="8"/>
      <c r="S31" s="13"/>
      <c r="T31" s="8"/>
      <c r="U31" s="5"/>
      <c r="V31" s="8"/>
      <c r="W31" s="13"/>
      <c r="X31" s="8"/>
      <c r="Y31" s="5">
        <f t="shared" ref="Y31:Y33" si="34">X31/340.75</f>
        <v>0</v>
      </c>
      <c r="Z31" s="3">
        <f t="shared" si="8"/>
        <v>133.5289801907557</v>
      </c>
      <c r="AA31" s="3">
        <f t="shared" si="9"/>
        <v>25.678650036683784</v>
      </c>
      <c r="AC31" s="3">
        <f t="shared" si="10"/>
        <v>21.661100130374169</v>
      </c>
      <c r="AD31" s="43"/>
      <c r="AE31" s="43">
        <f t="shared" ref="AE31:AE33" si="35">L31-Z31-AA31</f>
        <v>-4.017608217168025</v>
      </c>
      <c r="AF31" s="43">
        <f t="shared" ref="AF31:AF33" si="36">P31-AC31</f>
        <v>11.721144917314749</v>
      </c>
      <c r="AI31" s="43"/>
    </row>
    <row r="32" spans="1:35" s="3" customFormat="1">
      <c r="A32" s="8">
        <v>11473</v>
      </c>
      <c r="B32" s="18">
        <v>34384</v>
      </c>
      <c r="C32" s="52" t="s">
        <v>2</v>
      </c>
      <c r="D32" s="8">
        <v>7000000</v>
      </c>
      <c r="E32" s="5">
        <f t="shared" si="32"/>
        <v>20542.920029347028</v>
      </c>
      <c r="F32" s="13">
        <v>34386</v>
      </c>
      <c r="G32" s="8">
        <v>260</v>
      </c>
      <c r="H32" s="8">
        <v>87</v>
      </c>
      <c r="I32" s="8">
        <v>471077</v>
      </c>
      <c r="J32" s="13">
        <v>34386</v>
      </c>
      <c r="K32" s="8">
        <v>52881</v>
      </c>
      <c r="L32" s="5">
        <f t="shared" si="33"/>
        <v>155.19002201027146</v>
      </c>
      <c r="M32" s="33">
        <v>471074</v>
      </c>
      <c r="N32" s="13">
        <v>34386</v>
      </c>
      <c r="O32" s="8">
        <v>11375</v>
      </c>
      <c r="P32" s="5">
        <f t="shared" si="24"/>
        <v>33.382245047688919</v>
      </c>
      <c r="Q32" s="98">
        <v>14</v>
      </c>
      <c r="R32" s="8"/>
      <c r="S32" s="13"/>
      <c r="T32" s="8"/>
      <c r="U32" s="5"/>
      <c r="V32" s="8"/>
      <c r="W32" s="13"/>
      <c r="X32" s="8"/>
      <c r="Y32" s="5">
        <f t="shared" si="34"/>
        <v>0</v>
      </c>
      <c r="Z32" s="3">
        <f t="shared" si="8"/>
        <v>133.5289801907557</v>
      </c>
      <c r="AA32" s="3">
        <f t="shared" si="9"/>
        <v>25.678650036683784</v>
      </c>
      <c r="AC32" s="3">
        <f t="shared" si="10"/>
        <v>21.661100130374169</v>
      </c>
      <c r="AD32" s="43"/>
      <c r="AE32" s="43">
        <f t="shared" si="35"/>
        <v>-4.017608217168025</v>
      </c>
      <c r="AF32" s="43">
        <f t="shared" si="36"/>
        <v>11.721144917314749</v>
      </c>
      <c r="AI32" s="43"/>
    </row>
    <row r="33" spans="1:35" s="3" customFormat="1">
      <c r="A33" s="8">
        <v>11481</v>
      </c>
      <c r="B33" s="18">
        <v>34388</v>
      </c>
      <c r="C33" s="52" t="s">
        <v>2</v>
      </c>
      <c r="D33" s="8">
        <v>4500000</v>
      </c>
      <c r="E33" s="5">
        <f t="shared" si="32"/>
        <v>13206.162876008804</v>
      </c>
      <c r="F33" s="13">
        <v>34388</v>
      </c>
      <c r="G33" s="8">
        <v>261</v>
      </c>
      <c r="H33" s="8">
        <v>9</v>
      </c>
      <c r="I33" s="8">
        <v>63706</v>
      </c>
      <c r="J33" s="13">
        <v>34388</v>
      </c>
      <c r="K33" s="8">
        <v>34044</v>
      </c>
      <c r="L33" s="5">
        <f t="shared" si="33"/>
        <v>99.9090242112986</v>
      </c>
      <c r="M33" s="33">
        <v>471727</v>
      </c>
      <c r="N33" s="13">
        <v>34388</v>
      </c>
      <c r="O33" s="8">
        <v>7313</v>
      </c>
      <c r="P33" s="5">
        <f t="shared" si="24"/>
        <v>21.461482024944974</v>
      </c>
      <c r="Q33" s="98">
        <v>15</v>
      </c>
      <c r="R33" s="8"/>
      <c r="S33" s="13"/>
      <c r="T33" s="8"/>
      <c r="U33" s="5"/>
      <c r="V33" s="8"/>
      <c r="W33" s="13"/>
      <c r="X33" s="8"/>
      <c r="Y33" s="5">
        <f t="shared" si="34"/>
        <v>0</v>
      </c>
      <c r="Z33" s="3">
        <f t="shared" si="8"/>
        <v>85.840058694057234</v>
      </c>
      <c r="AA33" s="3">
        <f t="shared" si="9"/>
        <v>16.507703595011005</v>
      </c>
      <c r="AC33" s="3">
        <f t="shared" si="10"/>
        <v>14.067556476669113</v>
      </c>
      <c r="AD33" s="43"/>
      <c r="AE33" s="43">
        <f t="shared" si="35"/>
        <v>-2.4387380777696386</v>
      </c>
      <c r="AF33" s="43">
        <f t="shared" si="36"/>
        <v>7.3939255482758615</v>
      </c>
      <c r="AI33" s="43"/>
    </row>
    <row r="34" spans="1:35" s="3" customFormat="1">
      <c r="A34" s="8">
        <v>11502</v>
      </c>
      <c r="B34" s="18">
        <v>34401</v>
      </c>
      <c r="C34" s="52" t="s">
        <v>11</v>
      </c>
      <c r="D34" s="8">
        <v>18000000</v>
      </c>
      <c r="E34" s="5">
        <f t="shared" si="32"/>
        <v>52824.651504035217</v>
      </c>
      <c r="F34" s="13"/>
      <c r="G34" s="8"/>
      <c r="H34" s="8"/>
      <c r="I34" s="8"/>
      <c r="J34" s="13"/>
      <c r="K34" s="8"/>
      <c r="L34" s="5">
        <f t="shared" si="33"/>
        <v>0</v>
      </c>
      <c r="M34" s="8">
        <v>128508</v>
      </c>
      <c r="N34" s="13">
        <v>34414</v>
      </c>
      <c r="O34" s="8">
        <v>18765</v>
      </c>
      <c r="P34" s="5">
        <f t="shared" ref="P34:P40" si="37">O34/340.75</f>
        <v>55.069699192956712</v>
      </c>
      <c r="Q34" s="98">
        <v>16</v>
      </c>
      <c r="R34" s="8"/>
      <c r="S34" s="13"/>
      <c r="T34" s="8"/>
      <c r="U34" s="5">
        <f t="shared" ref="U34" si="38">T34/340.75</f>
        <v>0</v>
      </c>
      <c r="V34" s="8"/>
      <c r="W34" s="13"/>
      <c r="X34" s="8"/>
      <c r="Y34" s="5"/>
      <c r="Z34" s="3">
        <f t="shared" si="8"/>
        <v>343.36023477622894</v>
      </c>
      <c r="AA34" s="3">
        <f t="shared" si="9"/>
        <v>66.030814380044021</v>
      </c>
      <c r="AC34" s="3">
        <f t="shared" si="10"/>
        <v>55.07269220667645</v>
      </c>
      <c r="AD34" s="43"/>
      <c r="AE34" s="43"/>
      <c r="AF34" s="43">
        <f t="shared" si="25"/>
        <v>-2.9930137197382578E-3</v>
      </c>
    </row>
    <row r="35" spans="1:35" s="3" customFormat="1">
      <c r="A35" s="8">
        <v>11503</v>
      </c>
      <c r="B35" s="18">
        <v>34401</v>
      </c>
      <c r="C35" s="52" t="s">
        <v>2</v>
      </c>
      <c r="D35" s="8">
        <v>4500000</v>
      </c>
      <c r="E35" s="5">
        <f t="shared" si="32"/>
        <v>13206.162876008804</v>
      </c>
      <c r="F35" s="13"/>
      <c r="G35" s="8"/>
      <c r="H35" s="8"/>
      <c r="I35" s="8">
        <v>128507</v>
      </c>
      <c r="J35" s="13">
        <v>34416</v>
      </c>
      <c r="K35" s="8">
        <v>35983</v>
      </c>
      <c r="L35" s="5">
        <f t="shared" si="33"/>
        <v>105.59941305942773</v>
      </c>
      <c r="M35" s="8">
        <v>128509</v>
      </c>
      <c r="N35" s="13">
        <v>34416</v>
      </c>
      <c r="O35" s="8">
        <v>7719</v>
      </c>
      <c r="P35" s="5">
        <f t="shared" si="37"/>
        <v>22.652971386647103</v>
      </c>
      <c r="Q35" s="98">
        <v>17</v>
      </c>
      <c r="R35" s="8"/>
      <c r="S35" s="13"/>
      <c r="T35" s="8"/>
      <c r="U35" s="5"/>
      <c r="V35" s="8"/>
      <c r="W35" s="13"/>
      <c r="X35" s="8"/>
      <c r="Y35" s="5"/>
      <c r="Z35" s="3">
        <f t="shared" si="8"/>
        <v>85.840058694057234</v>
      </c>
      <c r="AA35" s="3">
        <f t="shared" si="9"/>
        <v>16.507703595011005</v>
      </c>
      <c r="AC35" s="3">
        <f t="shared" si="10"/>
        <v>14.067556476669113</v>
      </c>
      <c r="AD35" s="43"/>
      <c r="AE35" s="43">
        <f>L35-Z35-AA35</f>
        <v>3.2516507703594932</v>
      </c>
      <c r="AF35" s="43">
        <f t="shared" si="25"/>
        <v>8.58541490997799</v>
      </c>
      <c r="AI35" s="43"/>
    </row>
    <row r="36" spans="1:35" s="3" customFormat="1">
      <c r="A36" s="8">
        <v>11509</v>
      </c>
      <c r="B36" s="18">
        <v>34404</v>
      </c>
      <c r="C36" s="52" t="s">
        <v>2</v>
      </c>
      <c r="D36" s="8">
        <v>11700000</v>
      </c>
      <c r="E36" s="5">
        <f t="shared" si="32"/>
        <v>34336.02347762289</v>
      </c>
      <c r="F36" s="13"/>
      <c r="G36" s="8"/>
      <c r="H36" s="8"/>
      <c r="I36" s="8">
        <v>128501</v>
      </c>
      <c r="J36" s="13">
        <v>34404</v>
      </c>
      <c r="K36" s="8">
        <v>88122</v>
      </c>
      <c r="L36" s="5">
        <f t="shared" si="33"/>
        <v>258.61188554658838</v>
      </c>
      <c r="M36" s="8">
        <v>128502</v>
      </c>
      <c r="N36" s="13">
        <v>34404</v>
      </c>
      <c r="O36" s="8">
        <v>19012</v>
      </c>
      <c r="P36" s="5">
        <f t="shared" si="37"/>
        <v>55.794570799706527</v>
      </c>
      <c r="Q36" s="98">
        <v>3</v>
      </c>
      <c r="R36" s="8"/>
      <c r="S36" s="13"/>
      <c r="T36" s="8"/>
      <c r="U36" s="5"/>
      <c r="V36" s="8"/>
      <c r="W36" s="13"/>
      <c r="X36" s="8"/>
      <c r="Y36" s="5"/>
      <c r="Z36" s="3">
        <f t="shared" si="8"/>
        <v>223.18415260454881</v>
      </c>
      <c r="AA36" s="3">
        <f t="shared" si="9"/>
        <v>42.92002934702861</v>
      </c>
      <c r="AC36" s="3">
        <f t="shared" si="10"/>
        <v>35.936962199339689</v>
      </c>
      <c r="AD36" s="43"/>
      <c r="AE36" s="43">
        <f t="shared" ref="AE36:AE66" si="39">L36-Z36-AA36</f>
        <v>-7.492296404989041</v>
      </c>
      <c r="AF36" s="43">
        <f t="shared" si="25"/>
        <v>19.857608600366838</v>
      </c>
      <c r="AI36" s="43"/>
    </row>
    <row r="37" spans="1:35" s="3" customFormat="1">
      <c r="A37" s="8">
        <v>11519</v>
      </c>
      <c r="B37" s="18">
        <v>34416</v>
      </c>
      <c r="C37" s="52" t="s">
        <v>10</v>
      </c>
      <c r="D37" s="8">
        <v>4000000</v>
      </c>
      <c r="E37" s="5">
        <f t="shared" si="32"/>
        <v>11738.81144534116</v>
      </c>
      <c r="F37" s="13"/>
      <c r="G37" s="8"/>
      <c r="H37" s="8"/>
      <c r="I37" s="8"/>
      <c r="J37" s="13"/>
      <c r="K37" s="8"/>
      <c r="L37" s="5"/>
      <c r="M37" s="8">
        <v>63745</v>
      </c>
      <c r="N37" s="13">
        <v>34428</v>
      </c>
      <c r="O37" s="8">
        <v>4276</v>
      </c>
      <c r="P37" s="5">
        <f t="shared" si="37"/>
        <v>12.548789435069699</v>
      </c>
      <c r="Q37" s="98">
        <v>18</v>
      </c>
      <c r="R37" s="8"/>
      <c r="S37" s="13"/>
      <c r="T37" s="8"/>
      <c r="U37" s="5"/>
      <c r="V37" s="8"/>
      <c r="W37" s="13"/>
      <c r="X37" s="8"/>
      <c r="Y37" s="5"/>
      <c r="AC37" s="3">
        <f t="shared" si="10"/>
        <v>12.548847745928102</v>
      </c>
      <c r="AD37" s="43"/>
      <c r="AE37" s="43"/>
      <c r="AF37" s="43">
        <f t="shared" si="25"/>
        <v>-5.8310858403132215E-5</v>
      </c>
    </row>
    <row r="38" spans="1:35" s="3" customFormat="1">
      <c r="A38" s="8">
        <v>11522</v>
      </c>
      <c r="B38" s="18">
        <v>34415</v>
      </c>
      <c r="C38" s="52" t="s">
        <v>10</v>
      </c>
      <c r="D38" s="8">
        <v>3000000</v>
      </c>
      <c r="E38" s="5">
        <f t="shared" si="32"/>
        <v>8804.1085840058695</v>
      </c>
      <c r="F38" s="13"/>
      <c r="G38" s="8"/>
      <c r="H38" s="8"/>
      <c r="I38" s="8"/>
      <c r="J38" s="13"/>
      <c r="K38" s="8"/>
      <c r="L38" s="5">
        <f t="shared" si="33"/>
        <v>0</v>
      </c>
      <c r="M38" s="8">
        <v>63750</v>
      </c>
      <c r="N38" s="13">
        <v>34432</v>
      </c>
      <c r="O38" s="8">
        <v>3241</v>
      </c>
      <c r="P38" s="5">
        <f t="shared" si="37"/>
        <v>9.5113719735876749</v>
      </c>
      <c r="Q38" s="98">
        <v>19</v>
      </c>
      <c r="R38" s="8"/>
      <c r="S38" s="13"/>
      <c r="T38" s="8"/>
      <c r="U38" s="5"/>
      <c r="V38" s="8"/>
      <c r="W38" s="13"/>
      <c r="X38" s="8"/>
      <c r="Y38" s="5"/>
      <c r="AC38" s="3">
        <f t="shared" si="10"/>
        <v>9.5114302844460745</v>
      </c>
      <c r="AD38" s="43"/>
      <c r="AE38" s="43"/>
      <c r="AF38" s="43">
        <f t="shared" si="25"/>
        <v>-5.8310858399579502E-5</v>
      </c>
    </row>
    <row r="39" spans="1:35" s="3" customFormat="1">
      <c r="A39" s="8">
        <v>11527</v>
      </c>
      <c r="B39" s="18">
        <v>34511</v>
      </c>
      <c r="C39" s="52" t="s">
        <v>2</v>
      </c>
      <c r="D39" s="8">
        <v>6500000</v>
      </c>
      <c r="E39" s="5">
        <f t="shared" si="32"/>
        <v>19075.568598679383</v>
      </c>
      <c r="F39" s="13"/>
      <c r="G39" s="8"/>
      <c r="H39" s="8"/>
      <c r="I39" s="8">
        <v>63155</v>
      </c>
      <c r="J39" s="13">
        <v>34646</v>
      </c>
      <c r="K39" s="8">
        <v>48915</v>
      </c>
      <c r="L39" s="5">
        <f t="shared" si="33"/>
        <v>143.55099046221571</v>
      </c>
      <c r="M39" s="8">
        <v>63154</v>
      </c>
      <c r="N39" s="13">
        <v>34647</v>
      </c>
      <c r="O39" s="8">
        <v>10562</v>
      </c>
      <c r="P39" s="5">
        <f t="shared" si="37"/>
        <v>30.99633162142333</v>
      </c>
      <c r="Q39" s="98">
        <v>20</v>
      </c>
      <c r="R39" s="8"/>
      <c r="S39" s="13"/>
      <c r="T39" s="8"/>
      <c r="U39" s="5"/>
      <c r="V39" s="8"/>
      <c r="W39" s="13"/>
      <c r="X39" s="8"/>
      <c r="Y39" s="5">
        <f t="shared" ref="Y39:Y40" si="40">X39/340.75</f>
        <v>0</v>
      </c>
      <c r="Z39" s="3">
        <f t="shared" si="8"/>
        <v>123.991195891416</v>
      </c>
      <c r="AA39" s="3">
        <f t="shared" si="9"/>
        <v>23.844460748349231</v>
      </c>
      <c r="AC39" s="3">
        <f t="shared" si="10"/>
        <v>20.142391399633158</v>
      </c>
      <c r="AD39" s="43"/>
      <c r="AE39" s="43">
        <f t="shared" si="39"/>
        <v>-4.2846661775495214</v>
      </c>
      <c r="AF39" s="43">
        <f t="shared" si="25"/>
        <v>10.853940221790172</v>
      </c>
      <c r="AI39" s="43"/>
    </row>
    <row r="40" spans="1:35" s="3" customFormat="1">
      <c r="A40" s="8">
        <v>11528</v>
      </c>
      <c r="B40" s="18">
        <v>34419</v>
      </c>
      <c r="C40" s="52" t="s">
        <v>2</v>
      </c>
      <c r="D40" s="8">
        <v>5750000</v>
      </c>
      <c r="E40" s="5">
        <f t="shared" si="32"/>
        <v>16874.541452677917</v>
      </c>
      <c r="F40" s="13"/>
      <c r="G40" s="8"/>
      <c r="H40" s="8"/>
      <c r="I40" s="8">
        <v>63156</v>
      </c>
      <c r="J40" s="13">
        <v>34646</v>
      </c>
      <c r="K40" s="8">
        <v>43750</v>
      </c>
      <c r="L40" s="5">
        <f t="shared" si="33"/>
        <v>128.39325018341893</v>
      </c>
      <c r="M40" s="8">
        <v>63157</v>
      </c>
      <c r="N40" s="13">
        <v>34646</v>
      </c>
      <c r="O40" s="8">
        <v>9343</v>
      </c>
      <c r="P40" s="5">
        <f t="shared" si="37"/>
        <v>27.418928833455613</v>
      </c>
      <c r="Q40" s="98">
        <v>21</v>
      </c>
      <c r="R40" s="8"/>
      <c r="S40" s="13"/>
      <c r="T40" s="8"/>
      <c r="U40" s="5"/>
      <c r="V40" s="8"/>
      <c r="W40" s="13"/>
      <c r="X40" s="8"/>
      <c r="Y40" s="5">
        <f t="shared" si="40"/>
        <v>0</v>
      </c>
      <c r="Z40" s="3">
        <f t="shared" si="8"/>
        <v>109.68451944240647</v>
      </c>
      <c r="AA40" s="3">
        <f t="shared" si="9"/>
        <v>21.093176815847396</v>
      </c>
      <c r="AC40" s="3">
        <f t="shared" si="10"/>
        <v>17.864328303521642</v>
      </c>
      <c r="AD40" s="43"/>
      <c r="AE40" s="43">
        <f t="shared" si="39"/>
        <v>-2.384446074834937</v>
      </c>
      <c r="AF40" s="43">
        <f t="shared" si="25"/>
        <v>9.5546005299339711</v>
      </c>
      <c r="AI40" s="43"/>
    </row>
    <row r="41" spans="1:35" s="3" customFormat="1">
      <c r="A41" s="8">
        <v>11531</v>
      </c>
      <c r="B41" s="18">
        <v>34421</v>
      </c>
      <c r="C41" s="52" t="s">
        <v>0</v>
      </c>
      <c r="D41" s="8">
        <v>10000000</v>
      </c>
      <c r="E41" s="5">
        <f t="shared" si="3"/>
        <v>29347.028613352897</v>
      </c>
      <c r="F41" s="13"/>
      <c r="G41" s="8"/>
      <c r="H41" s="8"/>
      <c r="I41" s="8">
        <v>356103</v>
      </c>
      <c r="J41" s="13">
        <v>34544</v>
      </c>
      <c r="K41" s="8">
        <v>75486</v>
      </c>
      <c r="L41" s="5">
        <f t="shared" si="20"/>
        <v>221.52898019075568</v>
      </c>
      <c r="M41" s="8">
        <v>356102</v>
      </c>
      <c r="N41" s="13">
        <v>34544</v>
      </c>
      <c r="O41" s="8">
        <v>16250</v>
      </c>
      <c r="P41" s="5">
        <f t="shared" si="0"/>
        <v>47.688921496698462</v>
      </c>
      <c r="Q41" s="98">
        <v>22</v>
      </c>
      <c r="R41" s="8"/>
      <c r="S41" s="13"/>
      <c r="T41" s="8"/>
      <c r="U41" s="5">
        <f t="shared" si="21"/>
        <v>0</v>
      </c>
      <c r="V41" s="8"/>
      <c r="W41" s="13"/>
      <c r="X41" s="8"/>
      <c r="Y41" s="5">
        <f t="shared" si="22"/>
        <v>0</v>
      </c>
      <c r="Z41" s="3">
        <f t="shared" si="8"/>
        <v>190.75568598679385</v>
      </c>
      <c r="AA41" s="3">
        <f t="shared" si="9"/>
        <v>36.683785766691123</v>
      </c>
      <c r="AC41" s="3">
        <f t="shared" si="10"/>
        <v>30.773352514820246</v>
      </c>
      <c r="AD41" s="43"/>
      <c r="AE41" s="43">
        <f t="shared" si="39"/>
        <v>-5.9104915627292982</v>
      </c>
      <c r="AF41" s="43">
        <f t="shared" si="25"/>
        <v>16.915568981878216</v>
      </c>
      <c r="AI41" s="43"/>
    </row>
    <row r="42" spans="1:35" s="3" customFormat="1">
      <c r="A42" s="8">
        <v>11532</v>
      </c>
      <c r="B42" s="18">
        <v>34421</v>
      </c>
      <c r="C42" s="8" t="s">
        <v>2</v>
      </c>
      <c r="D42" s="8">
        <v>10000000</v>
      </c>
      <c r="E42" s="5">
        <f t="shared" si="3"/>
        <v>29347.028613352897</v>
      </c>
      <c r="F42" s="13"/>
      <c r="G42" s="8"/>
      <c r="H42" s="8"/>
      <c r="I42" s="8">
        <v>356101</v>
      </c>
      <c r="J42" s="13">
        <v>34422</v>
      </c>
      <c r="K42" s="8">
        <v>75486</v>
      </c>
      <c r="L42" s="5">
        <f t="shared" si="20"/>
        <v>221.52898019075568</v>
      </c>
      <c r="M42" s="8">
        <v>356104</v>
      </c>
      <c r="N42" s="13">
        <v>34422</v>
      </c>
      <c r="O42" s="8">
        <v>16250</v>
      </c>
      <c r="P42" s="5">
        <f t="shared" si="0"/>
        <v>47.688921496698462</v>
      </c>
      <c r="Q42" s="98">
        <v>23</v>
      </c>
      <c r="R42" s="8"/>
      <c r="S42" s="13"/>
      <c r="T42" s="8"/>
      <c r="U42" s="5">
        <f t="shared" si="21"/>
        <v>0</v>
      </c>
      <c r="V42" s="8"/>
      <c r="W42" s="13"/>
      <c r="X42" s="8"/>
      <c r="Y42" s="5">
        <f t="shared" si="22"/>
        <v>0</v>
      </c>
      <c r="Z42" s="3">
        <f t="shared" si="8"/>
        <v>190.75568598679385</v>
      </c>
      <c r="AA42" s="3">
        <f t="shared" si="9"/>
        <v>36.683785766691123</v>
      </c>
      <c r="AC42" s="3">
        <f t="shared" si="10"/>
        <v>30.773352514820246</v>
      </c>
      <c r="AD42" s="43"/>
      <c r="AE42" s="43">
        <f t="shared" si="39"/>
        <v>-5.9104915627292982</v>
      </c>
      <c r="AF42" s="43">
        <f t="shared" si="25"/>
        <v>16.915568981878216</v>
      </c>
      <c r="AI42" s="43"/>
    </row>
    <row r="43" spans="1:35" s="3" customFormat="1">
      <c r="A43" s="8">
        <v>11537</v>
      </c>
      <c r="B43" s="18">
        <v>34423</v>
      </c>
      <c r="C43" s="52" t="s">
        <v>82</v>
      </c>
      <c r="D43" s="8"/>
      <c r="E43" s="5">
        <f t="shared" si="3"/>
        <v>0</v>
      </c>
      <c r="F43" s="13"/>
      <c r="G43" s="8"/>
      <c r="H43" s="8"/>
      <c r="I43" s="123" t="s">
        <v>164</v>
      </c>
      <c r="J43" s="13"/>
      <c r="K43" s="8"/>
      <c r="L43" s="5">
        <f t="shared" si="20"/>
        <v>0</v>
      </c>
      <c r="M43" s="8"/>
      <c r="N43" s="13"/>
      <c r="O43" s="8"/>
      <c r="P43" s="5">
        <f t="shared" si="0"/>
        <v>0</v>
      </c>
      <c r="Q43" s="98"/>
      <c r="R43" s="8"/>
      <c r="S43" s="13"/>
      <c r="T43" s="8"/>
      <c r="U43" s="5">
        <f t="shared" si="21"/>
        <v>0</v>
      </c>
      <c r="V43" s="8"/>
      <c r="W43" s="13"/>
      <c r="X43" s="8"/>
      <c r="Y43" s="5">
        <f t="shared" ref="Y43:Y108" si="41">X43/340.75</f>
        <v>0</v>
      </c>
      <c r="AC43" s="3">
        <f t="shared" si="10"/>
        <v>0.39917789999999992</v>
      </c>
      <c r="AD43" s="43"/>
      <c r="AE43" s="43"/>
      <c r="AF43" s="60"/>
    </row>
    <row r="44" spans="1:35" s="3" customFormat="1">
      <c r="A44" s="8">
        <v>11541</v>
      </c>
      <c r="B44" s="18">
        <v>34425</v>
      </c>
      <c r="C44" s="8" t="s">
        <v>2</v>
      </c>
      <c r="D44" s="8">
        <v>7000000</v>
      </c>
      <c r="E44" s="5">
        <f t="shared" si="3"/>
        <v>20542.920029347028</v>
      </c>
      <c r="F44" s="13"/>
      <c r="G44" s="8"/>
      <c r="H44" s="8"/>
      <c r="I44" s="8">
        <v>356105</v>
      </c>
      <c r="J44" s="13">
        <v>34429</v>
      </c>
      <c r="K44" s="8">
        <v>52881</v>
      </c>
      <c r="L44" s="5">
        <f t="shared" si="20"/>
        <v>155.19002201027146</v>
      </c>
      <c r="M44" s="8">
        <v>356106</v>
      </c>
      <c r="N44" s="13">
        <v>34429</v>
      </c>
      <c r="O44" s="8">
        <v>11375</v>
      </c>
      <c r="P44" s="5">
        <f t="shared" si="0"/>
        <v>33.382245047688919</v>
      </c>
      <c r="Q44" s="98">
        <v>25</v>
      </c>
      <c r="R44" s="8"/>
      <c r="S44" s="13"/>
      <c r="T44" s="8"/>
      <c r="U44" s="5">
        <f t="shared" si="21"/>
        <v>0</v>
      </c>
      <c r="V44" s="8"/>
      <c r="W44" s="13"/>
      <c r="X44" s="8"/>
      <c r="Y44" s="5">
        <f t="shared" si="41"/>
        <v>0</v>
      </c>
      <c r="Z44" s="3">
        <f t="shared" si="8"/>
        <v>133.5289801907557</v>
      </c>
      <c r="AA44" s="3">
        <f t="shared" si="9"/>
        <v>25.678650036683784</v>
      </c>
      <c r="AC44" s="3">
        <f t="shared" si="10"/>
        <v>21.661100130374169</v>
      </c>
      <c r="AD44" s="43"/>
      <c r="AE44" s="43">
        <f t="shared" si="39"/>
        <v>-4.017608217168025</v>
      </c>
      <c r="AF44" s="43">
        <f t="shared" si="25"/>
        <v>11.721144917314749</v>
      </c>
      <c r="AI44" s="43"/>
    </row>
    <row r="45" spans="1:35" s="3" customFormat="1">
      <c r="A45" s="8">
        <v>11550</v>
      </c>
      <c r="B45" s="18">
        <v>34435</v>
      </c>
      <c r="C45" s="8" t="s">
        <v>2</v>
      </c>
      <c r="D45" s="8">
        <v>6000000</v>
      </c>
      <c r="E45" s="5">
        <f t="shared" si="3"/>
        <v>17608.217168011739</v>
      </c>
      <c r="F45" s="13"/>
      <c r="G45" s="8"/>
      <c r="H45" s="8"/>
      <c r="I45" s="8">
        <v>356116</v>
      </c>
      <c r="J45" s="13">
        <v>34435</v>
      </c>
      <c r="K45" s="8">
        <v>45346</v>
      </c>
      <c r="L45" s="5">
        <f t="shared" si="20"/>
        <v>133.07703595011006</v>
      </c>
      <c r="M45" s="8">
        <v>356117</v>
      </c>
      <c r="N45" s="13">
        <v>34435</v>
      </c>
      <c r="O45" s="8">
        <v>9750</v>
      </c>
      <c r="P45" s="5">
        <f t="shared" si="0"/>
        <v>28.613352898019077</v>
      </c>
      <c r="Q45" s="98">
        <v>27</v>
      </c>
      <c r="R45" s="8"/>
      <c r="S45" s="13"/>
      <c r="T45" s="8"/>
      <c r="U45" s="5">
        <f t="shared" si="21"/>
        <v>0</v>
      </c>
      <c r="V45" s="8"/>
      <c r="W45" s="13"/>
      <c r="X45" s="8"/>
      <c r="Y45" s="5">
        <f t="shared" si="41"/>
        <v>0</v>
      </c>
      <c r="Z45" s="3">
        <f t="shared" si="8"/>
        <v>114.45341159207631</v>
      </c>
      <c r="AA45" s="3">
        <f t="shared" si="9"/>
        <v>22.010271460014675</v>
      </c>
      <c r="AC45" s="3">
        <f t="shared" si="10"/>
        <v>18.623682668892148</v>
      </c>
      <c r="AD45" s="43"/>
      <c r="AE45" s="43">
        <f t="shared" si="39"/>
        <v>-3.3866471019809232</v>
      </c>
      <c r="AF45" s="43">
        <f t="shared" si="25"/>
        <v>9.9896702291269293</v>
      </c>
      <c r="AI45" s="43"/>
    </row>
    <row r="46" spans="1:35" s="3" customFormat="1">
      <c r="A46" s="8">
        <v>11552</v>
      </c>
      <c r="B46" s="18">
        <v>34436</v>
      </c>
      <c r="C46" s="52" t="s">
        <v>10</v>
      </c>
      <c r="D46" s="8">
        <v>5000000</v>
      </c>
      <c r="E46" s="5">
        <f t="shared" si="3"/>
        <v>14673.514306676449</v>
      </c>
      <c r="F46" s="13"/>
      <c r="G46" s="8"/>
      <c r="H46" s="8"/>
      <c r="I46" s="8"/>
      <c r="J46" s="13"/>
      <c r="K46" s="8"/>
      <c r="L46" s="5">
        <f t="shared" si="20"/>
        <v>0</v>
      </c>
      <c r="M46" s="8">
        <v>63782</v>
      </c>
      <c r="N46" s="13">
        <v>34445</v>
      </c>
      <c r="O46" s="10">
        <v>4752</v>
      </c>
      <c r="P46" s="5">
        <f t="shared" si="0"/>
        <v>13.945707997065297</v>
      </c>
      <c r="Q46" s="98">
        <v>28</v>
      </c>
      <c r="R46" s="8"/>
      <c r="S46" s="13"/>
      <c r="T46" s="8"/>
      <c r="U46" s="5">
        <f t="shared" si="21"/>
        <v>0</v>
      </c>
      <c r="V46" s="8"/>
      <c r="W46" s="13"/>
      <c r="X46" s="8"/>
      <c r="Y46" s="5">
        <f t="shared" si="41"/>
        <v>0</v>
      </c>
      <c r="AC46" s="3">
        <f t="shared" si="10"/>
        <v>15.586265207410124</v>
      </c>
      <c r="AD46" s="43"/>
      <c r="AE46" s="43"/>
      <c r="AF46" s="43"/>
    </row>
    <row r="47" spans="1:35" s="3" customFormat="1">
      <c r="A47" s="8">
        <v>11602</v>
      </c>
      <c r="B47" s="18">
        <v>34473</v>
      </c>
      <c r="C47" s="52" t="s">
        <v>83</v>
      </c>
      <c r="D47" s="8">
        <v>15000000</v>
      </c>
      <c r="E47" s="5">
        <f t="shared" si="3"/>
        <v>44020.542920029344</v>
      </c>
      <c r="F47" s="13"/>
      <c r="G47" s="8"/>
      <c r="H47" s="8"/>
      <c r="I47" s="8"/>
      <c r="J47" s="13"/>
      <c r="K47" s="8"/>
      <c r="L47" s="5">
        <f t="shared" si="20"/>
        <v>0</v>
      </c>
      <c r="M47" s="8">
        <v>63150</v>
      </c>
      <c r="N47" s="13">
        <v>34537</v>
      </c>
      <c r="O47" s="8">
        <v>15661</v>
      </c>
      <c r="P47" s="5">
        <f t="shared" si="0"/>
        <v>45.96038151137197</v>
      </c>
      <c r="Q47" s="98"/>
      <c r="R47" s="8"/>
      <c r="S47" s="13"/>
      <c r="T47" s="8"/>
      <c r="U47" s="5">
        <f t="shared" si="21"/>
        <v>0</v>
      </c>
      <c r="V47" s="8"/>
      <c r="W47" s="13"/>
      <c r="X47" s="8"/>
      <c r="Y47" s="5">
        <f t="shared" si="41"/>
        <v>0</v>
      </c>
      <c r="AC47" s="3">
        <f t="shared" si="10"/>
        <v>45.96043982223037</v>
      </c>
      <c r="AD47" s="43"/>
      <c r="AE47" s="43"/>
      <c r="AF47" s="43"/>
    </row>
    <row r="48" spans="1:35" s="3" customFormat="1">
      <c r="A48" s="8">
        <v>11616</v>
      </c>
      <c r="B48" s="18">
        <v>34487</v>
      </c>
      <c r="C48" s="52" t="s">
        <v>84</v>
      </c>
      <c r="D48" s="8">
        <v>2140000</v>
      </c>
      <c r="E48" s="5">
        <f t="shared" si="3"/>
        <v>6280.2641232575206</v>
      </c>
      <c r="F48" s="13"/>
      <c r="G48" s="8"/>
      <c r="H48" s="8"/>
      <c r="I48" s="10"/>
      <c r="J48" s="23"/>
      <c r="K48" s="8"/>
      <c r="L48" s="5">
        <f t="shared" si="20"/>
        <v>0</v>
      </c>
      <c r="M48" s="8">
        <v>63158</v>
      </c>
      <c r="N48" s="13">
        <v>34599</v>
      </c>
      <c r="O48" s="8">
        <v>1269</v>
      </c>
      <c r="P48" s="5">
        <f t="shared" si="0"/>
        <v>3.7241379310344827</v>
      </c>
      <c r="Q48" s="98"/>
      <c r="R48" s="8"/>
      <c r="S48" s="13"/>
      <c r="T48" s="8"/>
      <c r="U48" s="5">
        <f t="shared" si="21"/>
        <v>0</v>
      </c>
      <c r="V48" s="8"/>
      <c r="W48" s="13"/>
      <c r="X48" s="8"/>
      <c r="Y48" s="5">
        <f t="shared" si="41"/>
        <v>0</v>
      </c>
      <c r="AB48" s="3">
        <f>E48*1.3%</f>
        <v>81.64343360234777</v>
      </c>
      <c r="AC48" s="3">
        <f t="shared" si="10"/>
        <v>6.8992512675715325</v>
      </c>
      <c r="AD48" s="43"/>
      <c r="AE48" s="43"/>
      <c r="AF48" s="43"/>
    </row>
    <row r="49" spans="1:35" s="3" customFormat="1">
      <c r="A49" s="8">
        <v>11624</v>
      </c>
      <c r="B49" s="18">
        <v>34494</v>
      </c>
      <c r="C49" s="8" t="s">
        <v>2</v>
      </c>
      <c r="D49" s="8">
        <v>24304320</v>
      </c>
      <c r="E49" s="5">
        <f t="shared" si="3"/>
        <v>71325.957446808505</v>
      </c>
      <c r="F49" s="13">
        <v>34579</v>
      </c>
      <c r="G49" s="8">
        <v>272</v>
      </c>
      <c r="H49" s="8">
        <v>77</v>
      </c>
      <c r="I49" s="8">
        <v>471095</v>
      </c>
      <c r="J49" s="13">
        <v>34537</v>
      </c>
      <c r="K49" s="8">
        <v>183266</v>
      </c>
      <c r="L49" s="5">
        <f t="shared" si="20"/>
        <v>537.83125458547318</v>
      </c>
      <c r="M49" s="33">
        <v>471096</v>
      </c>
      <c r="N49" s="13">
        <v>34537</v>
      </c>
      <c r="O49" s="8">
        <v>39495</v>
      </c>
      <c r="P49" s="5">
        <f t="shared" si="0"/>
        <v>115.90608950843728</v>
      </c>
      <c r="Q49" s="98">
        <v>30</v>
      </c>
      <c r="R49" s="8"/>
      <c r="S49" s="13"/>
      <c r="T49" s="8"/>
      <c r="U49" s="5"/>
      <c r="V49" s="33"/>
      <c r="W49" s="13"/>
      <c r="X49" s="8"/>
      <c r="Y49" s="5"/>
      <c r="Z49" s="3">
        <f t="shared" si="8"/>
        <v>463.61872340425532</v>
      </c>
      <c r="AA49" s="3">
        <f t="shared" si="9"/>
        <v>89.157446808510628</v>
      </c>
      <c r="AC49" s="3">
        <f t="shared" si="10"/>
        <v>74.221543857446804</v>
      </c>
      <c r="AD49" s="43"/>
      <c r="AE49" s="43">
        <f t="shared" ref="AE49" si="42">L49-Z49-AA49</f>
        <v>-14.944915627292772</v>
      </c>
      <c r="AF49" s="43">
        <f t="shared" ref="AF49" si="43">P49-AC49</f>
        <v>41.684545650990472</v>
      </c>
      <c r="AI49" s="43"/>
    </row>
    <row r="50" spans="1:35" s="3" customFormat="1">
      <c r="A50" s="8">
        <v>11630</v>
      </c>
      <c r="B50" s="18">
        <v>34495</v>
      </c>
      <c r="C50" s="52" t="s">
        <v>85</v>
      </c>
      <c r="D50" s="8">
        <v>2388814</v>
      </c>
      <c r="E50" s="5">
        <f t="shared" si="3"/>
        <v>7010.4592809977994</v>
      </c>
      <c r="F50" s="13"/>
      <c r="G50" s="8"/>
      <c r="H50" s="8"/>
      <c r="I50" s="10" t="s">
        <v>146</v>
      </c>
      <c r="J50" s="13">
        <v>34537</v>
      </c>
      <c r="K50" s="8">
        <v>31054</v>
      </c>
      <c r="L50" s="5">
        <f t="shared" si="20"/>
        <v>91.134262655906085</v>
      </c>
      <c r="M50" s="8">
        <v>63160</v>
      </c>
      <c r="N50" s="13">
        <v>34537</v>
      </c>
      <c r="O50" s="8">
        <v>2609</v>
      </c>
      <c r="P50" s="5">
        <f t="shared" ref="P50:P74" si="44">O50/340.75</f>
        <v>7.6566397652237708</v>
      </c>
      <c r="Q50" s="98"/>
      <c r="R50" s="8"/>
      <c r="S50" s="8"/>
      <c r="T50" s="8"/>
      <c r="U50" s="8"/>
      <c r="V50" s="8"/>
      <c r="W50" s="8"/>
      <c r="X50" s="8"/>
      <c r="Y50" s="8"/>
      <c r="AB50" s="3">
        <f>E50*1.3%</f>
        <v>91.135970652971395</v>
      </c>
      <c r="AC50" s="3">
        <f t="shared" si="10"/>
        <v>7.655003255832721</v>
      </c>
      <c r="AD50" s="48" t="s">
        <v>60</v>
      </c>
      <c r="AE50" s="43">
        <f>L50-AB50</f>
        <v>-1.7079970653099963E-3</v>
      </c>
      <c r="AF50" s="43">
        <f t="shared" ref="AF50" si="45">P50-AC50</f>
        <v>1.6365093910497563E-3</v>
      </c>
    </row>
    <row r="51" spans="1:35" s="3" customFormat="1">
      <c r="A51" s="8">
        <v>11644</v>
      </c>
      <c r="B51" s="18">
        <v>34507</v>
      </c>
      <c r="C51" s="52" t="s">
        <v>82</v>
      </c>
      <c r="D51" s="8"/>
      <c r="E51" s="5">
        <f t="shared" ref="E51:E116" si="46">D51/340.75</f>
        <v>0</v>
      </c>
      <c r="F51" s="13"/>
      <c r="G51" s="8"/>
      <c r="H51" s="8"/>
      <c r="I51" s="123" t="s">
        <v>164</v>
      </c>
      <c r="J51" s="13"/>
      <c r="K51" s="8"/>
      <c r="L51" s="5">
        <f t="shared" si="20"/>
        <v>0</v>
      </c>
      <c r="M51" s="8"/>
      <c r="N51" s="13"/>
      <c r="O51" s="8"/>
      <c r="P51" s="5">
        <f t="shared" si="44"/>
        <v>0</v>
      </c>
      <c r="Q51" s="98"/>
      <c r="R51" s="8"/>
      <c r="S51" s="13"/>
      <c r="T51" s="8"/>
      <c r="U51" s="5">
        <f t="shared" si="21"/>
        <v>0</v>
      </c>
      <c r="V51" s="8"/>
      <c r="W51" s="13"/>
      <c r="X51" s="8"/>
      <c r="Y51" s="5">
        <f t="shared" si="41"/>
        <v>0</v>
      </c>
      <c r="Z51" s="3">
        <f t="shared" si="8"/>
        <v>0</v>
      </c>
      <c r="AA51" s="3">
        <f t="shared" si="9"/>
        <v>0</v>
      </c>
      <c r="AC51" s="3">
        <f t="shared" si="10"/>
        <v>0.39917789999999992</v>
      </c>
      <c r="AD51" s="43"/>
      <c r="AE51" s="60"/>
      <c r="AF51" s="60"/>
    </row>
    <row r="52" spans="1:35" s="3" customFormat="1">
      <c r="A52" s="8">
        <v>11662</v>
      </c>
      <c r="B52" s="18">
        <v>34515</v>
      </c>
      <c r="C52" s="8" t="s">
        <v>2</v>
      </c>
      <c r="D52" s="8">
        <v>7000000</v>
      </c>
      <c r="E52" s="5">
        <f t="shared" si="46"/>
        <v>20542.920029347028</v>
      </c>
      <c r="F52" s="13">
        <v>34577</v>
      </c>
      <c r="G52" s="8">
        <v>282</v>
      </c>
      <c r="H52" s="8">
        <v>62</v>
      </c>
      <c r="I52" s="8">
        <v>63732</v>
      </c>
      <c r="J52" s="13">
        <v>34576</v>
      </c>
      <c r="K52" s="8">
        <v>52881</v>
      </c>
      <c r="L52" s="5">
        <f t="shared" si="20"/>
        <v>155.19002201027146</v>
      </c>
      <c r="M52" s="8">
        <v>63733</v>
      </c>
      <c r="N52" s="13" t="s">
        <v>40</v>
      </c>
      <c r="O52" s="8">
        <v>11375</v>
      </c>
      <c r="P52" s="5">
        <f t="shared" si="44"/>
        <v>33.382245047688919</v>
      </c>
      <c r="Q52" s="98"/>
      <c r="R52" s="8"/>
      <c r="S52" s="13"/>
      <c r="T52" s="8"/>
      <c r="U52" s="5">
        <f t="shared" si="21"/>
        <v>0</v>
      </c>
      <c r="V52" s="8"/>
      <c r="W52" s="13"/>
      <c r="X52" s="8"/>
      <c r="Y52" s="5">
        <f t="shared" si="41"/>
        <v>0</v>
      </c>
      <c r="Z52" s="3">
        <f t="shared" si="8"/>
        <v>133.5289801907557</v>
      </c>
      <c r="AA52" s="3">
        <f t="shared" si="9"/>
        <v>25.678650036683784</v>
      </c>
      <c r="AC52" s="3">
        <f t="shared" si="10"/>
        <v>21.661100130374169</v>
      </c>
      <c r="AD52" s="43"/>
      <c r="AE52" s="43">
        <f t="shared" ref="AE52:AE54" si="47">L52-Z52-AA52</f>
        <v>-4.017608217168025</v>
      </c>
      <c r="AF52" s="43">
        <f t="shared" ref="AF52:AF56" si="48">P52-AC52</f>
        <v>11.721144917314749</v>
      </c>
    </row>
    <row r="53" spans="1:35" s="3" customFormat="1">
      <c r="A53" s="8"/>
      <c r="B53" s="18"/>
      <c r="C53" s="8" t="s">
        <v>200</v>
      </c>
      <c r="D53" s="8"/>
      <c r="E53" s="5"/>
      <c r="F53" s="13">
        <v>34577</v>
      </c>
      <c r="G53" s="8">
        <v>282</v>
      </c>
      <c r="H53" s="8">
        <v>63</v>
      </c>
      <c r="I53" s="8"/>
      <c r="J53" s="13"/>
      <c r="K53" s="8"/>
      <c r="L53" s="5"/>
      <c r="M53" s="8">
        <v>63734</v>
      </c>
      <c r="N53" s="13">
        <v>34576</v>
      </c>
      <c r="O53" s="8">
        <v>501</v>
      </c>
      <c r="P53" s="5">
        <f t="shared" si="44"/>
        <v>1.4702861335289803</v>
      </c>
      <c r="Q53" s="98"/>
      <c r="R53" s="8"/>
      <c r="S53" s="13"/>
      <c r="T53" s="8"/>
      <c r="U53" s="5"/>
      <c r="V53" s="8"/>
      <c r="W53" s="13"/>
      <c r="X53" s="8"/>
      <c r="Y53" s="5"/>
      <c r="AD53" s="43"/>
      <c r="AE53" s="43"/>
      <c r="AF53" s="43">
        <f t="shared" si="48"/>
        <v>1.4702861335289803</v>
      </c>
    </row>
    <row r="54" spans="1:35" s="3" customFormat="1">
      <c r="A54" s="8">
        <v>11663</v>
      </c>
      <c r="B54" s="18">
        <v>34515</v>
      </c>
      <c r="C54" s="8" t="s">
        <v>2</v>
      </c>
      <c r="D54" s="8">
        <v>1200000</v>
      </c>
      <c r="E54" s="5">
        <f t="shared" si="46"/>
        <v>3521.6434336023476</v>
      </c>
      <c r="F54" s="13">
        <v>34577</v>
      </c>
      <c r="G54" s="8">
        <v>272</v>
      </c>
      <c r="H54" s="8">
        <v>64</v>
      </c>
      <c r="I54" s="8">
        <v>63735</v>
      </c>
      <c r="J54" s="13">
        <v>34515</v>
      </c>
      <c r="K54" s="8">
        <v>9178</v>
      </c>
      <c r="L54" s="5">
        <f t="shared" si="20"/>
        <v>26.934702861335289</v>
      </c>
      <c r="M54" s="8">
        <v>63736</v>
      </c>
      <c r="N54" s="13">
        <v>34515</v>
      </c>
      <c r="O54" s="8">
        <v>1950</v>
      </c>
      <c r="P54" s="5">
        <f t="shared" si="44"/>
        <v>5.7226705796038155</v>
      </c>
      <c r="Q54" s="98"/>
      <c r="R54" s="8"/>
      <c r="S54" s="13"/>
      <c r="T54" s="8"/>
      <c r="U54" s="5">
        <f t="shared" si="21"/>
        <v>0</v>
      </c>
      <c r="V54" s="8"/>
      <c r="W54" s="13"/>
      <c r="X54" s="8"/>
      <c r="Y54" s="5">
        <f t="shared" si="41"/>
        <v>0</v>
      </c>
      <c r="Z54" s="3">
        <f t="shared" si="8"/>
        <v>22.890682318415262</v>
      </c>
      <c r="AA54" s="3">
        <f t="shared" si="9"/>
        <v>4.4020542920029344</v>
      </c>
      <c r="AC54" s="3">
        <f t="shared" si="10"/>
        <v>4.04407885377843</v>
      </c>
      <c r="AD54" s="43"/>
      <c r="AE54" s="43">
        <f t="shared" si="47"/>
        <v>-0.35803374908290753</v>
      </c>
      <c r="AF54" s="43">
        <f t="shared" si="48"/>
        <v>1.6785917258253855</v>
      </c>
    </row>
    <row r="55" spans="1:35" s="3" customFormat="1">
      <c r="A55" s="8">
        <v>11751</v>
      </c>
      <c r="B55" s="18">
        <v>34558</v>
      </c>
      <c r="C55" s="8" t="s">
        <v>2</v>
      </c>
      <c r="D55" s="8">
        <v>600000</v>
      </c>
      <c r="E55" s="5">
        <f t="shared" si="46"/>
        <v>1760.8217168011738</v>
      </c>
      <c r="F55" s="13"/>
      <c r="G55" s="8"/>
      <c r="H55" s="8"/>
      <c r="I55" s="123" t="s">
        <v>159</v>
      </c>
      <c r="J55" s="13"/>
      <c r="K55" s="8"/>
      <c r="L55" s="5">
        <f t="shared" si="20"/>
        <v>0</v>
      </c>
      <c r="M55" s="8"/>
      <c r="N55" s="13"/>
      <c r="O55" s="8"/>
      <c r="P55" s="5">
        <f t="shared" si="44"/>
        <v>0</v>
      </c>
      <c r="Q55" s="98"/>
      <c r="R55" s="8"/>
      <c r="S55" s="13"/>
      <c r="T55" s="8"/>
      <c r="U55" s="5">
        <f t="shared" si="21"/>
        <v>0</v>
      </c>
      <c r="V55" s="8"/>
      <c r="W55" s="13"/>
      <c r="X55" s="8"/>
      <c r="Y55" s="5">
        <f t="shared" si="41"/>
        <v>0</v>
      </c>
      <c r="Z55" s="3">
        <f t="shared" si="8"/>
        <v>11.445341159207631</v>
      </c>
      <c r="AA55" s="3">
        <f t="shared" si="9"/>
        <v>2.2010271460014672</v>
      </c>
      <c r="AC55" s="3">
        <f t="shared" si="10"/>
        <v>2.2216283768892149</v>
      </c>
      <c r="AD55" s="43"/>
      <c r="AE55" s="60"/>
      <c r="AF55" s="60"/>
    </row>
    <row r="56" spans="1:35" s="3" customFormat="1">
      <c r="A56" s="8">
        <v>11764</v>
      </c>
      <c r="B56" s="18">
        <v>34559</v>
      </c>
      <c r="C56" s="52" t="s">
        <v>86</v>
      </c>
      <c r="D56" s="8">
        <v>80000000</v>
      </c>
      <c r="E56" s="5">
        <f t="shared" si="46"/>
        <v>234776.22890682318</v>
      </c>
      <c r="F56" s="13">
        <v>34577</v>
      </c>
      <c r="G56" s="8">
        <v>272</v>
      </c>
      <c r="H56" s="8">
        <v>54</v>
      </c>
      <c r="I56" s="8"/>
      <c r="J56" s="13"/>
      <c r="K56" s="8"/>
      <c r="L56" s="5">
        <f t="shared" si="20"/>
        <v>0</v>
      </c>
      <c r="M56" s="8">
        <v>356733</v>
      </c>
      <c r="N56" s="13">
        <v>34680</v>
      </c>
      <c r="O56" s="8">
        <v>82936</v>
      </c>
      <c r="P56" s="5">
        <f t="shared" si="44"/>
        <v>243.39251650770359</v>
      </c>
      <c r="Q56" s="98"/>
      <c r="R56" s="8"/>
      <c r="S56" s="13"/>
      <c r="T56" s="8"/>
      <c r="U56" s="5">
        <f t="shared" si="21"/>
        <v>0</v>
      </c>
      <c r="V56" s="8"/>
      <c r="W56" s="13"/>
      <c r="X56" s="8"/>
      <c r="Y56" s="5">
        <f t="shared" si="41"/>
        <v>0</v>
      </c>
      <c r="AC56" s="3">
        <f t="shared" si="10"/>
        <v>243.392574818562</v>
      </c>
      <c r="AD56" s="43"/>
      <c r="AE56" s="43"/>
      <c r="AF56" s="43">
        <f t="shared" si="48"/>
        <v>-5.8310858406684929E-5</v>
      </c>
    </row>
    <row r="57" spans="1:35" s="3" customFormat="1">
      <c r="A57" s="8">
        <v>11842</v>
      </c>
      <c r="B57" s="18">
        <v>34590</v>
      </c>
      <c r="C57" s="8" t="s">
        <v>114</v>
      </c>
      <c r="D57" s="8">
        <v>4600000</v>
      </c>
      <c r="E57" s="5">
        <f t="shared" si="46"/>
        <v>13499.633162142332</v>
      </c>
      <c r="F57" s="13">
        <v>34612</v>
      </c>
      <c r="G57" s="8">
        <v>273</v>
      </c>
      <c r="H57" s="8">
        <v>53</v>
      </c>
      <c r="I57" s="10">
        <v>128538</v>
      </c>
      <c r="J57" s="10">
        <v>38420</v>
      </c>
      <c r="K57" s="8"/>
      <c r="L57" s="5">
        <f t="shared" si="20"/>
        <v>0</v>
      </c>
      <c r="M57" s="8">
        <v>128539</v>
      </c>
      <c r="N57" s="13">
        <v>34646</v>
      </c>
      <c r="O57" s="8">
        <v>7891</v>
      </c>
      <c r="P57" s="5">
        <f t="shared" si="44"/>
        <v>23.157740278796773</v>
      </c>
      <c r="Q57" s="98"/>
      <c r="R57" s="8"/>
      <c r="S57" s="13"/>
      <c r="T57" s="8"/>
      <c r="U57" s="5">
        <f t="shared" si="21"/>
        <v>0</v>
      </c>
      <c r="V57" s="8"/>
      <c r="W57" s="13"/>
      <c r="X57" s="8"/>
      <c r="Y57" s="5">
        <f t="shared" si="41"/>
        <v>0</v>
      </c>
      <c r="Z57" s="3">
        <f t="shared" si="8"/>
        <v>87.747615553925172</v>
      </c>
      <c r="AA57" s="3">
        <f t="shared" si="9"/>
        <v>16.874541452677917</v>
      </c>
      <c r="AC57" s="3">
        <f t="shared" si="10"/>
        <v>14.371298222817316</v>
      </c>
      <c r="AD57" s="43"/>
      <c r="AE57" s="43"/>
      <c r="AF57" s="43">
        <f t="shared" ref="AF57:AF58" si="49">P57-AC57</f>
        <v>8.7864420559794567</v>
      </c>
    </row>
    <row r="58" spans="1:35" s="3" customFormat="1">
      <c r="A58" s="8">
        <v>11868</v>
      </c>
      <c r="B58" s="18">
        <v>34599</v>
      </c>
      <c r="C58" s="8" t="s">
        <v>115</v>
      </c>
      <c r="D58" s="8">
        <v>8000000</v>
      </c>
      <c r="E58" s="5">
        <f t="shared" si="46"/>
        <v>23477.62289068232</v>
      </c>
      <c r="F58" s="13">
        <v>34701</v>
      </c>
      <c r="G58" s="8">
        <v>276</v>
      </c>
      <c r="H58" s="8">
        <v>59</v>
      </c>
      <c r="I58" s="144">
        <v>159401</v>
      </c>
      <c r="J58" s="144">
        <v>60416</v>
      </c>
      <c r="K58" s="144" t="s">
        <v>199</v>
      </c>
      <c r="L58" s="5"/>
      <c r="M58" s="8">
        <v>159401</v>
      </c>
      <c r="N58" s="13">
        <v>34599</v>
      </c>
      <c r="O58" s="8">
        <v>13000</v>
      </c>
      <c r="P58" s="5">
        <f t="shared" si="44"/>
        <v>38.151137197358764</v>
      </c>
      <c r="Q58" s="98"/>
      <c r="R58" s="8"/>
      <c r="S58" s="13"/>
      <c r="T58" s="8"/>
      <c r="U58" s="5">
        <f t="shared" si="21"/>
        <v>0</v>
      </c>
      <c r="V58" s="8"/>
      <c r="W58" s="13"/>
      <c r="X58" s="8"/>
      <c r="Y58" s="5">
        <f t="shared" si="41"/>
        <v>0</v>
      </c>
      <c r="Z58" s="3">
        <f t="shared" si="8"/>
        <v>152.60454878943509</v>
      </c>
      <c r="AA58" s="3">
        <f t="shared" si="9"/>
        <v>29.347028613352901</v>
      </c>
      <c r="AC58" s="3">
        <f>(12.91+(E58*1.2%))*9%</f>
        <v>26.517732721936909</v>
      </c>
      <c r="AD58" s="43"/>
      <c r="AE58" s="60"/>
      <c r="AF58" s="43">
        <f t="shared" si="49"/>
        <v>11.633404475421855</v>
      </c>
    </row>
    <row r="59" spans="1:35" s="3" customFormat="1">
      <c r="A59" s="8">
        <v>11954</v>
      </c>
      <c r="B59" s="18">
        <v>34642</v>
      </c>
      <c r="C59" s="8" t="s">
        <v>10</v>
      </c>
      <c r="D59" s="8">
        <v>900000</v>
      </c>
      <c r="E59" s="5">
        <f t="shared" si="46"/>
        <v>2641.2325752017609</v>
      </c>
      <c r="F59" s="13"/>
      <c r="G59" s="8"/>
      <c r="H59" s="8"/>
      <c r="I59" s="123" t="s">
        <v>159</v>
      </c>
      <c r="J59" s="13"/>
      <c r="K59" s="8"/>
      <c r="L59" s="5">
        <f t="shared" si="20"/>
        <v>0</v>
      </c>
      <c r="M59" s="8"/>
      <c r="N59" s="13"/>
      <c r="O59" s="8"/>
      <c r="P59" s="5">
        <f t="shared" si="44"/>
        <v>0</v>
      </c>
      <c r="Q59" s="98"/>
      <c r="R59" s="8"/>
      <c r="S59" s="13"/>
      <c r="T59" s="8"/>
      <c r="U59" s="5">
        <f t="shared" si="21"/>
        <v>0</v>
      </c>
      <c r="V59" s="8"/>
      <c r="W59" s="13"/>
      <c r="X59" s="8"/>
      <c r="Y59" s="5">
        <f t="shared" si="41"/>
        <v>0</v>
      </c>
      <c r="AC59" s="3">
        <f t="shared" ref="AC59:AC123" si="50">(12.91+(E59*1.2%))*9%</f>
        <v>4.0144311812179012</v>
      </c>
      <c r="AD59" s="43"/>
      <c r="AE59" s="43"/>
      <c r="AF59" s="60"/>
    </row>
    <row r="60" spans="1:35" s="3" customFormat="1">
      <c r="A60" s="8">
        <v>11955</v>
      </c>
      <c r="B60" s="18">
        <v>34642</v>
      </c>
      <c r="C60" s="52" t="s">
        <v>85</v>
      </c>
      <c r="D60" s="8">
        <v>35000500</v>
      </c>
      <c r="E60" s="5">
        <f t="shared" si="46"/>
        <v>102716.06749816581</v>
      </c>
      <c r="F60" s="13"/>
      <c r="G60" s="8"/>
      <c r="H60" s="8"/>
      <c r="I60" s="8">
        <v>159491</v>
      </c>
      <c r="J60" s="13">
        <v>34646</v>
      </c>
      <c r="K60" s="8">
        <v>397183</v>
      </c>
      <c r="L60" s="5">
        <f t="shared" si="20"/>
        <v>1165.6140865737343</v>
      </c>
      <c r="M60" s="8">
        <v>159492</v>
      </c>
      <c r="N60" s="13">
        <v>34646</v>
      </c>
      <c r="O60" s="8">
        <v>33263</v>
      </c>
      <c r="P60" s="5">
        <f t="shared" si="44"/>
        <v>97.61702127659575</v>
      </c>
      <c r="Q60" s="98"/>
      <c r="R60" s="8"/>
      <c r="S60" s="13"/>
      <c r="T60" s="8"/>
      <c r="U60" s="5">
        <f t="shared" si="21"/>
        <v>0</v>
      </c>
      <c r="V60" s="8"/>
      <c r="W60" s="13"/>
      <c r="X60" s="8"/>
      <c r="Y60" s="5">
        <f t="shared" si="41"/>
        <v>0</v>
      </c>
      <c r="AB60" s="3">
        <f>E60*1.3%</f>
        <v>1335.3088774761557</v>
      </c>
      <c r="AC60" s="3">
        <f t="shared" si="50"/>
        <v>112.09525289801907</v>
      </c>
      <c r="AD60" s="43"/>
      <c r="AE60" s="43"/>
      <c r="AF60" s="43"/>
    </row>
    <row r="61" spans="1:35" s="3" customFormat="1">
      <c r="A61" s="8">
        <v>12010</v>
      </c>
      <c r="B61" s="18">
        <v>34688</v>
      </c>
      <c r="C61" s="52" t="s">
        <v>84</v>
      </c>
      <c r="D61" s="8">
        <v>2200000</v>
      </c>
      <c r="E61" s="5">
        <f t="shared" si="46"/>
        <v>6456.3462949376371</v>
      </c>
      <c r="F61" s="13"/>
      <c r="G61" s="8"/>
      <c r="H61" s="8"/>
      <c r="I61" s="123" t="s">
        <v>159</v>
      </c>
      <c r="J61" s="13"/>
      <c r="K61" s="8"/>
      <c r="L61" s="5">
        <f t="shared" si="20"/>
        <v>0</v>
      </c>
      <c r="M61" s="8"/>
      <c r="N61" s="13"/>
      <c r="O61" s="8"/>
      <c r="P61" s="5">
        <f t="shared" si="44"/>
        <v>0</v>
      </c>
      <c r="Q61" s="98"/>
      <c r="R61" s="8"/>
      <c r="S61" s="13"/>
      <c r="T61" s="8"/>
      <c r="U61" s="5">
        <f t="shared" si="21"/>
        <v>0</v>
      </c>
      <c r="V61" s="8"/>
      <c r="W61" s="13"/>
      <c r="X61" s="8"/>
      <c r="Y61" s="5">
        <f t="shared" si="41"/>
        <v>0</v>
      </c>
      <c r="AB61" s="3">
        <f>E61*1.3%</f>
        <v>83.932501834189296</v>
      </c>
      <c r="AC61" s="3">
        <f t="shared" si="50"/>
        <v>8.1347539985326485</v>
      </c>
      <c r="AD61" s="43"/>
      <c r="AE61" s="60"/>
      <c r="AF61" s="60"/>
    </row>
    <row r="62" spans="1:35" s="3" customFormat="1">
      <c r="A62" s="8">
        <v>12029</v>
      </c>
      <c r="B62" s="18">
        <v>34698</v>
      </c>
      <c r="C62" s="8" t="s">
        <v>116</v>
      </c>
      <c r="D62" s="8">
        <v>12720000</v>
      </c>
      <c r="E62" s="5">
        <f t="shared" si="46"/>
        <v>37329.420396184883</v>
      </c>
      <c r="F62" s="13">
        <v>34837</v>
      </c>
      <c r="G62" s="8">
        <v>281</v>
      </c>
      <c r="H62" s="8">
        <v>13</v>
      </c>
      <c r="I62" s="8">
        <v>159175</v>
      </c>
      <c r="J62" s="13">
        <v>34698</v>
      </c>
      <c r="K62" s="8">
        <v>96684</v>
      </c>
      <c r="L62" s="5">
        <f t="shared" si="20"/>
        <v>283.73881144534118</v>
      </c>
      <c r="M62" s="33">
        <v>159174</v>
      </c>
      <c r="N62" s="13">
        <v>34698</v>
      </c>
      <c r="O62" s="8">
        <v>20670</v>
      </c>
      <c r="P62" s="5">
        <f t="shared" si="44"/>
        <v>60.660308143800442</v>
      </c>
      <c r="Q62" s="98"/>
      <c r="R62" s="8"/>
      <c r="S62" s="8"/>
      <c r="T62" s="8"/>
      <c r="U62" s="8"/>
      <c r="V62" s="8"/>
      <c r="W62" s="8"/>
      <c r="X62" s="8"/>
      <c r="Y62" s="8"/>
      <c r="Z62" s="3">
        <f t="shared" si="8"/>
        <v>242.64123257520177</v>
      </c>
      <c r="AA62" s="3">
        <f t="shared" si="9"/>
        <v>46.661775495231105</v>
      </c>
      <c r="AC62" s="3">
        <f t="shared" si="50"/>
        <v>41.477674027879679</v>
      </c>
      <c r="AD62" s="43"/>
      <c r="AE62" s="43">
        <f t="shared" ref="AE62:AE65" si="51">L62-Z62-AA62</f>
        <v>-5.5641966250916894</v>
      </c>
      <c r="AF62" s="43">
        <f t="shared" ref="AF62:AF65" si="52">P62-AC62</f>
        <v>19.182634115920763</v>
      </c>
      <c r="AI62" s="43"/>
    </row>
    <row r="63" spans="1:35" s="3" customFormat="1">
      <c r="A63" s="8">
        <v>12041</v>
      </c>
      <c r="B63" s="18">
        <v>34711</v>
      </c>
      <c r="C63" s="8" t="s">
        <v>117</v>
      </c>
      <c r="D63" s="8">
        <v>5200000</v>
      </c>
      <c r="E63" s="5">
        <f t="shared" si="46"/>
        <v>15260.454878943507</v>
      </c>
      <c r="F63" s="13">
        <v>34725</v>
      </c>
      <c r="G63" s="8">
        <v>277</v>
      </c>
      <c r="H63" s="8">
        <v>61</v>
      </c>
      <c r="I63" s="8">
        <v>159186</v>
      </c>
      <c r="J63" s="13">
        <v>34702</v>
      </c>
      <c r="K63" s="8">
        <v>39682</v>
      </c>
      <c r="L63" s="5">
        <f t="shared" si="20"/>
        <v>116.45487894350697</v>
      </c>
      <c r="M63" s="33">
        <v>159187</v>
      </c>
      <c r="N63" s="13">
        <v>34722</v>
      </c>
      <c r="O63" s="8">
        <v>8450</v>
      </c>
      <c r="P63" s="5">
        <f t="shared" si="44"/>
        <v>24.7982391782832</v>
      </c>
      <c r="Q63" s="98">
        <v>1</v>
      </c>
      <c r="R63" s="8"/>
      <c r="S63" s="8"/>
      <c r="T63" s="8"/>
      <c r="U63" s="8"/>
      <c r="V63" s="8"/>
      <c r="W63" s="8"/>
      <c r="X63" s="8"/>
      <c r="Y63" s="8"/>
      <c r="Z63" s="3">
        <f t="shared" si="8"/>
        <v>99.192956713132801</v>
      </c>
      <c r="AA63" s="3">
        <f t="shared" si="9"/>
        <v>19.075568598679382</v>
      </c>
      <c r="AC63" s="3">
        <f t="shared" si="50"/>
        <v>17.643191269258988</v>
      </c>
      <c r="AD63" s="43"/>
      <c r="AE63" s="43">
        <f t="shared" si="51"/>
        <v>-1.8136463683052142</v>
      </c>
      <c r="AF63" s="43">
        <f t="shared" si="52"/>
        <v>7.1550479090242121</v>
      </c>
      <c r="AI63" s="43"/>
    </row>
    <row r="64" spans="1:35" s="3" customFormat="1">
      <c r="A64" s="8">
        <v>12042</v>
      </c>
      <c r="B64" s="18">
        <v>34711</v>
      </c>
      <c r="C64" s="8" t="s">
        <v>118</v>
      </c>
      <c r="D64" s="8">
        <v>4000000</v>
      </c>
      <c r="E64" s="5">
        <f t="shared" si="46"/>
        <v>11738.81144534116</v>
      </c>
      <c r="F64" s="13">
        <v>34711</v>
      </c>
      <c r="G64" s="8">
        <v>277</v>
      </c>
      <c r="H64" s="8">
        <v>24</v>
      </c>
      <c r="I64" s="8">
        <v>159185</v>
      </c>
      <c r="J64" s="13">
        <v>34711</v>
      </c>
      <c r="K64" s="8">
        <v>30587</v>
      </c>
      <c r="L64" s="5">
        <f t="shared" si="20"/>
        <v>89.763756419662514</v>
      </c>
      <c r="M64" s="33">
        <v>159184</v>
      </c>
      <c r="N64" s="13">
        <v>34711</v>
      </c>
      <c r="O64" s="8">
        <v>6500</v>
      </c>
      <c r="P64" s="5">
        <f t="shared" si="44"/>
        <v>19.075568598679382</v>
      </c>
      <c r="Q64" s="98">
        <v>2</v>
      </c>
      <c r="R64" s="8"/>
      <c r="S64" s="8"/>
      <c r="T64" s="8"/>
      <c r="U64" s="8"/>
      <c r="V64" s="8"/>
      <c r="W64" s="8"/>
      <c r="X64" s="8"/>
      <c r="Y64" s="8"/>
      <c r="Z64" s="3">
        <f t="shared" si="8"/>
        <v>76.302274394717543</v>
      </c>
      <c r="AA64" s="3">
        <f t="shared" si="9"/>
        <v>14.67351430667645</v>
      </c>
      <c r="AC64" s="3">
        <f t="shared" si="50"/>
        <v>13.839816360968452</v>
      </c>
      <c r="AD64" s="43"/>
      <c r="AE64" s="43">
        <f t="shared" si="51"/>
        <v>-1.2120322817314797</v>
      </c>
      <c r="AF64" s="43">
        <f t="shared" si="52"/>
        <v>5.2357522377109298</v>
      </c>
      <c r="AI64" s="43"/>
    </row>
    <row r="65" spans="1:37" s="3" customFormat="1">
      <c r="A65" s="8">
        <v>12043</v>
      </c>
      <c r="B65" s="18">
        <v>34719</v>
      </c>
      <c r="C65" s="8" t="s">
        <v>119</v>
      </c>
      <c r="D65" s="8">
        <v>8500000</v>
      </c>
      <c r="E65" s="5">
        <f t="shared" si="46"/>
        <v>24944.974321349964</v>
      </c>
      <c r="F65" s="13">
        <v>34865</v>
      </c>
      <c r="G65" s="8">
        <v>282</v>
      </c>
      <c r="H65" s="8">
        <v>18</v>
      </c>
      <c r="I65" s="8">
        <v>159370</v>
      </c>
      <c r="J65" s="13">
        <v>34723</v>
      </c>
      <c r="K65" s="8">
        <v>64696</v>
      </c>
      <c r="L65" s="5">
        <f t="shared" si="20"/>
        <v>189.86353631694791</v>
      </c>
      <c r="M65" s="33">
        <v>159371</v>
      </c>
      <c r="N65" s="13">
        <v>34723</v>
      </c>
      <c r="O65" s="8">
        <v>13813</v>
      </c>
      <c r="P65" s="5">
        <f t="shared" si="44"/>
        <v>40.53705062362436</v>
      </c>
      <c r="Q65" s="98">
        <v>3</v>
      </c>
      <c r="R65" s="8"/>
      <c r="S65" s="8"/>
      <c r="T65" s="8"/>
      <c r="U65" s="8"/>
      <c r="V65" s="8"/>
      <c r="W65" s="8"/>
      <c r="X65" s="8"/>
      <c r="Y65" s="8"/>
      <c r="Z65" s="3">
        <f t="shared" si="8"/>
        <v>162.14233308877479</v>
      </c>
      <c r="AA65" s="3">
        <f t="shared" si="9"/>
        <v>31.181217901687457</v>
      </c>
      <c r="AC65" s="3">
        <f t="shared" si="50"/>
        <v>28.102472267057962</v>
      </c>
      <c r="AD65" s="43"/>
      <c r="AE65" s="43">
        <f t="shared" si="51"/>
        <v>-3.4600146735143333</v>
      </c>
      <c r="AF65" s="43">
        <f t="shared" si="52"/>
        <v>12.434578356566398</v>
      </c>
      <c r="AI65" s="43"/>
    </row>
    <row r="66" spans="1:37" s="3" customFormat="1">
      <c r="A66" s="8">
        <v>12044</v>
      </c>
      <c r="B66" s="18">
        <v>34722</v>
      </c>
      <c r="C66" s="8" t="s">
        <v>120</v>
      </c>
      <c r="D66" s="8">
        <v>5000000</v>
      </c>
      <c r="E66" s="5">
        <f t="shared" si="46"/>
        <v>14673.514306676449</v>
      </c>
      <c r="F66" s="13">
        <v>34824</v>
      </c>
      <c r="G66" s="8">
        <v>280</v>
      </c>
      <c r="H66" s="8">
        <v>80</v>
      </c>
      <c r="I66" s="8">
        <v>159368</v>
      </c>
      <c r="J66" s="108">
        <v>34824</v>
      </c>
      <c r="K66" s="8">
        <v>38167</v>
      </c>
      <c r="L66" s="5">
        <f t="shared" si="20"/>
        <v>112.008804108584</v>
      </c>
      <c r="M66" s="8">
        <v>159369</v>
      </c>
      <c r="N66" s="108">
        <v>34824</v>
      </c>
      <c r="O66" s="8">
        <v>8125</v>
      </c>
      <c r="P66" s="5">
        <f t="shared" si="44"/>
        <v>23.844460748349231</v>
      </c>
      <c r="Q66" s="98" t="s">
        <v>147</v>
      </c>
      <c r="R66" s="8"/>
      <c r="S66" s="8"/>
      <c r="T66" s="8"/>
      <c r="U66" s="8"/>
      <c r="V66" s="8"/>
      <c r="W66" s="8"/>
      <c r="X66" s="8"/>
      <c r="Y66" s="8"/>
      <c r="Z66" s="3">
        <f t="shared" si="8"/>
        <v>95.377842993396925</v>
      </c>
      <c r="AA66" s="3">
        <f t="shared" si="9"/>
        <v>18.341892883345562</v>
      </c>
      <c r="AC66" s="3">
        <f t="shared" si="50"/>
        <v>17.009295451210566</v>
      </c>
      <c r="AD66" s="43" t="s">
        <v>60</v>
      </c>
      <c r="AE66" s="43">
        <f t="shared" si="39"/>
        <v>-1.7109317681584848</v>
      </c>
      <c r="AF66" s="43">
        <f t="shared" si="25"/>
        <v>6.8351652971386656</v>
      </c>
      <c r="AI66" s="43"/>
    </row>
    <row r="67" spans="1:37" s="3" customFormat="1">
      <c r="A67" s="8">
        <v>12047</v>
      </c>
      <c r="B67" s="18">
        <v>34724</v>
      </c>
      <c r="C67" s="8" t="s">
        <v>121</v>
      </c>
      <c r="D67" s="8">
        <v>3420000</v>
      </c>
      <c r="E67" s="5">
        <f t="shared" si="46"/>
        <v>10036.683785766691</v>
      </c>
      <c r="F67" s="13">
        <v>34865</v>
      </c>
      <c r="G67" s="8">
        <v>282</v>
      </c>
      <c r="H67" s="8">
        <v>21</v>
      </c>
      <c r="I67" s="8">
        <v>159051</v>
      </c>
      <c r="J67" s="13">
        <v>34724</v>
      </c>
      <c r="K67" s="8">
        <v>26170</v>
      </c>
      <c r="L67" s="5">
        <f t="shared" ref="L67:L77" si="53">K67/340.75</f>
        <v>76.801173881144535</v>
      </c>
      <c r="M67" s="33">
        <v>159052</v>
      </c>
      <c r="N67" s="13">
        <v>34724</v>
      </c>
      <c r="O67" s="8">
        <v>5557</v>
      </c>
      <c r="P67" s="5">
        <f t="shared" si="44"/>
        <v>16.308143800440206</v>
      </c>
      <c r="Q67" s="98">
        <v>5</v>
      </c>
      <c r="R67" s="8"/>
      <c r="S67" s="8"/>
      <c r="T67" s="8"/>
      <c r="U67" s="8"/>
      <c r="V67" s="8"/>
      <c r="W67" s="8"/>
      <c r="X67" s="8"/>
      <c r="Y67" s="8"/>
      <c r="Z67" s="3">
        <f t="shared" si="8"/>
        <v>65.238444607483501</v>
      </c>
      <c r="AA67" s="3">
        <f t="shared" si="9"/>
        <v>12.545854732208364</v>
      </c>
      <c r="AC67" s="3">
        <f t="shared" si="50"/>
        <v>12.001518488628026</v>
      </c>
      <c r="AD67" s="43"/>
      <c r="AE67" s="43">
        <f t="shared" ref="AE67:AE68" si="54">L67-Z67-AA67</f>
        <v>-0.98312545854732925</v>
      </c>
      <c r="AF67" s="43">
        <f t="shared" ref="AF67:AF68" si="55">P67-AC67</f>
        <v>4.30662531181218</v>
      </c>
      <c r="AI67" s="43"/>
    </row>
    <row r="68" spans="1:37" s="3" customFormat="1">
      <c r="A68" s="8">
        <v>12048</v>
      </c>
      <c r="B68" s="18">
        <v>34724</v>
      </c>
      <c r="C68" s="52" t="s">
        <v>122</v>
      </c>
      <c r="D68" s="8">
        <v>9800000</v>
      </c>
      <c r="E68" s="5">
        <f t="shared" si="46"/>
        <v>28760.088041085841</v>
      </c>
      <c r="F68" s="13">
        <v>34865</v>
      </c>
      <c r="G68" s="8">
        <v>282</v>
      </c>
      <c r="H68" s="8">
        <v>22</v>
      </c>
      <c r="I68" s="8">
        <v>159380</v>
      </c>
      <c r="J68" s="13">
        <v>34725</v>
      </c>
      <c r="K68" s="8">
        <v>74550</v>
      </c>
      <c r="L68" s="5">
        <f t="shared" si="53"/>
        <v>218.78209831254586</v>
      </c>
      <c r="M68" s="33">
        <v>159379</v>
      </c>
      <c r="N68" s="13">
        <v>34725</v>
      </c>
      <c r="O68" s="8">
        <v>15925</v>
      </c>
      <c r="P68" s="5">
        <f t="shared" si="44"/>
        <v>46.735143066764493</v>
      </c>
      <c r="Q68" s="98">
        <v>6</v>
      </c>
      <c r="R68" s="8"/>
      <c r="S68" s="8"/>
      <c r="T68" s="8"/>
      <c r="U68" s="8"/>
      <c r="V68" s="8"/>
      <c r="W68" s="8"/>
      <c r="X68" s="8"/>
      <c r="Y68" s="8"/>
      <c r="Z68" s="3">
        <f t="shared" si="8"/>
        <v>186.94057226705797</v>
      </c>
      <c r="AA68" s="3">
        <f t="shared" si="9"/>
        <v>35.950110051357299</v>
      </c>
      <c r="AC68" s="3">
        <f t="shared" si="50"/>
        <v>32.222795084372713</v>
      </c>
      <c r="AD68" s="43"/>
      <c r="AE68" s="43">
        <f t="shared" si="54"/>
        <v>-4.1085840058694174</v>
      </c>
      <c r="AF68" s="43">
        <f t="shared" si="55"/>
        <v>14.51234798239178</v>
      </c>
      <c r="AI68" s="43"/>
    </row>
    <row r="69" spans="1:37" s="3" customFormat="1">
      <c r="A69" s="8">
        <v>12050</v>
      </c>
      <c r="B69" s="18">
        <v>34724</v>
      </c>
      <c r="C69" s="52" t="s">
        <v>11</v>
      </c>
      <c r="D69" s="8">
        <v>4216667</v>
      </c>
      <c r="E69" s="5">
        <f t="shared" si="46"/>
        <v>12374.664710198093</v>
      </c>
      <c r="F69" s="13"/>
      <c r="G69" s="8"/>
      <c r="H69" s="8"/>
      <c r="I69" s="8"/>
      <c r="J69" s="8"/>
      <c r="K69" s="8"/>
      <c r="L69" s="8"/>
      <c r="M69" s="8">
        <v>159381</v>
      </c>
      <c r="N69" s="13">
        <v>35866</v>
      </c>
      <c r="O69" s="8">
        <v>5526</v>
      </c>
      <c r="P69" s="5">
        <f t="shared" si="44"/>
        <v>16.21716801173881</v>
      </c>
      <c r="Q69" s="98">
        <v>7</v>
      </c>
      <c r="R69" s="8"/>
      <c r="S69" s="8"/>
      <c r="T69" s="8"/>
      <c r="U69" s="8"/>
      <c r="V69" s="8"/>
      <c r="W69" s="8"/>
      <c r="X69" s="8"/>
      <c r="Y69" s="8"/>
      <c r="AC69" s="3">
        <f t="shared" si="50"/>
        <v>14.526537887013939</v>
      </c>
      <c r="AD69" s="43" t="s">
        <v>60</v>
      </c>
      <c r="AE69" s="43"/>
      <c r="AF69" s="43">
        <f t="shared" si="25"/>
        <v>1.690630124724871</v>
      </c>
      <c r="AI69" s="43"/>
    </row>
    <row r="70" spans="1:37" s="3" customFormat="1">
      <c r="A70" s="8">
        <v>12057</v>
      </c>
      <c r="B70" s="18">
        <v>34733</v>
      </c>
      <c r="C70" s="8" t="s">
        <v>123</v>
      </c>
      <c r="D70" s="8">
        <v>9000000</v>
      </c>
      <c r="E70" s="5">
        <f t="shared" si="46"/>
        <v>26412.325752017608</v>
      </c>
      <c r="F70" s="13">
        <v>34865</v>
      </c>
      <c r="G70" s="8">
        <v>282</v>
      </c>
      <c r="H70" s="8">
        <v>24</v>
      </c>
      <c r="I70" s="8">
        <v>159393</v>
      </c>
      <c r="J70" s="13">
        <v>34826</v>
      </c>
      <c r="K70" s="8">
        <v>68486</v>
      </c>
      <c r="L70" s="5">
        <f t="shared" si="53"/>
        <v>200.98606016140866</v>
      </c>
      <c r="M70" s="33">
        <v>159394</v>
      </c>
      <c r="N70" s="13">
        <v>34737</v>
      </c>
      <c r="O70" s="8">
        <v>14625</v>
      </c>
      <c r="P70" s="5">
        <f t="shared" si="44"/>
        <v>42.92002934702861</v>
      </c>
      <c r="Q70" s="98">
        <v>8</v>
      </c>
      <c r="R70" s="8"/>
      <c r="S70" s="8"/>
      <c r="T70" s="8"/>
      <c r="U70" s="8"/>
      <c r="V70" s="8"/>
      <c r="W70" s="8"/>
      <c r="X70" s="8"/>
      <c r="Y70" s="8"/>
      <c r="Z70" s="3">
        <f t="shared" si="8"/>
        <v>171.68011738811447</v>
      </c>
      <c r="AA70" s="3">
        <f t="shared" si="9"/>
        <v>33.01540719002201</v>
      </c>
      <c r="AC70" s="3">
        <f t="shared" si="50"/>
        <v>29.687211812179019</v>
      </c>
      <c r="AD70" s="43"/>
      <c r="AE70" s="43">
        <f t="shared" ref="AE70:AE73" si="56">L70-Z70-AA70</f>
        <v>-3.709464416727819</v>
      </c>
      <c r="AF70" s="43">
        <f t="shared" si="25"/>
        <v>13.232817534849591</v>
      </c>
      <c r="AI70" s="43"/>
    </row>
    <row r="71" spans="1:37" s="3" customFormat="1">
      <c r="A71" s="8">
        <v>12058</v>
      </c>
      <c r="B71" s="18">
        <v>34733</v>
      </c>
      <c r="C71" s="8" t="s">
        <v>124</v>
      </c>
      <c r="D71" s="8">
        <v>6400000</v>
      </c>
      <c r="E71" s="5">
        <f t="shared" si="46"/>
        <v>18782.098312545855</v>
      </c>
      <c r="F71" s="13">
        <v>34865</v>
      </c>
      <c r="G71" s="8">
        <v>282</v>
      </c>
      <c r="H71" s="8">
        <v>25</v>
      </c>
      <c r="I71" s="8">
        <v>159053</v>
      </c>
      <c r="J71" s="13">
        <v>34737</v>
      </c>
      <c r="K71" s="8">
        <v>48778</v>
      </c>
      <c r="L71" s="5">
        <f t="shared" si="53"/>
        <v>143.14893617021278</v>
      </c>
      <c r="M71" s="33">
        <v>159054</v>
      </c>
      <c r="N71" s="13">
        <v>34737</v>
      </c>
      <c r="O71" s="8">
        <v>10400</v>
      </c>
      <c r="P71" s="5">
        <f t="shared" si="44"/>
        <v>30.520909757887015</v>
      </c>
      <c r="Q71" s="98">
        <v>9</v>
      </c>
      <c r="R71" s="8"/>
      <c r="S71" s="8"/>
      <c r="T71" s="8"/>
      <c r="U71" s="8"/>
      <c r="V71" s="8"/>
      <c r="W71" s="8"/>
      <c r="X71" s="8"/>
      <c r="Y71" s="8"/>
      <c r="Z71" s="3">
        <f t="shared" ref="Z71:Z129" si="57">E71*0.65%</f>
        <v>122.08363903154807</v>
      </c>
      <c r="AA71" s="3">
        <f t="shared" ref="AA71:AA129" si="58">E71*0.125%</f>
        <v>23.477622890682319</v>
      </c>
      <c r="AC71" s="3">
        <f t="shared" si="50"/>
        <v>21.446566177549524</v>
      </c>
      <c r="AD71" s="43"/>
      <c r="AE71" s="43">
        <f t="shared" si="56"/>
        <v>-2.4123257520176153</v>
      </c>
      <c r="AF71" s="43">
        <f t="shared" si="25"/>
        <v>9.0743435803374908</v>
      </c>
      <c r="AI71" s="43"/>
    </row>
    <row r="72" spans="1:37" s="3" customFormat="1">
      <c r="A72" s="8">
        <v>12059</v>
      </c>
      <c r="B72" s="18">
        <v>34733</v>
      </c>
      <c r="C72" s="8" t="s">
        <v>125</v>
      </c>
      <c r="D72" s="8">
        <v>7600000</v>
      </c>
      <c r="E72" s="5">
        <f t="shared" si="46"/>
        <v>22303.741746148204</v>
      </c>
      <c r="F72" s="13">
        <v>34865</v>
      </c>
      <c r="G72" s="8">
        <v>282</v>
      </c>
      <c r="H72" s="8">
        <v>96</v>
      </c>
      <c r="I72" s="8">
        <v>159392</v>
      </c>
      <c r="J72" s="13">
        <v>34765</v>
      </c>
      <c r="K72" s="8">
        <v>57875</v>
      </c>
      <c r="L72" s="5">
        <f t="shared" si="53"/>
        <v>169.84592809977991</v>
      </c>
      <c r="M72" s="33">
        <v>159391</v>
      </c>
      <c r="N72" s="13">
        <v>34732</v>
      </c>
      <c r="O72" s="8">
        <v>12350</v>
      </c>
      <c r="P72" s="5">
        <f t="shared" si="44"/>
        <v>36.243580337490826</v>
      </c>
      <c r="Q72" s="98">
        <v>10</v>
      </c>
      <c r="R72" s="8"/>
      <c r="S72" s="8"/>
      <c r="T72" s="8"/>
      <c r="U72" s="8"/>
      <c r="V72" s="8"/>
      <c r="W72" s="8"/>
      <c r="X72" s="8"/>
      <c r="Y72" s="8"/>
      <c r="Z72" s="3">
        <f t="shared" si="57"/>
        <v>144.97432134996333</v>
      </c>
      <c r="AA72" s="3">
        <f t="shared" si="58"/>
        <v>27.879677182685256</v>
      </c>
      <c r="AC72" s="3">
        <f t="shared" si="50"/>
        <v>25.249941085840064</v>
      </c>
      <c r="AD72" s="43"/>
      <c r="AE72" s="43">
        <f t="shared" si="56"/>
        <v>-3.0080704328686778</v>
      </c>
      <c r="AF72" s="43">
        <f t="shared" si="25"/>
        <v>10.993639251650762</v>
      </c>
      <c r="AI72" s="43"/>
    </row>
    <row r="73" spans="1:37" s="3" customFormat="1">
      <c r="A73" s="8">
        <v>12060</v>
      </c>
      <c r="B73" s="18">
        <v>34736</v>
      </c>
      <c r="C73" s="52" t="s">
        <v>126</v>
      </c>
      <c r="D73" s="8">
        <v>2500000</v>
      </c>
      <c r="E73" s="5">
        <f t="shared" si="46"/>
        <v>7336.7571533382243</v>
      </c>
      <c r="F73" s="13">
        <v>34803</v>
      </c>
      <c r="G73" s="8">
        <v>280</v>
      </c>
      <c r="H73" s="8">
        <v>42</v>
      </c>
      <c r="I73" s="8">
        <v>159385</v>
      </c>
      <c r="J73" s="13">
        <v>34768</v>
      </c>
      <c r="K73" s="8">
        <v>19217</v>
      </c>
      <c r="L73" s="5">
        <f t="shared" si="53"/>
        <v>56.396184886280267</v>
      </c>
      <c r="M73" s="33">
        <v>159386</v>
      </c>
      <c r="N73" s="13">
        <v>34768</v>
      </c>
      <c r="O73" s="8">
        <v>4063</v>
      </c>
      <c r="P73" s="5">
        <f t="shared" si="44"/>
        <v>11.923697725605283</v>
      </c>
      <c r="Q73" s="98">
        <v>11</v>
      </c>
      <c r="R73" s="8"/>
      <c r="S73" s="8"/>
      <c r="T73" s="8"/>
      <c r="U73" s="8"/>
      <c r="V73" s="8"/>
      <c r="W73" s="8"/>
      <c r="X73" s="8"/>
      <c r="Y73" s="8"/>
      <c r="Z73" s="3">
        <f t="shared" si="57"/>
        <v>47.688921496698462</v>
      </c>
      <c r="AA73" s="3">
        <f t="shared" si="58"/>
        <v>9.1709464416727808</v>
      </c>
      <c r="AC73" s="3">
        <f t="shared" si="50"/>
        <v>9.0855977256052824</v>
      </c>
      <c r="AD73" s="43"/>
      <c r="AE73" s="43">
        <f t="shared" si="56"/>
        <v>-0.46368305209097649</v>
      </c>
      <c r="AF73" s="43">
        <f t="shared" si="25"/>
        <v>2.8381000000000007</v>
      </c>
      <c r="AI73" s="43"/>
    </row>
    <row r="74" spans="1:37" s="3" customFormat="1">
      <c r="A74" s="8">
        <v>12070</v>
      </c>
      <c r="B74" s="18">
        <v>34745</v>
      </c>
      <c r="C74" s="52" t="s">
        <v>127</v>
      </c>
      <c r="D74" s="8">
        <v>0</v>
      </c>
      <c r="E74" s="5">
        <f t="shared" si="46"/>
        <v>0</v>
      </c>
      <c r="F74" s="13"/>
      <c r="G74" s="8"/>
      <c r="H74" s="8"/>
      <c r="I74" s="123" t="s">
        <v>159</v>
      </c>
      <c r="J74" s="13"/>
      <c r="K74" s="8"/>
      <c r="L74" s="5">
        <f t="shared" si="53"/>
        <v>0</v>
      </c>
      <c r="M74" s="8"/>
      <c r="N74" s="13"/>
      <c r="O74" s="8"/>
      <c r="P74" s="5">
        <f t="shared" si="44"/>
        <v>0</v>
      </c>
      <c r="Q74" s="98"/>
      <c r="R74" s="8"/>
      <c r="S74" s="13"/>
      <c r="T74" s="8"/>
      <c r="U74" s="5">
        <f t="shared" si="21"/>
        <v>0</v>
      </c>
      <c r="V74" s="8"/>
      <c r="W74" s="13"/>
      <c r="X74" s="8"/>
      <c r="Y74" s="5">
        <f t="shared" si="41"/>
        <v>0</v>
      </c>
      <c r="Z74" s="3">
        <f t="shared" si="57"/>
        <v>0</v>
      </c>
      <c r="AA74" s="3">
        <f t="shared" si="58"/>
        <v>0</v>
      </c>
      <c r="AC74" s="3">
        <f t="shared" si="50"/>
        <v>1.1618999999999999</v>
      </c>
      <c r="AD74" s="43"/>
      <c r="AE74" s="43"/>
      <c r="AF74" s="60"/>
      <c r="AI74" s="43"/>
    </row>
    <row r="75" spans="1:37" s="3" customFormat="1">
      <c r="A75" s="8">
        <v>12078</v>
      </c>
      <c r="B75" s="18">
        <v>34724</v>
      </c>
      <c r="C75" s="52" t="s">
        <v>128</v>
      </c>
      <c r="D75" s="8">
        <v>4000000</v>
      </c>
      <c r="E75" s="5">
        <f t="shared" si="46"/>
        <v>11738.81144534116</v>
      </c>
      <c r="F75" s="13">
        <v>34768</v>
      </c>
      <c r="G75" s="8">
        <v>279</v>
      </c>
      <c r="H75" s="8">
        <v>63</v>
      </c>
      <c r="I75" s="8"/>
      <c r="J75" s="13"/>
      <c r="K75" s="8"/>
      <c r="L75" s="5"/>
      <c r="M75" s="33"/>
      <c r="N75" s="13"/>
      <c r="O75" s="8"/>
      <c r="P75" s="5"/>
      <c r="Q75" s="98">
        <v>12</v>
      </c>
      <c r="R75" s="31">
        <v>159084</v>
      </c>
      <c r="S75" s="30">
        <v>36034</v>
      </c>
      <c r="T75" s="31">
        <v>30857</v>
      </c>
      <c r="U75" s="37">
        <f t="shared" si="21"/>
        <v>90.556126192223033</v>
      </c>
      <c r="V75" s="134">
        <v>159085</v>
      </c>
      <c r="W75" s="30">
        <v>36034</v>
      </c>
      <c r="X75" s="31">
        <v>6500</v>
      </c>
      <c r="Y75" s="37">
        <f t="shared" si="41"/>
        <v>19.075568598679382</v>
      </c>
      <c r="Z75" s="3">
        <f t="shared" si="57"/>
        <v>76.302274394717543</v>
      </c>
      <c r="AA75" s="3">
        <f t="shared" si="58"/>
        <v>14.67351430667645</v>
      </c>
      <c r="AC75" s="3">
        <f t="shared" si="50"/>
        <v>13.839816360968452</v>
      </c>
      <c r="AD75" s="43"/>
      <c r="AE75" s="43">
        <f>U75-Z75-AA75</f>
        <v>-0.41966250917096026</v>
      </c>
      <c r="AF75" s="43">
        <f>Y75-AC75</f>
        <v>5.2357522377109298</v>
      </c>
      <c r="AI75" s="43"/>
    </row>
    <row r="76" spans="1:37" s="3" customFormat="1">
      <c r="A76" s="8">
        <v>12083</v>
      </c>
      <c r="B76" s="18">
        <v>34760</v>
      </c>
      <c r="C76" s="52" t="s">
        <v>10</v>
      </c>
      <c r="D76" s="8">
        <v>5000000</v>
      </c>
      <c r="E76" s="5">
        <f t="shared" si="46"/>
        <v>14673.514306676449</v>
      </c>
      <c r="F76" s="13"/>
      <c r="G76" s="8"/>
      <c r="H76" s="8"/>
      <c r="I76" s="8"/>
      <c r="J76" s="8"/>
      <c r="K76" s="8"/>
      <c r="L76" s="8"/>
      <c r="M76" s="8">
        <v>159057</v>
      </c>
      <c r="N76" s="13">
        <v>34776</v>
      </c>
      <c r="O76" s="8">
        <v>5667</v>
      </c>
      <c r="P76" s="5">
        <f t="shared" ref="P76:P140" si="59">O76/340.75</f>
        <v>16.630961115187088</v>
      </c>
      <c r="Q76" s="98">
        <v>13</v>
      </c>
      <c r="R76" s="8"/>
      <c r="S76" s="8"/>
      <c r="T76" s="8"/>
      <c r="U76" s="8"/>
      <c r="V76" s="8"/>
      <c r="W76" s="8"/>
      <c r="X76" s="8"/>
      <c r="Y76" s="8"/>
      <c r="AC76" s="3">
        <f t="shared" si="50"/>
        <v>17.009295451210566</v>
      </c>
      <c r="AD76" s="43"/>
      <c r="AE76" s="43"/>
      <c r="AF76" s="43"/>
    </row>
    <row r="77" spans="1:37" s="3" customFormat="1">
      <c r="A77" s="8">
        <v>12088</v>
      </c>
      <c r="B77" s="18">
        <v>34763</v>
      </c>
      <c r="C77" s="52" t="s">
        <v>10</v>
      </c>
      <c r="D77" s="8">
        <v>7500000</v>
      </c>
      <c r="E77" s="5">
        <f t="shared" si="46"/>
        <v>22010.271460014672</v>
      </c>
      <c r="F77" s="13">
        <v>34824</v>
      </c>
      <c r="G77" s="8">
        <v>280</v>
      </c>
      <c r="H77" s="8">
        <v>79</v>
      </c>
      <c r="I77" s="8"/>
      <c r="J77" s="13"/>
      <c r="K77" s="8"/>
      <c r="L77" s="5">
        <f t="shared" si="53"/>
        <v>0</v>
      </c>
      <c r="M77" s="8">
        <v>159060</v>
      </c>
      <c r="N77" s="13">
        <v>34768</v>
      </c>
      <c r="O77" s="8">
        <v>8367</v>
      </c>
      <c r="P77" s="5">
        <f t="shared" si="59"/>
        <v>24.554658840792371</v>
      </c>
      <c r="Q77" s="98">
        <v>15</v>
      </c>
      <c r="R77" s="8"/>
      <c r="S77" s="13"/>
      <c r="T77" s="8"/>
      <c r="U77" s="5">
        <f t="shared" si="21"/>
        <v>0</v>
      </c>
      <c r="V77" s="8"/>
      <c r="W77" s="13"/>
      <c r="X77" s="8"/>
      <c r="Y77" s="5">
        <f t="shared" si="41"/>
        <v>0</v>
      </c>
      <c r="AC77" s="3">
        <f t="shared" si="50"/>
        <v>24.932993176815849</v>
      </c>
      <c r="AD77" s="43"/>
      <c r="AE77" s="43"/>
      <c r="AF77" s="43"/>
    </row>
    <row r="78" spans="1:37" s="3" customFormat="1">
      <c r="A78" s="8">
        <v>12091</v>
      </c>
      <c r="B78" s="18">
        <v>34767</v>
      </c>
      <c r="C78" s="8" t="s">
        <v>2</v>
      </c>
      <c r="D78" s="8">
        <v>3882000</v>
      </c>
      <c r="E78" s="5">
        <f t="shared" si="46"/>
        <v>11392.516507703594</v>
      </c>
      <c r="F78" s="13">
        <v>34821</v>
      </c>
      <c r="G78" s="8">
        <v>280</v>
      </c>
      <c r="H78" s="8">
        <v>73</v>
      </c>
      <c r="I78" s="8"/>
      <c r="J78" s="8"/>
      <c r="K78" s="8"/>
      <c r="L78" s="5">
        <f t="shared" ref="L78:L142" si="60">K78/340.75</f>
        <v>0</v>
      </c>
      <c r="M78" s="8"/>
      <c r="N78" s="8"/>
      <c r="O78" s="8"/>
      <c r="P78" s="5">
        <f t="shared" si="59"/>
        <v>0</v>
      </c>
      <c r="Q78" s="98"/>
      <c r="R78" s="8">
        <v>159245</v>
      </c>
      <c r="S78" s="13">
        <v>36035</v>
      </c>
      <c r="T78" s="8">
        <v>29692</v>
      </c>
      <c r="U78" s="5">
        <f t="shared" si="21"/>
        <v>87.137197358767423</v>
      </c>
      <c r="V78" s="8">
        <v>159246</v>
      </c>
      <c r="W78" s="13">
        <v>36035</v>
      </c>
      <c r="X78" s="8">
        <v>6308</v>
      </c>
      <c r="Y78" s="5">
        <f t="shared" si="41"/>
        <v>18.51210564930301</v>
      </c>
      <c r="Z78" s="3">
        <f t="shared" si="57"/>
        <v>74.051357300073377</v>
      </c>
      <c r="AA78" s="3">
        <f t="shared" si="58"/>
        <v>14.240645634629493</v>
      </c>
      <c r="AC78" s="3">
        <f t="shared" si="50"/>
        <v>13.465817828319881</v>
      </c>
      <c r="AD78" s="43" t="s">
        <v>60</v>
      </c>
      <c r="AE78" s="43">
        <f>U78-Z78-AA78</f>
        <v>-1.1548055759354465</v>
      </c>
      <c r="AF78" s="43">
        <f>Y78-AC78</f>
        <v>5.0462878209831281</v>
      </c>
      <c r="AI78" s="47" t="s">
        <v>26</v>
      </c>
      <c r="AK78" s="47"/>
    </row>
    <row r="79" spans="1:37" s="3" customFormat="1">
      <c r="A79" s="8">
        <v>12094</v>
      </c>
      <c r="B79" s="18">
        <v>35134</v>
      </c>
      <c r="C79" s="8" t="s">
        <v>129</v>
      </c>
      <c r="D79" s="8">
        <v>3800000</v>
      </c>
      <c r="E79" s="5">
        <f t="shared" si="46"/>
        <v>11151.870873074102</v>
      </c>
      <c r="F79" s="13">
        <v>34827</v>
      </c>
      <c r="G79" s="8">
        <v>280</v>
      </c>
      <c r="H79" s="8">
        <v>84</v>
      </c>
      <c r="I79" s="8">
        <v>159082</v>
      </c>
      <c r="J79" s="13">
        <v>35159</v>
      </c>
      <c r="K79" s="8">
        <v>29070</v>
      </c>
      <c r="L79" s="5">
        <f t="shared" si="60"/>
        <v>85.311812179016869</v>
      </c>
      <c r="M79" s="33">
        <v>159083</v>
      </c>
      <c r="N79" s="13">
        <v>35159</v>
      </c>
      <c r="O79" s="8">
        <v>6175</v>
      </c>
      <c r="P79" s="5">
        <f t="shared" si="59"/>
        <v>18.121790168745413</v>
      </c>
      <c r="Q79" s="98">
        <v>17</v>
      </c>
      <c r="R79" s="8"/>
      <c r="S79" s="13"/>
      <c r="T79" s="8"/>
      <c r="U79" s="5">
        <f t="shared" si="21"/>
        <v>0</v>
      </c>
      <c r="V79" s="8"/>
      <c r="W79" s="13"/>
      <c r="X79" s="8"/>
      <c r="Y79" s="5">
        <f t="shared" si="41"/>
        <v>0</v>
      </c>
      <c r="Z79" s="3">
        <f t="shared" si="57"/>
        <v>72.487160674981666</v>
      </c>
      <c r="AA79" s="3">
        <f t="shared" si="58"/>
        <v>13.939838591342628</v>
      </c>
      <c r="AC79" s="3">
        <f t="shared" si="50"/>
        <v>13.20592054292003</v>
      </c>
      <c r="AD79" s="43"/>
      <c r="AE79" s="43">
        <f t="shared" ref="AE79:AE88" si="61">L79-Z79-AA79</f>
        <v>-1.1151870873074259</v>
      </c>
      <c r="AF79" s="43">
        <f t="shared" ref="AF79:AF88" si="62">P79-AC79</f>
        <v>4.9158696258253833</v>
      </c>
      <c r="AI79" s="43"/>
    </row>
    <row r="80" spans="1:37" s="3" customFormat="1">
      <c r="A80" s="8">
        <v>12104</v>
      </c>
      <c r="B80" s="18">
        <v>34774</v>
      </c>
      <c r="C80" s="52" t="s">
        <v>83</v>
      </c>
      <c r="D80" s="8">
        <v>12000000</v>
      </c>
      <c r="E80" s="5">
        <f t="shared" si="46"/>
        <v>35216.434336023478</v>
      </c>
      <c r="F80" s="13"/>
      <c r="G80" s="8"/>
      <c r="H80" s="8"/>
      <c r="I80" s="8"/>
      <c r="J80" s="13"/>
      <c r="K80" s="8"/>
      <c r="L80" s="5">
        <f t="shared" si="60"/>
        <v>0</v>
      </c>
      <c r="M80" s="8">
        <v>159089</v>
      </c>
      <c r="N80" s="13">
        <v>35220</v>
      </c>
      <c r="O80" s="8">
        <v>13227</v>
      </c>
      <c r="P80" s="5">
        <f t="shared" si="59"/>
        <v>38.817314746881877</v>
      </c>
      <c r="Q80" s="98"/>
      <c r="R80" s="8"/>
      <c r="S80" s="13"/>
      <c r="T80" s="8"/>
      <c r="U80" s="5">
        <f t="shared" si="21"/>
        <v>0</v>
      </c>
      <c r="V80" s="8"/>
      <c r="W80" s="13"/>
      <c r="X80" s="8"/>
      <c r="Y80" s="5">
        <f t="shared" si="41"/>
        <v>0</v>
      </c>
      <c r="AC80" s="3">
        <f t="shared" si="50"/>
        <v>39.195649082905355</v>
      </c>
      <c r="AD80" s="43"/>
      <c r="AE80" s="43"/>
      <c r="AF80" s="43"/>
    </row>
    <row r="81" spans="1:32" s="3" customFormat="1">
      <c r="A81" s="8">
        <v>12107</v>
      </c>
      <c r="B81" s="18">
        <v>34778</v>
      </c>
      <c r="C81" s="8" t="s">
        <v>130</v>
      </c>
      <c r="D81" s="8">
        <v>4115250</v>
      </c>
      <c r="E81" s="5">
        <f t="shared" si="46"/>
        <v>12077.035950110052</v>
      </c>
      <c r="F81" s="13"/>
      <c r="G81" s="8"/>
      <c r="H81" s="8"/>
      <c r="I81" s="8">
        <v>159420</v>
      </c>
      <c r="J81" s="13">
        <v>35245</v>
      </c>
      <c r="K81" s="8">
        <v>31461</v>
      </c>
      <c r="L81" s="5">
        <f t="shared" si="60"/>
        <v>92.328686720469548</v>
      </c>
      <c r="M81" s="33">
        <v>159421</v>
      </c>
      <c r="N81" s="13">
        <v>35214</v>
      </c>
      <c r="O81" s="8">
        <v>6687</v>
      </c>
      <c r="P81" s="5">
        <f t="shared" si="59"/>
        <v>19.624358033749083</v>
      </c>
      <c r="Q81" s="98"/>
      <c r="R81" s="8"/>
      <c r="S81" s="13"/>
      <c r="T81" s="8"/>
      <c r="U81" s="5">
        <f t="shared" si="21"/>
        <v>0</v>
      </c>
      <c r="V81" s="8"/>
      <c r="W81" s="13"/>
      <c r="X81" s="8"/>
      <c r="Y81" s="5">
        <f t="shared" si="41"/>
        <v>0</v>
      </c>
      <c r="Z81" s="3">
        <f t="shared" si="57"/>
        <v>78.500733675715338</v>
      </c>
      <c r="AA81" s="3">
        <f t="shared" si="58"/>
        <v>15.096294937637566</v>
      </c>
      <c r="AC81" s="3">
        <f t="shared" si="50"/>
        <v>14.205098826118855</v>
      </c>
      <c r="AD81" s="43"/>
      <c r="AE81" s="43">
        <f t="shared" si="61"/>
        <v>-1.2683418928833561</v>
      </c>
      <c r="AF81" s="43">
        <f t="shared" si="62"/>
        <v>5.4192592076302279</v>
      </c>
    </row>
    <row r="82" spans="1:32" s="3" customFormat="1">
      <c r="A82" s="8"/>
      <c r="B82" s="18"/>
      <c r="C82" s="8" t="s">
        <v>194</v>
      </c>
      <c r="D82" s="8"/>
      <c r="E82" s="5"/>
      <c r="F82" s="13"/>
      <c r="G82" s="8"/>
      <c r="H82" s="8"/>
      <c r="I82" s="8"/>
      <c r="J82" s="13"/>
      <c r="K82" s="8"/>
      <c r="L82" s="5"/>
      <c r="M82" s="33">
        <v>159422</v>
      </c>
      <c r="N82" s="13">
        <v>35214</v>
      </c>
      <c r="O82" s="8">
        <v>750</v>
      </c>
      <c r="P82" s="5">
        <f t="shared" si="59"/>
        <v>2.2010271460014672</v>
      </c>
      <c r="Q82" s="98"/>
      <c r="R82" s="8"/>
      <c r="S82" s="13"/>
      <c r="T82" s="8"/>
      <c r="U82" s="5"/>
      <c r="V82" s="8"/>
      <c r="W82" s="13"/>
      <c r="X82" s="8"/>
      <c r="Y82" s="5"/>
      <c r="AD82" s="43"/>
      <c r="AE82" s="43"/>
      <c r="AF82" s="43">
        <f t="shared" si="62"/>
        <v>2.2010271460014672</v>
      </c>
    </row>
    <row r="83" spans="1:32" s="3" customFormat="1">
      <c r="A83" s="8">
        <v>12108</v>
      </c>
      <c r="B83" s="18">
        <v>34778</v>
      </c>
      <c r="C83" s="8" t="s">
        <v>131</v>
      </c>
      <c r="D83" s="8">
        <v>3971750</v>
      </c>
      <c r="E83" s="5">
        <f t="shared" si="46"/>
        <v>11655.906089508437</v>
      </c>
      <c r="F83" s="13">
        <v>35843</v>
      </c>
      <c r="G83" s="8">
        <v>317</v>
      </c>
      <c r="H83" s="8">
        <v>80</v>
      </c>
      <c r="I83" s="8">
        <v>159424</v>
      </c>
      <c r="J83" s="13">
        <v>35214</v>
      </c>
      <c r="K83" s="8">
        <v>30372</v>
      </c>
      <c r="L83" s="5">
        <f t="shared" si="60"/>
        <v>89.132795304475422</v>
      </c>
      <c r="M83" s="33">
        <v>159425</v>
      </c>
      <c r="N83" s="13">
        <v>35214</v>
      </c>
      <c r="O83" s="8">
        <v>6454</v>
      </c>
      <c r="P83" s="5">
        <f t="shared" si="59"/>
        <v>18.940572267057959</v>
      </c>
      <c r="Q83" s="98"/>
      <c r="R83" s="8"/>
      <c r="S83" s="13"/>
      <c r="T83" s="8"/>
      <c r="U83" s="5">
        <f t="shared" si="21"/>
        <v>0</v>
      </c>
      <c r="V83" s="8"/>
      <c r="W83" s="13"/>
      <c r="X83" s="8"/>
      <c r="Y83" s="5">
        <f t="shared" si="41"/>
        <v>0</v>
      </c>
      <c r="Z83" s="3">
        <f t="shared" si="57"/>
        <v>75.763389581804844</v>
      </c>
      <c r="AA83" s="3">
        <f t="shared" si="58"/>
        <v>14.569882611885546</v>
      </c>
      <c r="AC83" s="3">
        <f t="shared" si="50"/>
        <v>13.75027857666911</v>
      </c>
      <c r="AD83" s="43"/>
      <c r="AE83" s="43">
        <f t="shared" si="61"/>
        <v>-1.2004768892149684</v>
      </c>
      <c r="AF83" s="43">
        <f t="shared" si="62"/>
        <v>5.1902936903888488</v>
      </c>
    </row>
    <row r="84" spans="1:32" s="3" customFormat="1">
      <c r="A84" s="8">
        <v>12109</v>
      </c>
      <c r="B84" s="18">
        <v>34778</v>
      </c>
      <c r="C84" s="8" t="s">
        <v>132</v>
      </c>
      <c r="D84" s="8">
        <v>5781250</v>
      </c>
      <c r="E84" s="5">
        <f t="shared" si="46"/>
        <v>16966.250917094643</v>
      </c>
      <c r="F84" s="13"/>
      <c r="G84" s="8"/>
      <c r="H84" s="8"/>
      <c r="I84" s="8">
        <v>159426</v>
      </c>
      <c r="J84" s="13">
        <v>35214</v>
      </c>
      <c r="K84" s="8">
        <v>44088</v>
      </c>
      <c r="L84" s="5">
        <f t="shared" si="60"/>
        <v>129.38517975055026</v>
      </c>
      <c r="M84" s="33">
        <v>159427</v>
      </c>
      <c r="N84" s="13">
        <v>35214</v>
      </c>
      <c r="O84" s="8">
        <v>9345</v>
      </c>
      <c r="P84" s="5">
        <f t="shared" si="59"/>
        <v>27.424798239178283</v>
      </c>
      <c r="Q84" s="98"/>
      <c r="R84" s="8"/>
      <c r="S84" s="13"/>
      <c r="T84" s="8"/>
      <c r="U84" s="5">
        <f t="shared" si="21"/>
        <v>0</v>
      </c>
      <c r="V84" s="8"/>
      <c r="W84" s="13"/>
      <c r="X84" s="8"/>
      <c r="Y84" s="5">
        <f t="shared" si="41"/>
        <v>0</v>
      </c>
      <c r="Z84" s="3">
        <f t="shared" si="57"/>
        <v>110.28063096111519</v>
      </c>
      <c r="AA84" s="3">
        <f t="shared" si="58"/>
        <v>21.207813646368304</v>
      </c>
      <c r="AC84" s="3">
        <f t="shared" si="50"/>
        <v>19.485450990462212</v>
      </c>
      <c r="AD84" s="43"/>
      <c r="AE84" s="43">
        <f t="shared" si="61"/>
        <v>-2.1032648569332331</v>
      </c>
      <c r="AF84" s="43">
        <f t="shared" si="62"/>
        <v>7.9393472487160714</v>
      </c>
    </row>
    <row r="85" spans="1:32" s="3" customFormat="1">
      <c r="A85" s="8">
        <v>12110</v>
      </c>
      <c r="B85" s="18">
        <v>34779</v>
      </c>
      <c r="C85" s="52" t="s">
        <v>0</v>
      </c>
      <c r="D85" s="8">
        <v>5800000</v>
      </c>
      <c r="E85" s="5">
        <f t="shared" si="46"/>
        <v>17021.276595744679</v>
      </c>
      <c r="F85" s="13">
        <v>34865</v>
      </c>
      <c r="G85" s="8">
        <v>282</v>
      </c>
      <c r="H85" s="8">
        <v>34</v>
      </c>
      <c r="I85" s="8">
        <v>159228</v>
      </c>
      <c r="J85" s="13">
        <v>35222</v>
      </c>
      <c r="K85" s="8">
        <v>44230</v>
      </c>
      <c r="L85" s="5">
        <f t="shared" si="60"/>
        <v>129.80190755685987</v>
      </c>
      <c r="M85" s="33">
        <v>159395</v>
      </c>
      <c r="N85" s="13">
        <v>35222</v>
      </c>
      <c r="O85" s="8">
        <v>6530</v>
      </c>
      <c r="P85" s="5">
        <f t="shared" si="59"/>
        <v>19.163609684519443</v>
      </c>
      <c r="Q85" s="98"/>
      <c r="R85" s="8"/>
      <c r="S85" s="13"/>
      <c r="T85" s="8"/>
      <c r="U85" s="5">
        <f t="shared" si="21"/>
        <v>0</v>
      </c>
      <c r="V85" s="8"/>
      <c r="W85" s="13"/>
      <c r="X85" s="8"/>
      <c r="Y85" s="5">
        <f t="shared" si="41"/>
        <v>0</v>
      </c>
      <c r="Z85" s="3">
        <f t="shared" si="57"/>
        <v>110.63829787234043</v>
      </c>
      <c r="AA85" s="3">
        <f t="shared" si="58"/>
        <v>21.276595744680851</v>
      </c>
      <c r="AC85" s="3">
        <f t="shared" si="50"/>
        <v>19.544878723404253</v>
      </c>
      <c r="AD85" s="43"/>
      <c r="AE85" s="43"/>
      <c r="AF85" s="43"/>
    </row>
    <row r="86" spans="1:32" s="3" customFormat="1">
      <c r="A86" s="8">
        <v>12115</v>
      </c>
      <c r="B86" s="18">
        <v>34785</v>
      </c>
      <c r="C86" s="52" t="s">
        <v>133</v>
      </c>
      <c r="D86" s="8">
        <v>5600000</v>
      </c>
      <c r="E86" s="5">
        <f t="shared" si="46"/>
        <v>16434.336023477623</v>
      </c>
      <c r="F86" s="13">
        <v>34865</v>
      </c>
      <c r="G86" s="8">
        <v>282</v>
      </c>
      <c r="H86" s="8">
        <v>36</v>
      </c>
      <c r="I86" s="8">
        <v>159091</v>
      </c>
      <c r="J86" s="13">
        <v>34908</v>
      </c>
      <c r="K86" s="8">
        <v>42714</v>
      </c>
      <c r="L86" s="5">
        <f t="shared" si="60"/>
        <v>125.35289801907557</v>
      </c>
      <c r="M86" s="33">
        <v>159092</v>
      </c>
      <c r="N86" s="13">
        <v>34786</v>
      </c>
      <c r="O86" s="8">
        <v>9100</v>
      </c>
      <c r="P86" s="5">
        <f t="shared" si="59"/>
        <v>26.705796038151139</v>
      </c>
      <c r="Q86" s="98">
        <v>23</v>
      </c>
      <c r="R86" s="8"/>
      <c r="S86" s="13"/>
      <c r="T86" s="8"/>
      <c r="U86" s="5">
        <f t="shared" si="21"/>
        <v>0</v>
      </c>
      <c r="V86" s="8"/>
      <c r="W86" s="13"/>
      <c r="X86" s="8"/>
      <c r="Y86" s="5">
        <f t="shared" si="41"/>
        <v>0</v>
      </c>
      <c r="Z86" s="3">
        <f t="shared" si="57"/>
        <v>106.82318415260455</v>
      </c>
      <c r="AA86" s="3">
        <f t="shared" si="58"/>
        <v>20.54292002934703</v>
      </c>
      <c r="AC86" s="3">
        <f t="shared" si="50"/>
        <v>18.91098290535583</v>
      </c>
      <c r="AD86" s="43"/>
      <c r="AE86" s="43">
        <f t="shared" si="61"/>
        <v>-2.0132061628760169</v>
      </c>
      <c r="AF86" s="43">
        <f t="shared" si="62"/>
        <v>7.7948131327953085</v>
      </c>
    </row>
    <row r="87" spans="1:32" s="3" customFormat="1">
      <c r="A87" s="8">
        <v>12117</v>
      </c>
      <c r="B87" s="18">
        <v>34787</v>
      </c>
      <c r="C87" s="8" t="s">
        <v>2</v>
      </c>
      <c r="D87" s="8">
        <v>5100000</v>
      </c>
      <c r="E87" s="5">
        <f t="shared" si="46"/>
        <v>14966.984592809978</v>
      </c>
      <c r="F87" s="13">
        <v>34865</v>
      </c>
      <c r="G87" s="8"/>
      <c r="H87" s="8"/>
      <c r="I87" s="8">
        <v>159055</v>
      </c>
      <c r="J87" s="13">
        <v>34793</v>
      </c>
      <c r="K87" s="8">
        <v>38925</v>
      </c>
      <c r="L87" s="5">
        <f t="shared" si="60"/>
        <v>114.23330887747616</v>
      </c>
      <c r="M87" s="33">
        <v>159056</v>
      </c>
      <c r="N87" s="13">
        <v>34879</v>
      </c>
      <c r="O87" s="8">
        <v>8288</v>
      </c>
      <c r="P87" s="5">
        <f t="shared" si="59"/>
        <v>24.322817314746882</v>
      </c>
      <c r="Q87" s="98"/>
      <c r="R87" s="8"/>
      <c r="S87" s="13"/>
      <c r="T87" s="8"/>
      <c r="U87" s="5">
        <f t="shared" si="21"/>
        <v>0</v>
      </c>
      <c r="V87" s="8"/>
      <c r="W87" s="13"/>
      <c r="X87" s="8"/>
      <c r="Y87" s="5">
        <f t="shared" si="41"/>
        <v>0</v>
      </c>
      <c r="Z87" s="3">
        <f t="shared" si="57"/>
        <v>97.285399853264863</v>
      </c>
      <c r="AA87" s="3">
        <f t="shared" si="58"/>
        <v>18.708730741012474</v>
      </c>
      <c r="AC87" s="3">
        <f t="shared" si="50"/>
        <v>17.326243360234777</v>
      </c>
      <c r="AD87" s="43"/>
      <c r="AE87" s="43">
        <f t="shared" si="61"/>
        <v>-1.7608217168011748</v>
      </c>
      <c r="AF87" s="43">
        <f t="shared" si="62"/>
        <v>6.9965739545121046</v>
      </c>
    </row>
    <row r="88" spans="1:32" s="3" customFormat="1">
      <c r="A88" s="8">
        <v>12132</v>
      </c>
      <c r="B88" s="18">
        <v>34800</v>
      </c>
      <c r="C88" s="8" t="s">
        <v>134</v>
      </c>
      <c r="D88" s="8">
        <v>4864860</v>
      </c>
      <c r="E88" s="5">
        <f t="shared" si="46"/>
        <v>14276.918561995599</v>
      </c>
      <c r="F88" s="13"/>
      <c r="G88" s="8"/>
      <c r="H88" s="8"/>
      <c r="I88" s="8">
        <v>159095</v>
      </c>
      <c r="J88" s="13">
        <v>35285</v>
      </c>
      <c r="K88" s="8">
        <v>37141</v>
      </c>
      <c r="L88" s="5">
        <f t="shared" si="60"/>
        <v>108.997798972854</v>
      </c>
      <c r="M88" s="33">
        <v>159096</v>
      </c>
      <c r="N88" s="13">
        <v>35220</v>
      </c>
      <c r="O88" s="8">
        <v>7905</v>
      </c>
      <c r="P88" s="5">
        <f t="shared" si="59"/>
        <v>23.198826118855465</v>
      </c>
      <c r="Q88" s="98">
        <v>26</v>
      </c>
      <c r="R88" s="8"/>
      <c r="S88" s="13"/>
      <c r="T88" s="8"/>
      <c r="U88" s="5">
        <f t="shared" si="21"/>
        <v>0</v>
      </c>
      <c r="V88" s="8"/>
      <c r="W88" s="13"/>
      <c r="X88" s="8"/>
      <c r="Y88" s="5">
        <f t="shared" si="41"/>
        <v>0</v>
      </c>
      <c r="Z88" s="3">
        <f t="shared" si="57"/>
        <v>92.799970652971396</v>
      </c>
      <c r="AA88" s="3">
        <f t="shared" si="58"/>
        <v>17.846148202494501</v>
      </c>
      <c r="AC88" s="3">
        <f t="shared" si="50"/>
        <v>16.580972046955246</v>
      </c>
      <c r="AD88" s="43"/>
      <c r="AE88" s="43">
        <f t="shared" si="61"/>
        <v>-1.6483198826118972</v>
      </c>
      <c r="AF88" s="43">
        <f t="shared" si="62"/>
        <v>6.6178540719002186</v>
      </c>
    </row>
    <row r="89" spans="1:32" s="3" customFormat="1">
      <c r="A89" s="8">
        <v>12146</v>
      </c>
      <c r="B89" s="18">
        <v>34817</v>
      </c>
      <c r="C89" s="52" t="s">
        <v>10</v>
      </c>
      <c r="D89" s="8">
        <v>2000000</v>
      </c>
      <c r="E89" s="5">
        <f t="shared" si="46"/>
        <v>5869.40572267058</v>
      </c>
      <c r="F89" s="13"/>
      <c r="G89" s="8"/>
      <c r="H89" s="8"/>
      <c r="I89" s="123" t="s">
        <v>159</v>
      </c>
      <c r="J89" s="13"/>
      <c r="K89" s="8"/>
      <c r="L89" s="5">
        <f t="shared" si="60"/>
        <v>0</v>
      </c>
      <c r="M89" s="8"/>
      <c r="N89" s="13"/>
      <c r="O89" s="8"/>
      <c r="P89" s="5">
        <f t="shared" si="59"/>
        <v>0</v>
      </c>
      <c r="Q89" s="98"/>
      <c r="R89" s="8"/>
      <c r="S89" s="13"/>
      <c r="T89" s="8"/>
      <c r="U89" s="5">
        <f t="shared" si="21"/>
        <v>0</v>
      </c>
      <c r="V89" s="8"/>
      <c r="W89" s="13"/>
      <c r="X89" s="8"/>
      <c r="Y89" s="5">
        <f t="shared" si="41"/>
        <v>0</v>
      </c>
      <c r="AC89" s="3">
        <f t="shared" si="50"/>
        <v>7.5008581804842258</v>
      </c>
      <c r="AD89" s="43"/>
      <c r="AE89" s="43"/>
      <c r="AF89" s="60"/>
    </row>
    <row r="90" spans="1:32" s="3" customFormat="1">
      <c r="A90" s="8">
        <v>12153</v>
      </c>
      <c r="B90" s="18">
        <v>34824</v>
      </c>
      <c r="C90" s="52" t="s">
        <v>10</v>
      </c>
      <c r="D90" s="8">
        <v>5087500</v>
      </c>
      <c r="E90" s="5">
        <f t="shared" si="46"/>
        <v>14930.300807043286</v>
      </c>
      <c r="F90" s="13">
        <v>34828</v>
      </c>
      <c r="G90" s="8">
        <v>281</v>
      </c>
      <c r="H90" s="8">
        <v>4</v>
      </c>
      <c r="I90" s="8"/>
      <c r="J90" s="13"/>
      <c r="K90" s="8"/>
      <c r="L90" s="5">
        <f t="shared" si="60"/>
        <v>0</v>
      </c>
      <c r="M90" s="8">
        <v>26663</v>
      </c>
      <c r="N90" s="13">
        <v>35222</v>
      </c>
      <c r="O90" s="8">
        <v>5761</v>
      </c>
      <c r="P90" s="5">
        <f t="shared" si="59"/>
        <v>16.906823184152604</v>
      </c>
      <c r="Q90" s="98"/>
      <c r="R90" s="8"/>
      <c r="S90" s="13"/>
      <c r="T90" s="8"/>
      <c r="U90" s="5">
        <f t="shared" si="21"/>
        <v>0</v>
      </c>
      <c r="V90" s="8"/>
      <c r="W90" s="13"/>
      <c r="X90" s="8"/>
      <c r="Y90" s="5">
        <f t="shared" ref="Y90" si="63">X90/340.75</f>
        <v>0</v>
      </c>
      <c r="AC90" s="3">
        <f t="shared" si="50"/>
        <v>17.286624871606747</v>
      </c>
      <c r="AD90" s="43"/>
      <c r="AE90" s="43"/>
      <c r="AF90" s="43"/>
    </row>
    <row r="91" spans="1:32" s="3" customFormat="1">
      <c r="A91" s="8">
        <v>12167</v>
      </c>
      <c r="B91" s="18">
        <v>34831</v>
      </c>
      <c r="C91" s="8" t="s">
        <v>135</v>
      </c>
      <c r="D91" s="8">
        <v>12000000</v>
      </c>
      <c r="E91" s="5">
        <f t="shared" si="46"/>
        <v>35216.434336023478</v>
      </c>
      <c r="F91" s="13">
        <v>34929</v>
      </c>
      <c r="G91" s="8">
        <v>284</v>
      </c>
      <c r="H91" s="8">
        <v>8</v>
      </c>
      <c r="I91" s="8">
        <v>26666</v>
      </c>
      <c r="J91" s="13">
        <v>35228</v>
      </c>
      <c r="K91" s="8">
        <v>91227</v>
      </c>
      <c r="L91" s="5">
        <f t="shared" si="60"/>
        <v>267.72413793103448</v>
      </c>
      <c r="M91" s="8">
        <v>26665</v>
      </c>
      <c r="N91" s="13">
        <v>35228</v>
      </c>
      <c r="O91" s="8">
        <v>19500</v>
      </c>
      <c r="P91" s="5">
        <f t="shared" si="59"/>
        <v>57.226705796038154</v>
      </c>
      <c r="Q91" s="98"/>
      <c r="R91" s="8"/>
      <c r="S91" s="13"/>
      <c r="T91" s="8"/>
      <c r="U91" s="5">
        <f t="shared" si="21"/>
        <v>0</v>
      </c>
      <c r="V91" s="8"/>
      <c r="W91" s="13"/>
      <c r="X91" s="8"/>
      <c r="Y91" s="5">
        <f t="shared" si="41"/>
        <v>0</v>
      </c>
      <c r="Z91" s="3">
        <f t="shared" si="57"/>
        <v>228.90682318415261</v>
      </c>
      <c r="AA91" s="3">
        <f t="shared" si="58"/>
        <v>44.020542920029349</v>
      </c>
      <c r="AC91" s="3">
        <f t="shared" si="50"/>
        <v>39.195649082905355</v>
      </c>
      <c r="AD91" s="43"/>
      <c r="AE91" s="43">
        <f t="shared" ref="AE91:AE92" si="64">L91-Z91-AA91</f>
        <v>-5.2032281731474868</v>
      </c>
      <c r="AF91" s="43">
        <f t="shared" ref="AF91:AF92" si="65">P91-AC91</f>
        <v>18.031056713132799</v>
      </c>
    </row>
    <row r="92" spans="1:32" s="3" customFormat="1">
      <c r="A92" s="8">
        <v>12179</v>
      </c>
      <c r="B92" s="18">
        <v>34838</v>
      </c>
      <c r="C92" s="8" t="s">
        <v>136</v>
      </c>
      <c r="D92" s="8">
        <v>10000000</v>
      </c>
      <c r="E92" s="5">
        <f t="shared" si="46"/>
        <v>29347.028613352897</v>
      </c>
      <c r="F92" s="13">
        <v>34865</v>
      </c>
      <c r="G92" s="8">
        <v>282</v>
      </c>
      <c r="H92" s="8">
        <v>50</v>
      </c>
      <c r="I92" s="8">
        <v>26679</v>
      </c>
      <c r="J92" s="13">
        <v>34961</v>
      </c>
      <c r="K92" s="8">
        <v>76667</v>
      </c>
      <c r="L92" s="5">
        <f t="shared" si="60"/>
        <v>224.99486426999266</v>
      </c>
      <c r="M92" s="8">
        <v>26680</v>
      </c>
      <c r="N92" s="13">
        <v>34869</v>
      </c>
      <c r="O92" s="8">
        <v>16250</v>
      </c>
      <c r="P92" s="5">
        <f t="shared" si="59"/>
        <v>47.688921496698462</v>
      </c>
      <c r="Q92" s="98"/>
      <c r="R92" s="8"/>
      <c r="S92" s="13"/>
      <c r="T92" s="8"/>
      <c r="U92" s="5">
        <f t="shared" si="21"/>
        <v>0</v>
      </c>
      <c r="V92" s="8"/>
      <c r="W92" s="13"/>
      <c r="X92" s="8"/>
      <c r="Y92" s="5">
        <f t="shared" si="41"/>
        <v>0</v>
      </c>
      <c r="Z92" s="3">
        <f t="shared" si="57"/>
        <v>190.75568598679385</v>
      </c>
      <c r="AA92" s="3">
        <f t="shared" si="58"/>
        <v>36.683785766691123</v>
      </c>
      <c r="AC92" s="3">
        <f t="shared" si="50"/>
        <v>32.856690902421136</v>
      </c>
      <c r="AD92" s="43"/>
      <c r="AE92" s="43">
        <f t="shared" si="64"/>
        <v>-2.4446074834923124</v>
      </c>
      <c r="AF92" s="43">
        <f t="shared" si="65"/>
        <v>14.832230594277327</v>
      </c>
    </row>
    <row r="93" spans="1:32" s="3" customFormat="1">
      <c r="A93" s="8">
        <v>12219</v>
      </c>
      <c r="B93" s="18">
        <v>34873</v>
      </c>
      <c r="C93" s="52" t="s">
        <v>10</v>
      </c>
      <c r="D93" s="8">
        <v>667000</v>
      </c>
      <c r="E93" s="5">
        <f t="shared" si="46"/>
        <v>1957.4468085106382</v>
      </c>
      <c r="F93" s="13"/>
      <c r="G93" s="8"/>
      <c r="H93" s="8"/>
      <c r="I93" s="123" t="s">
        <v>159</v>
      </c>
      <c r="J93" s="13"/>
      <c r="K93" s="8"/>
      <c r="L93" s="5">
        <f t="shared" si="60"/>
        <v>0</v>
      </c>
      <c r="M93" s="8"/>
      <c r="N93" s="13"/>
      <c r="O93" s="8"/>
      <c r="P93" s="5">
        <f t="shared" si="59"/>
        <v>0</v>
      </c>
      <c r="Q93" s="98"/>
      <c r="R93" s="8"/>
      <c r="S93" s="13"/>
      <c r="T93" s="8"/>
      <c r="U93" s="5">
        <f t="shared" si="21"/>
        <v>0</v>
      </c>
      <c r="V93" s="8"/>
      <c r="W93" s="13"/>
      <c r="X93" s="8"/>
      <c r="Y93" s="5">
        <f t="shared" si="41"/>
        <v>0</v>
      </c>
      <c r="AC93" s="3">
        <f t="shared" si="50"/>
        <v>3.2759425531914896</v>
      </c>
      <c r="AD93" s="43"/>
      <c r="AE93" s="43"/>
      <c r="AF93" s="60"/>
    </row>
    <row r="94" spans="1:32" s="3" customFormat="1">
      <c r="A94" s="8">
        <v>12237</v>
      </c>
      <c r="B94" s="18">
        <v>34886</v>
      </c>
      <c r="C94" s="8" t="s">
        <v>2</v>
      </c>
      <c r="D94" s="8">
        <v>2000000</v>
      </c>
      <c r="E94" s="5">
        <f t="shared" si="46"/>
        <v>5869.40572267058</v>
      </c>
      <c r="F94" s="13"/>
      <c r="G94" s="8"/>
      <c r="H94" s="8"/>
      <c r="I94" s="123" t="s">
        <v>159</v>
      </c>
      <c r="J94" s="13"/>
      <c r="K94" s="8"/>
      <c r="L94" s="5">
        <f t="shared" si="60"/>
        <v>0</v>
      </c>
      <c r="M94" s="8"/>
      <c r="N94" s="13"/>
      <c r="O94" s="8"/>
      <c r="P94" s="5">
        <f t="shared" si="59"/>
        <v>0</v>
      </c>
      <c r="Q94" s="98"/>
      <c r="R94" s="8"/>
      <c r="S94" s="13"/>
      <c r="T94" s="8"/>
      <c r="U94" s="5">
        <f t="shared" si="21"/>
        <v>0</v>
      </c>
      <c r="V94" s="8"/>
      <c r="W94" s="13"/>
      <c r="X94" s="8"/>
      <c r="Y94" s="5">
        <f t="shared" si="41"/>
        <v>0</v>
      </c>
      <c r="Z94" s="3">
        <f t="shared" si="57"/>
        <v>38.151137197358771</v>
      </c>
      <c r="AA94" s="3">
        <f t="shared" si="58"/>
        <v>7.3367571533382252</v>
      </c>
      <c r="AC94" s="3">
        <f t="shared" si="50"/>
        <v>7.5008581804842258</v>
      </c>
      <c r="AD94" s="43"/>
      <c r="AE94" s="60"/>
      <c r="AF94" s="60"/>
    </row>
    <row r="95" spans="1:32" s="3" customFormat="1">
      <c r="A95" s="8">
        <v>12240</v>
      </c>
      <c r="B95" s="18">
        <v>34886</v>
      </c>
      <c r="C95" s="52" t="s">
        <v>10</v>
      </c>
      <c r="D95" s="8">
        <v>3900000</v>
      </c>
      <c r="E95" s="5">
        <f t="shared" si="46"/>
        <v>11445.34115920763</v>
      </c>
      <c r="F95" s="13"/>
      <c r="G95" s="8"/>
      <c r="H95" s="8"/>
      <c r="I95" s="123" t="s">
        <v>159</v>
      </c>
      <c r="J95" s="13"/>
      <c r="K95" s="8"/>
      <c r="L95" s="5">
        <f t="shared" si="60"/>
        <v>0</v>
      </c>
      <c r="M95" s="8"/>
      <c r="N95" s="13"/>
      <c r="O95" s="8"/>
      <c r="P95" s="5">
        <f t="shared" si="59"/>
        <v>0</v>
      </c>
      <c r="Q95" s="98"/>
      <c r="R95" s="8"/>
      <c r="S95" s="13"/>
      <c r="T95" s="8"/>
      <c r="U95" s="5">
        <f t="shared" si="21"/>
        <v>0</v>
      </c>
      <c r="V95" s="8"/>
      <c r="W95" s="13"/>
      <c r="X95" s="8"/>
      <c r="Y95" s="5">
        <f t="shared" si="41"/>
        <v>0</v>
      </c>
      <c r="AC95" s="3">
        <f t="shared" si="50"/>
        <v>13.522868451944239</v>
      </c>
      <c r="AD95" s="43"/>
      <c r="AE95" s="43"/>
      <c r="AF95" s="60"/>
    </row>
    <row r="96" spans="1:32" s="3" customFormat="1">
      <c r="A96" s="8">
        <v>12248</v>
      </c>
      <c r="B96" s="18">
        <v>34890</v>
      </c>
      <c r="C96" s="52" t="s">
        <v>0</v>
      </c>
      <c r="D96" s="8">
        <v>1100000</v>
      </c>
      <c r="E96" s="5">
        <f t="shared" si="46"/>
        <v>3228.1731474688186</v>
      </c>
      <c r="F96" s="13"/>
      <c r="G96" s="8"/>
      <c r="H96" s="8"/>
      <c r="I96" s="123" t="s">
        <v>159</v>
      </c>
      <c r="J96" s="13"/>
      <c r="K96" s="8"/>
      <c r="L96" s="5">
        <f t="shared" si="60"/>
        <v>0</v>
      </c>
      <c r="M96" s="8"/>
      <c r="N96" s="13"/>
      <c r="O96" s="8"/>
      <c r="P96" s="5">
        <f t="shared" si="59"/>
        <v>0</v>
      </c>
      <c r="Q96" s="98"/>
      <c r="R96" s="8"/>
      <c r="S96" s="13"/>
      <c r="T96" s="8"/>
      <c r="U96" s="5">
        <f t="shared" si="21"/>
        <v>0</v>
      </c>
      <c r="V96" s="8"/>
      <c r="W96" s="13"/>
      <c r="X96" s="8"/>
      <c r="Y96" s="5">
        <f t="shared" si="41"/>
        <v>0</v>
      </c>
      <c r="Z96" s="3">
        <f t="shared" si="57"/>
        <v>20.983125458547324</v>
      </c>
      <c r="AA96" s="3">
        <f t="shared" si="58"/>
        <v>4.0352164343360233</v>
      </c>
      <c r="AC96" s="3">
        <f t="shared" si="50"/>
        <v>4.6483269992663248</v>
      </c>
      <c r="AD96" s="43"/>
      <c r="AE96" s="60"/>
      <c r="AF96" s="60"/>
    </row>
    <row r="97" spans="1:32" s="3" customFormat="1">
      <c r="A97" s="8">
        <v>12291</v>
      </c>
      <c r="B97" s="18">
        <v>34913</v>
      </c>
      <c r="C97" s="8" t="s">
        <v>2</v>
      </c>
      <c r="D97" s="8">
        <v>5000000</v>
      </c>
      <c r="E97" s="5">
        <f t="shared" si="46"/>
        <v>14673.514306676449</v>
      </c>
      <c r="F97" s="13"/>
      <c r="G97" s="8"/>
      <c r="H97" s="8"/>
      <c r="I97" s="123" t="s">
        <v>159</v>
      </c>
      <c r="J97" s="13"/>
      <c r="K97" s="8"/>
      <c r="L97" s="5">
        <f t="shared" si="60"/>
        <v>0</v>
      </c>
      <c r="M97" s="8"/>
      <c r="N97" s="13"/>
      <c r="O97" s="8"/>
      <c r="P97" s="5">
        <f t="shared" si="59"/>
        <v>0</v>
      </c>
      <c r="Q97" s="98"/>
      <c r="R97" s="8"/>
      <c r="S97" s="13"/>
      <c r="T97" s="8"/>
      <c r="U97" s="5">
        <f t="shared" si="21"/>
        <v>0</v>
      </c>
      <c r="V97" s="8"/>
      <c r="W97" s="13"/>
      <c r="X97" s="8"/>
      <c r="Y97" s="5">
        <f t="shared" si="41"/>
        <v>0</v>
      </c>
      <c r="Z97" s="3">
        <f t="shared" si="57"/>
        <v>95.377842993396925</v>
      </c>
      <c r="AA97" s="3">
        <f t="shared" si="58"/>
        <v>18.341892883345562</v>
      </c>
      <c r="AC97" s="3">
        <f t="shared" si="50"/>
        <v>17.009295451210566</v>
      </c>
      <c r="AD97" s="43"/>
      <c r="AE97" s="60"/>
      <c r="AF97" s="60"/>
    </row>
    <row r="98" spans="1:32" s="3" customFormat="1">
      <c r="A98" s="8">
        <v>12292</v>
      </c>
      <c r="B98" s="18">
        <v>34913</v>
      </c>
      <c r="C98" s="52" t="s">
        <v>0</v>
      </c>
      <c r="D98" s="8">
        <v>5000000</v>
      </c>
      <c r="E98" s="5">
        <f t="shared" si="46"/>
        <v>14673.514306676449</v>
      </c>
      <c r="F98" s="13"/>
      <c r="G98" s="8"/>
      <c r="H98" s="8"/>
      <c r="I98" s="123" t="s">
        <v>159</v>
      </c>
      <c r="J98" s="13"/>
      <c r="K98" s="8"/>
      <c r="L98" s="5">
        <f t="shared" si="60"/>
        <v>0</v>
      </c>
      <c r="M98" s="8"/>
      <c r="N98" s="13"/>
      <c r="O98" s="8"/>
      <c r="P98" s="5">
        <f t="shared" si="59"/>
        <v>0</v>
      </c>
      <c r="Q98" s="98"/>
      <c r="R98" s="8"/>
      <c r="S98" s="13"/>
      <c r="T98" s="8"/>
      <c r="U98" s="5">
        <f t="shared" si="21"/>
        <v>0</v>
      </c>
      <c r="V98" s="8"/>
      <c r="W98" s="13"/>
      <c r="X98" s="8"/>
      <c r="Y98" s="5">
        <f t="shared" si="41"/>
        <v>0</v>
      </c>
      <c r="Z98" s="3">
        <f t="shared" si="57"/>
        <v>95.377842993396925</v>
      </c>
      <c r="AA98" s="3">
        <f t="shared" si="58"/>
        <v>18.341892883345562</v>
      </c>
      <c r="AC98" s="3">
        <f t="shared" si="50"/>
        <v>17.009295451210566</v>
      </c>
      <c r="AD98" s="43"/>
      <c r="AE98" s="60"/>
      <c r="AF98" s="60"/>
    </row>
    <row r="99" spans="1:32" s="3" customFormat="1">
      <c r="A99" s="8">
        <v>12377</v>
      </c>
      <c r="B99" s="18">
        <v>34941</v>
      </c>
      <c r="C99" s="8" t="s">
        <v>10</v>
      </c>
      <c r="D99" s="8">
        <v>1600000</v>
      </c>
      <c r="E99" s="5">
        <f t="shared" si="46"/>
        <v>4695.5245781364638</v>
      </c>
      <c r="F99" s="13"/>
      <c r="G99" s="8"/>
      <c r="H99" s="8"/>
      <c r="I99" s="123" t="s">
        <v>159</v>
      </c>
      <c r="J99" s="13"/>
      <c r="K99" s="8"/>
      <c r="L99" s="5">
        <f t="shared" si="60"/>
        <v>0</v>
      </c>
      <c r="M99" s="8"/>
      <c r="N99" s="13"/>
      <c r="O99" s="8"/>
      <c r="P99" s="5">
        <f t="shared" si="59"/>
        <v>0</v>
      </c>
      <c r="Q99" s="98"/>
      <c r="R99" s="8"/>
      <c r="S99" s="13"/>
      <c r="T99" s="8"/>
      <c r="U99" s="5">
        <f t="shared" si="21"/>
        <v>0</v>
      </c>
      <c r="V99" s="8"/>
      <c r="W99" s="13"/>
      <c r="X99" s="8"/>
      <c r="Y99" s="5">
        <f t="shared" si="41"/>
        <v>0</v>
      </c>
      <c r="AC99" s="3">
        <f t="shared" si="50"/>
        <v>6.2330665443873805</v>
      </c>
      <c r="AD99" s="43"/>
      <c r="AE99" s="43"/>
      <c r="AF99" s="60"/>
    </row>
    <row r="100" spans="1:32" s="3" customFormat="1">
      <c r="A100" s="8">
        <v>12384</v>
      </c>
      <c r="B100" s="18">
        <v>34944</v>
      </c>
      <c r="C100" s="8" t="s">
        <v>0</v>
      </c>
      <c r="D100" s="8">
        <v>3000000</v>
      </c>
      <c r="E100" s="5">
        <f t="shared" si="46"/>
        <v>8804.1085840058695</v>
      </c>
      <c r="F100" s="13">
        <v>35083</v>
      </c>
      <c r="G100" s="8">
        <v>291</v>
      </c>
      <c r="H100" s="8">
        <v>16</v>
      </c>
      <c r="I100" s="8"/>
      <c r="J100" s="13"/>
      <c r="K100" s="8"/>
      <c r="L100" s="5">
        <f t="shared" si="60"/>
        <v>0</v>
      </c>
      <c r="M100" s="8"/>
      <c r="N100" s="13"/>
      <c r="O100" s="8"/>
      <c r="P100" s="5">
        <f t="shared" si="59"/>
        <v>0</v>
      </c>
      <c r="Q100" s="98"/>
      <c r="R100" s="31">
        <v>61297</v>
      </c>
      <c r="S100" s="30">
        <v>36034</v>
      </c>
      <c r="T100" s="31">
        <v>23006</v>
      </c>
      <c r="U100" s="37">
        <f t="shared" si="21"/>
        <v>67.515774027879672</v>
      </c>
      <c r="V100" s="31">
        <v>61298</v>
      </c>
      <c r="W100" s="30">
        <v>36034</v>
      </c>
      <c r="X100" s="31">
        <v>4875</v>
      </c>
      <c r="Y100" s="37">
        <f t="shared" si="41"/>
        <v>14.306676449009538</v>
      </c>
      <c r="Z100" s="3">
        <f t="shared" si="57"/>
        <v>57.226705796038154</v>
      </c>
      <c r="AA100" s="3">
        <f t="shared" si="58"/>
        <v>11.005135730007337</v>
      </c>
      <c r="AC100" s="3">
        <f t="shared" si="50"/>
        <v>10.670337270726339</v>
      </c>
      <c r="AD100" s="43"/>
      <c r="AE100" s="43">
        <f>U100-Z100-AA100</f>
        <v>-0.71606749816581861</v>
      </c>
      <c r="AF100" s="43">
        <f>Y100-AC100</f>
        <v>3.6363391782831993</v>
      </c>
    </row>
    <row r="101" spans="1:32" s="3" customFormat="1">
      <c r="A101" s="8">
        <v>12286</v>
      </c>
      <c r="B101" s="18">
        <v>34944</v>
      </c>
      <c r="C101" s="52" t="s">
        <v>188</v>
      </c>
      <c r="D101" s="8">
        <v>10500000</v>
      </c>
      <c r="E101" s="5">
        <f t="shared" si="46"/>
        <v>30814.380044020541</v>
      </c>
      <c r="F101" s="13">
        <v>35843</v>
      </c>
      <c r="G101" s="8">
        <v>317</v>
      </c>
      <c r="H101" s="8">
        <v>90</v>
      </c>
      <c r="I101" s="8"/>
      <c r="J101" s="13"/>
      <c r="K101" s="8"/>
      <c r="L101" s="5">
        <f t="shared" si="60"/>
        <v>0</v>
      </c>
      <c r="M101" s="8"/>
      <c r="N101" s="13"/>
      <c r="O101" s="8"/>
      <c r="P101" s="5">
        <f t="shared" si="59"/>
        <v>0</v>
      </c>
      <c r="Q101" s="98"/>
      <c r="R101" s="8"/>
      <c r="S101" s="13"/>
      <c r="T101" s="8"/>
      <c r="U101" s="5">
        <f t="shared" si="21"/>
        <v>0</v>
      </c>
      <c r="V101" s="31">
        <v>356056</v>
      </c>
      <c r="W101" s="30">
        <v>36034</v>
      </c>
      <c r="X101" s="31">
        <v>11606</v>
      </c>
      <c r="Y101" s="37">
        <f t="shared" si="41"/>
        <v>34.060161408657372</v>
      </c>
      <c r="AC101" s="3">
        <f t="shared" si="50"/>
        <v>34.441430447542189</v>
      </c>
      <c r="AD101" s="43"/>
      <c r="AE101" s="43"/>
      <c r="AF101" s="43"/>
    </row>
    <row r="102" spans="1:32" s="3" customFormat="1">
      <c r="A102" s="8">
        <v>12396</v>
      </c>
      <c r="B102" s="18">
        <v>34946</v>
      </c>
      <c r="C102" s="8" t="s">
        <v>10</v>
      </c>
      <c r="D102" s="8">
        <v>3500000</v>
      </c>
      <c r="E102" s="5">
        <f t="shared" si="46"/>
        <v>10271.460014673514</v>
      </c>
      <c r="F102" s="13"/>
      <c r="G102" s="8"/>
      <c r="H102" s="8"/>
      <c r="I102" s="123" t="s">
        <v>159</v>
      </c>
      <c r="J102" s="13"/>
      <c r="K102" s="8"/>
      <c r="L102" s="5">
        <f t="shared" si="60"/>
        <v>0</v>
      </c>
      <c r="M102" s="8"/>
      <c r="N102" s="13"/>
      <c r="O102" s="8"/>
      <c r="P102" s="5">
        <f t="shared" si="59"/>
        <v>0</v>
      </c>
      <c r="Q102" s="98"/>
      <c r="R102" s="8"/>
      <c r="S102" s="13"/>
      <c r="T102" s="8"/>
      <c r="U102" s="5">
        <f t="shared" si="21"/>
        <v>0</v>
      </c>
      <c r="V102" s="8"/>
      <c r="W102" s="13"/>
      <c r="X102" s="8"/>
      <c r="Y102" s="5">
        <f t="shared" si="41"/>
        <v>0</v>
      </c>
      <c r="AC102" s="3">
        <f t="shared" si="50"/>
        <v>12.255076815847396</v>
      </c>
      <c r="AD102" s="43"/>
      <c r="AE102" s="43"/>
      <c r="AF102" s="60"/>
    </row>
    <row r="103" spans="1:32" s="3" customFormat="1">
      <c r="A103" s="8">
        <v>12415</v>
      </c>
      <c r="B103" s="18">
        <v>34951</v>
      </c>
      <c r="C103" s="8" t="s">
        <v>10</v>
      </c>
      <c r="D103" s="8">
        <v>2200000</v>
      </c>
      <c r="E103" s="5">
        <f t="shared" si="46"/>
        <v>6456.3462949376371</v>
      </c>
      <c r="F103" s="13"/>
      <c r="G103" s="8"/>
      <c r="H103" s="8"/>
      <c r="I103" s="123" t="s">
        <v>159</v>
      </c>
      <c r="J103" s="13"/>
      <c r="K103" s="8"/>
      <c r="L103" s="5">
        <f t="shared" si="60"/>
        <v>0</v>
      </c>
      <c r="M103" s="8"/>
      <c r="N103" s="13"/>
      <c r="O103" s="8"/>
      <c r="P103" s="5">
        <f t="shared" si="59"/>
        <v>0</v>
      </c>
      <c r="Q103" s="98"/>
      <c r="R103" s="8"/>
      <c r="S103" s="13"/>
      <c r="T103" s="8"/>
      <c r="U103" s="5">
        <f t="shared" si="21"/>
        <v>0</v>
      </c>
      <c r="V103" s="8"/>
      <c r="W103" s="13"/>
      <c r="X103" s="8"/>
      <c r="Y103" s="5">
        <f t="shared" si="41"/>
        <v>0</v>
      </c>
      <c r="AC103" s="3">
        <f t="shared" si="50"/>
        <v>8.1347539985326485</v>
      </c>
      <c r="AD103" s="43"/>
      <c r="AE103" s="43"/>
      <c r="AF103" s="60"/>
    </row>
    <row r="104" spans="1:32" s="3" customFormat="1">
      <c r="A104" s="8">
        <v>12420</v>
      </c>
      <c r="B104" s="18">
        <v>34953</v>
      </c>
      <c r="C104" s="8" t="s">
        <v>78</v>
      </c>
      <c r="D104" s="8">
        <v>1200000</v>
      </c>
      <c r="E104" s="5">
        <f t="shared" si="46"/>
        <v>3521.6434336023476</v>
      </c>
      <c r="F104" s="13"/>
      <c r="G104" s="8"/>
      <c r="H104" s="8"/>
      <c r="I104" s="123" t="s">
        <v>159</v>
      </c>
      <c r="J104" s="13"/>
      <c r="K104" s="8"/>
      <c r="L104" s="5">
        <f t="shared" si="60"/>
        <v>0</v>
      </c>
      <c r="M104" s="8"/>
      <c r="N104" s="13"/>
      <c r="O104" s="8"/>
      <c r="P104" s="5">
        <f t="shared" si="59"/>
        <v>0</v>
      </c>
      <c r="Q104" s="98"/>
      <c r="R104" s="8"/>
      <c r="S104" s="13"/>
      <c r="T104" s="8"/>
      <c r="U104" s="5">
        <f t="shared" si="21"/>
        <v>0</v>
      </c>
      <c r="V104" s="8"/>
      <c r="W104" s="13"/>
      <c r="X104" s="8"/>
      <c r="Y104" s="5">
        <f t="shared" si="41"/>
        <v>0</v>
      </c>
      <c r="Z104" s="3">
        <f t="shared" si="57"/>
        <v>22.890682318415262</v>
      </c>
      <c r="AA104" s="3">
        <f t="shared" si="58"/>
        <v>4.4020542920029344</v>
      </c>
      <c r="AC104" s="3">
        <f t="shared" si="50"/>
        <v>4.9652749082905361</v>
      </c>
      <c r="AD104" s="43"/>
      <c r="AE104" s="60"/>
      <c r="AF104" s="60"/>
    </row>
    <row r="105" spans="1:32" s="3" customFormat="1">
      <c r="A105" s="8">
        <v>12425</v>
      </c>
      <c r="B105" s="18">
        <v>34960</v>
      </c>
      <c r="C105" s="8" t="s">
        <v>10</v>
      </c>
      <c r="D105" s="8">
        <v>3000000</v>
      </c>
      <c r="E105" s="5">
        <f t="shared" si="46"/>
        <v>8804.1085840058695</v>
      </c>
      <c r="F105" s="13"/>
      <c r="G105" s="8"/>
      <c r="H105" s="8"/>
      <c r="I105" s="123" t="s">
        <v>159</v>
      </c>
      <c r="J105" s="13"/>
      <c r="K105" s="8"/>
      <c r="L105" s="5">
        <f t="shared" si="60"/>
        <v>0</v>
      </c>
      <c r="M105" s="8"/>
      <c r="N105" s="13"/>
      <c r="O105" s="8"/>
      <c r="P105" s="5">
        <f t="shared" si="59"/>
        <v>0</v>
      </c>
      <c r="Q105" s="98"/>
      <c r="R105" s="8"/>
      <c r="S105" s="13"/>
      <c r="T105" s="8"/>
      <c r="U105" s="5">
        <f t="shared" si="21"/>
        <v>0</v>
      </c>
      <c r="V105" s="8"/>
      <c r="W105" s="13"/>
      <c r="X105" s="8"/>
      <c r="Y105" s="5">
        <f t="shared" si="41"/>
        <v>0</v>
      </c>
      <c r="Z105" s="3">
        <f t="shared" si="57"/>
        <v>57.226705796038154</v>
      </c>
      <c r="AA105" s="3">
        <f t="shared" si="58"/>
        <v>11.005135730007337</v>
      </c>
      <c r="AC105" s="3">
        <f t="shared" si="50"/>
        <v>10.670337270726339</v>
      </c>
      <c r="AD105" s="43"/>
      <c r="AE105" s="60"/>
      <c r="AF105" s="60"/>
    </row>
    <row r="106" spans="1:32" s="3" customFormat="1">
      <c r="A106" s="8">
        <v>12434</v>
      </c>
      <c r="B106" s="18">
        <v>34967</v>
      </c>
      <c r="C106" s="8" t="s">
        <v>0</v>
      </c>
      <c r="D106" s="8">
        <v>1000000</v>
      </c>
      <c r="E106" s="5">
        <f t="shared" si="46"/>
        <v>2934.70286133529</v>
      </c>
      <c r="F106" s="13"/>
      <c r="G106" s="8"/>
      <c r="H106" s="8"/>
      <c r="I106" s="123" t="s">
        <v>159</v>
      </c>
      <c r="J106" s="13"/>
      <c r="K106" s="8"/>
      <c r="L106" s="5">
        <f t="shared" si="60"/>
        <v>0</v>
      </c>
      <c r="M106" s="8"/>
      <c r="N106" s="13"/>
      <c r="O106" s="8"/>
      <c r="P106" s="5">
        <f t="shared" si="59"/>
        <v>0</v>
      </c>
      <c r="Q106" s="98"/>
      <c r="R106" s="8"/>
      <c r="S106" s="13"/>
      <c r="T106" s="8"/>
      <c r="U106" s="5">
        <f t="shared" si="21"/>
        <v>0</v>
      </c>
      <c r="V106" s="8"/>
      <c r="W106" s="13"/>
      <c r="X106" s="8"/>
      <c r="Y106" s="5">
        <f t="shared" si="41"/>
        <v>0</v>
      </c>
      <c r="Z106" s="3">
        <f t="shared" si="57"/>
        <v>19.075568598679386</v>
      </c>
      <c r="AA106" s="3">
        <f t="shared" si="58"/>
        <v>3.6683785766691126</v>
      </c>
      <c r="AC106" s="3">
        <f t="shared" si="50"/>
        <v>4.3313790902421125</v>
      </c>
      <c r="AD106" s="43"/>
      <c r="AE106" s="60"/>
      <c r="AF106" s="60"/>
    </row>
    <row r="107" spans="1:32" s="3" customFormat="1">
      <c r="A107" s="8">
        <v>12437</v>
      </c>
      <c r="B107" s="18">
        <v>34967</v>
      </c>
      <c r="C107" s="8" t="s">
        <v>10</v>
      </c>
      <c r="D107" s="8">
        <v>4000000</v>
      </c>
      <c r="E107" s="5">
        <f t="shared" si="46"/>
        <v>11738.81144534116</v>
      </c>
      <c r="F107" s="13"/>
      <c r="G107" s="8"/>
      <c r="H107" s="8"/>
      <c r="I107" s="123" t="s">
        <v>159</v>
      </c>
      <c r="J107" s="13"/>
      <c r="K107" s="8"/>
      <c r="L107" s="5">
        <f t="shared" si="60"/>
        <v>0</v>
      </c>
      <c r="M107" s="8"/>
      <c r="N107" s="13"/>
      <c r="O107" s="8"/>
      <c r="P107" s="5">
        <f t="shared" si="59"/>
        <v>0</v>
      </c>
      <c r="Q107" s="98"/>
      <c r="R107" s="8"/>
      <c r="S107" s="13"/>
      <c r="T107" s="8"/>
      <c r="U107" s="5">
        <f t="shared" si="21"/>
        <v>0</v>
      </c>
      <c r="V107" s="8"/>
      <c r="W107" s="13"/>
      <c r="X107" s="8"/>
      <c r="Y107" s="5">
        <f t="shared" si="41"/>
        <v>0</v>
      </c>
      <c r="AC107" s="3">
        <f t="shared" si="50"/>
        <v>13.839816360968452</v>
      </c>
      <c r="AD107" s="43"/>
      <c r="AE107" s="43"/>
      <c r="AF107" s="60"/>
    </row>
    <row r="108" spans="1:32" s="3" customFormat="1">
      <c r="A108" s="8">
        <v>12438</v>
      </c>
      <c r="B108" s="18">
        <v>34967</v>
      </c>
      <c r="C108" s="8" t="s">
        <v>10</v>
      </c>
      <c r="D108" s="8">
        <v>6009000</v>
      </c>
      <c r="E108" s="5">
        <f t="shared" si="46"/>
        <v>17634.629493763758</v>
      </c>
      <c r="F108" s="13"/>
      <c r="G108" s="8"/>
      <c r="H108" s="8"/>
      <c r="I108" s="123" t="s">
        <v>159</v>
      </c>
      <c r="J108" s="13"/>
      <c r="K108" s="8"/>
      <c r="L108" s="5">
        <f t="shared" si="60"/>
        <v>0</v>
      </c>
      <c r="M108" s="8"/>
      <c r="N108" s="13"/>
      <c r="O108" s="8"/>
      <c r="P108" s="5">
        <f t="shared" si="59"/>
        <v>0</v>
      </c>
      <c r="Q108" s="98"/>
      <c r="R108" s="8"/>
      <c r="S108" s="13"/>
      <c r="T108" s="8"/>
      <c r="U108" s="5">
        <f t="shared" si="21"/>
        <v>0</v>
      </c>
      <c r="V108" s="8"/>
      <c r="W108" s="13"/>
      <c r="X108" s="8"/>
      <c r="Y108" s="5">
        <f t="shared" si="41"/>
        <v>0</v>
      </c>
      <c r="AC108" s="3">
        <f t="shared" si="50"/>
        <v>20.207299853264857</v>
      </c>
      <c r="AD108" s="43"/>
      <c r="AE108" s="43"/>
      <c r="AF108" s="60"/>
    </row>
    <row r="109" spans="1:32" s="3" customFormat="1">
      <c r="A109" s="8">
        <v>12442</v>
      </c>
      <c r="B109" s="18">
        <v>34970</v>
      </c>
      <c r="C109" s="8" t="s">
        <v>78</v>
      </c>
      <c r="D109" s="8">
        <v>5000000</v>
      </c>
      <c r="E109" s="5">
        <f t="shared" si="46"/>
        <v>14673.514306676449</v>
      </c>
      <c r="F109" s="13"/>
      <c r="G109" s="8"/>
      <c r="H109" s="8"/>
      <c r="I109" s="123" t="s">
        <v>159</v>
      </c>
      <c r="J109" s="13"/>
      <c r="K109" s="8"/>
      <c r="L109" s="5">
        <f t="shared" si="60"/>
        <v>0</v>
      </c>
      <c r="M109" s="8"/>
      <c r="N109" s="13"/>
      <c r="O109" s="8"/>
      <c r="P109" s="5">
        <f t="shared" si="59"/>
        <v>0</v>
      </c>
      <c r="Q109" s="98"/>
      <c r="R109" s="8"/>
      <c r="S109" s="13"/>
      <c r="T109" s="8"/>
      <c r="U109" s="5">
        <f t="shared" si="21"/>
        <v>0</v>
      </c>
      <c r="V109" s="8"/>
      <c r="W109" s="13"/>
      <c r="X109" s="8"/>
      <c r="Y109" s="5">
        <f t="shared" ref="Y109:Y172" si="66">X109/340.75</f>
        <v>0</v>
      </c>
      <c r="Z109" s="3">
        <f t="shared" si="57"/>
        <v>95.377842993396925</v>
      </c>
      <c r="AA109" s="3">
        <f t="shared" si="58"/>
        <v>18.341892883345562</v>
      </c>
      <c r="AC109" s="3">
        <f t="shared" si="50"/>
        <v>17.009295451210566</v>
      </c>
      <c r="AD109" s="43"/>
      <c r="AE109" s="60"/>
      <c r="AF109" s="60"/>
    </row>
    <row r="110" spans="1:32" s="3" customFormat="1">
      <c r="A110" s="8">
        <v>12445</v>
      </c>
      <c r="B110" s="18">
        <v>34970</v>
      </c>
      <c r="C110" s="8" t="s">
        <v>0</v>
      </c>
      <c r="D110" s="8">
        <v>3103125</v>
      </c>
      <c r="E110" s="5">
        <f t="shared" si="46"/>
        <v>9106.7498165810703</v>
      </c>
      <c r="F110" s="13"/>
      <c r="G110" s="8"/>
      <c r="H110" s="8"/>
      <c r="I110" s="123" t="s">
        <v>159</v>
      </c>
      <c r="J110" s="13"/>
      <c r="K110" s="8"/>
      <c r="L110" s="5">
        <f t="shared" si="60"/>
        <v>0</v>
      </c>
      <c r="M110" s="8"/>
      <c r="N110" s="13"/>
      <c r="O110" s="8"/>
      <c r="P110" s="5">
        <f t="shared" si="59"/>
        <v>0</v>
      </c>
      <c r="Q110" s="98"/>
      <c r="R110" s="8"/>
      <c r="S110" s="13"/>
      <c r="T110" s="8"/>
      <c r="U110" s="5">
        <f t="shared" si="21"/>
        <v>0</v>
      </c>
      <c r="V110" s="8"/>
      <c r="W110" s="13"/>
      <c r="X110" s="8"/>
      <c r="Y110" s="5">
        <f t="shared" si="66"/>
        <v>0</v>
      </c>
      <c r="Z110" s="3">
        <f t="shared" si="57"/>
        <v>59.19387380777696</v>
      </c>
      <c r="AA110" s="3">
        <f t="shared" si="58"/>
        <v>11.383437270726338</v>
      </c>
      <c r="AC110" s="3">
        <f t="shared" si="50"/>
        <v>10.997189801907556</v>
      </c>
      <c r="AD110" s="43"/>
      <c r="AE110" s="60"/>
      <c r="AF110" s="60"/>
    </row>
    <row r="111" spans="1:32" s="3" customFormat="1">
      <c r="A111" s="8">
        <v>12446</v>
      </c>
      <c r="B111" s="18">
        <v>34970</v>
      </c>
      <c r="C111" s="52" t="s">
        <v>11</v>
      </c>
      <c r="D111" s="8">
        <v>9460000</v>
      </c>
      <c r="E111" s="5">
        <f t="shared" si="46"/>
        <v>27762.289068231843</v>
      </c>
      <c r="F111" s="13"/>
      <c r="G111" s="8"/>
      <c r="H111" s="8"/>
      <c r="I111" s="123" t="s">
        <v>159</v>
      </c>
      <c r="J111" s="13"/>
      <c r="K111" s="8"/>
      <c r="L111" s="5">
        <f t="shared" si="60"/>
        <v>0</v>
      </c>
      <c r="M111" s="8"/>
      <c r="N111" s="13"/>
      <c r="O111" s="8"/>
      <c r="P111" s="5">
        <f t="shared" si="59"/>
        <v>0</v>
      </c>
      <c r="Q111" s="98"/>
      <c r="R111" s="8"/>
      <c r="S111" s="13"/>
      <c r="T111" s="8"/>
      <c r="U111" s="5">
        <f t="shared" si="21"/>
        <v>0</v>
      </c>
      <c r="V111" s="8"/>
      <c r="W111" s="13"/>
      <c r="X111" s="8"/>
      <c r="Y111" s="5">
        <f t="shared" si="66"/>
        <v>0</v>
      </c>
      <c r="Z111" s="3">
        <f t="shared" si="57"/>
        <v>180.454878943507</v>
      </c>
      <c r="AA111" s="3">
        <f t="shared" si="58"/>
        <v>34.702861335289803</v>
      </c>
      <c r="AC111" s="3">
        <f t="shared" si="50"/>
        <v>31.145172193690389</v>
      </c>
      <c r="AD111" s="43"/>
      <c r="AE111" s="60"/>
      <c r="AF111" s="60"/>
    </row>
    <row r="112" spans="1:32" s="3" customFormat="1">
      <c r="A112" s="8">
        <v>12448</v>
      </c>
      <c r="B112" s="18">
        <v>34974</v>
      </c>
      <c r="C112" s="8" t="s">
        <v>10</v>
      </c>
      <c r="D112" s="8">
        <v>900000</v>
      </c>
      <c r="E112" s="5">
        <f t="shared" si="46"/>
        <v>2641.2325752017609</v>
      </c>
      <c r="F112" s="13"/>
      <c r="G112" s="8"/>
      <c r="H112" s="8"/>
      <c r="I112" s="123" t="s">
        <v>159</v>
      </c>
      <c r="J112" s="13"/>
      <c r="K112" s="8"/>
      <c r="L112" s="5">
        <f t="shared" si="60"/>
        <v>0</v>
      </c>
      <c r="M112" s="8"/>
      <c r="N112" s="13"/>
      <c r="O112" s="8"/>
      <c r="P112" s="5">
        <f t="shared" si="59"/>
        <v>0</v>
      </c>
      <c r="Q112" s="98"/>
      <c r="R112" s="8"/>
      <c r="S112" s="13"/>
      <c r="T112" s="8"/>
      <c r="U112" s="5">
        <f t="shared" si="21"/>
        <v>0</v>
      </c>
      <c r="V112" s="8"/>
      <c r="W112" s="13"/>
      <c r="X112" s="8"/>
      <c r="Y112" s="5">
        <f t="shared" si="66"/>
        <v>0</v>
      </c>
      <c r="AC112" s="3">
        <f t="shared" si="50"/>
        <v>4.0144311812179012</v>
      </c>
      <c r="AD112" s="43"/>
      <c r="AE112" s="43"/>
      <c r="AF112" s="60"/>
    </row>
    <row r="113" spans="1:32" s="3" customFormat="1">
      <c r="A113" s="8">
        <v>12452</v>
      </c>
      <c r="B113" s="18">
        <v>34975</v>
      </c>
      <c r="C113" s="8" t="s">
        <v>78</v>
      </c>
      <c r="D113" s="8">
        <v>5000000</v>
      </c>
      <c r="E113" s="5">
        <f t="shared" si="46"/>
        <v>14673.514306676449</v>
      </c>
      <c r="F113" s="13"/>
      <c r="G113" s="8"/>
      <c r="H113" s="8"/>
      <c r="I113" s="123" t="s">
        <v>159</v>
      </c>
      <c r="J113" s="13"/>
      <c r="K113" s="8"/>
      <c r="L113" s="5">
        <f t="shared" si="60"/>
        <v>0</v>
      </c>
      <c r="M113" s="8"/>
      <c r="N113" s="13"/>
      <c r="O113" s="8"/>
      <c r="P113" s="5">
        <f t="shared" si="59"/>
        <v>0</v>
      </c>
      <c r="Q113" s="98"/>
      <c r="R113" s="8"/>
      <c r="S113" s="13"/>
      <c r="T113" s="8"/>
      <c r="U113" s="5">
        <f t="shared" si="21"/>
        <v>0</v>
      </c>
      <c r="V113" s="8"/>
      <c r="W113" s="13"/>
      <c r="X113" s="8"/>
      <c r="Y113" s="5">
        <f t="shared" si="66"/>
        <v>0</v>
      </c>
      <c r="Z113" s="3">
        <f t="shared" si="57"/>
        <v>95.377842993396925</v>
      </c>
      <c r="AA113" s="3">
        <f t="shared" si="58"/>
        <v>18.341892883345562</v>
      </c>
      <c r="AC113" s="3">
        <f t="shared" si="50"/>
        <v>17.009295451210566</v>
      </c>
      <c r="AD113" s="43"/>
      <c r="AE113" s="60"/>
      <c r="AF113" s="60"/>
    </row>
    <row r="114" spans="1:32" s="3" customFormat="1">
      <c r="A114" s="8">
        <v>12454</v>
      </c>
      <c r="B114" s="18">
        <v>34975</v>
      </c>
      <c r="C114" s="52" t="s">
        <v>79</v>
      </c>
      <c r="D114" s="8">
        <v>2500000</v>
      </c>
      <c r="E114" s="5">
        <f t="shared" si="46"/>
        <v>7336.7571533382243</v>
      </c>
      <c r="F114" s="13"/>
      <c r="G114" s="8"/>
      <c r="H114" s="8"/>
      <c r="I114" s="123" t="s">
        <v>159</v>
      </c>
      <c r="J114" s="13"/>
      <c r="K114" s="8"/>
      <c r="L114" s="5">
        <f t="shared" si="60"/>
        <v>0</v>
      </c>
      <c r="M114" s="8"/>
      <c r="N114" s="13"/>
      <c r="O114" s="8"/>
      <c r="P114" s="5">
        <f t="shared" si="59"/>
        <v>0</v>
      </c>
      <c r="Q114" s="98"/>
      <c r="R114" s="8"/>
      <c r="S114" s="13"/>
      <c r="T114" s="8"/>
      <c r="U114" s="5">
        <f t="shared" si="21"/>
        <v>0</v>
      </c>
      <c r="V114" s="8"/>
      <c r="W114" s="13"/>
      <c r="X114" s="8"/>
      <c r="Y114" s="5">
        <f t="shared" si="66"/>
        <v>0</v>
      </c>
      <c r="AC114" s="3">
        <f t="shared" si="50"/>
        <v>9.0855977256052824</v>
      </c>
      <c r="AD114" s="43"/>
      <c r="AE114" s="43"/>
      <c r="AF114" s="60"/>
    </row>
    <row r="115" spans="1:32" s="3" customFormat="1">
      <c r="A115" s="104">
        <v>12455</v>
      </c>
      <c r="B115" s="100">
        <v>34975</v>
      </c>
      <c r="C115" s="8" t="s">
        <v>10</v>
      </c>
      <c r="D115" s="103">
        <v>948000</v>
      </c>
      <c r="E115" s="5">
        <f t="shared" si="46"/>
        <v>2782.0983125458547</v>
      </c>
      <c r="F115" s="13"/>
      <c r="G115" s="8"/>
      <c r="H115" s="8"/>
      <c r="I115" s="123" t="s">
        <v>159</v>
      </c>
      <c r="J115" s="13"/>
      <c r="K115" s="8"/>
      <c r="L115" s="5">
        <f t="shared" si="60"/>
        <v>0</v>
      </c>
      <c r="M115" s="8"/>
      <c r="N115" s="13"/>
      <c r="O115" s="8"/>
      <c r="P115" s="5">
        <f t="shared" si="59"/>
        <v>0</v>
      </c>
      <c r="Q115" s="98"/>
      <c r="R115" s="8"/>
      <c r="S115" s="13"/>
      <c r="T115" s="8"/>
      <c r="U115" s="5">
        <f t="shared" si="21"/>
        <v>0</v>
      </c>
      <c r="V115" s="8"/>
      <c r="W115" s="13"/>
      <c r="X115" s="8"/>
      <c r="Y115" s="5">
        <f t="shared" si="66"/>
        <v>0</v>
      </c>
      <c r="AC115" s="3">
        <f t="shared" si="50"/>
        <v>4.1665661775495231</v>
      </c>
      <c r="AD115" s="43"/>
      <c r="AE115" s="43"/>
      <c r="AF115" s="60"/>
    </row>
    <row r="116" spans="1:32" s="3" customFormat="1">
      <c r="A116" s="8">
        <v>12457</v>
      </c>
      <c r="B116" s="18">
        <v>34976</v>
      </c>
      <c r="C116" s="8" t="s">
        <v>10</v>
      </c>
      <c r="D116" s="8">
        <v>700000</v>
      </c>
      <c r="E116" s="5">
        <f t="shared" si="46"/>
        <v>2054.2920029347029</v>
      </c>
      <c r="F116" s="13"/>
      <c r="G116" s="8"/>
      <c r="H116" s="8"/>
      <c r="I116" s="123" t="s">
        <v>159</v>
      </c>
      <c r="J116" s="13"/>
      <c r="K116" s="8"/>
      <c r="L116" s="5">
        <f t="shared" si="60"/>
        <v>0</v>
      </c>
      <c r="M116" s="8"/>
      <c r="N116" s="13"/>
      <c r="O116" s="8"/>
      <c r="P116" s="5">
        <f t="shared" si="59"/>
        <v>0</v>
      </c>
      <c r="Q116" s="98"/>
      <c r="R116" s="8"/>
      <c r="S116" s="13"/>
      <c r="T116" s="8"/>
      <c r="U116" s="5">
        <f t="shared" si="21"/>
        <v>0</v>
      </c>
      <c r="V116" s="8"/>
      <c r="W116" s="13"/>
      <c r="X116" s="8"/>
      <c r="Y116" s="5">
        <f t="shared" si="66"/>
        <v>0</v>
      </c>
      <c r="AC116" s="3">
        <f t="shared" si="50"/>
        <v>3.3805353631694786</v>
      </c>
      <c r="AD116" s="43"/>
      <c r="AE116" s="43"/>
      <c r="AF116" s="60"/>
    </row>
    <row r="117" spans="1:32" s="3" customFormat="1">
      <c r="A117" s="8">
        <v>12462</v>
      </c>
      <c r="B117" s="18">
        <v>34978</v>
      </c>
      <c r="C117" s="52" t="s">
        <v>11</v>
      </c>
      <c r="D117" s="8">
        <v>28500000</v>
      </c>
      <c r="E117" s="5">
        <f t="shared" ref="E117:E180" si="67">D117/340.75</f>
        <v>83639.031548055762</v>
      </c>
      <c r="F117" s="13"/>
      <c r="G117" s="8"/>
      <c r="H117" s="8"/>
      <c r="I117" s="123" t="s">
        <v>189</v>
      </c>
      <c r="J117" s="13"/>
      <c r="K117" s="8"/>
      <c r="L117" s="5">
        <f t="shared" si="60"/>
        <v>0</v>
      </c>
      <c r="M117" s="8"/>
      <c r="N117" s="13"/>
      <c r="O117" s="8"/>
      <c r="P117" s="5">
        <f t="shared" si="59"/>
        <v>0</v>
      </c>
      <c r="Q117" s="98"/>
      <c r="R117" s="8"/>
      <c r="S117" s="13"/>
      <c r="T117" s="8"/>
      <c r="U117" s="5">
        <f t="shared" si="21"/>
        <v>0</v>
      </c>
      <c r="V117" s="8"/>
      <c r="W117" s="13"/>
      <c r="X117" s="8"/>
      <c r="Y117" s="5">
        <f t="shared" si="66"/>
        <v>0</v>
      </c>
      <c r="AC117" s="3">
        <f t="shared" si="50"/>
        <v>91.492054071900213</v>
      </c>
      <c r="AD117" s="43"/>
      <c r="AE117" s="43"/>
      <c r="AF117" s="60"/>
    </row>
    <row r="118" spans="1:32" s="3" customFormat="1">
      <c r="A118" s="8">
        <v>12465</v>
      </c>
      <c r="B118" s="18">
        <v>34979</v>
      </c>
      <c r="C118" s="8" t="s">
        <v>10</v>
      </c>
      <c r="D118" s="8">
        <v>900000</v>
      </c>
      <c r="E118" s="5">
        <f t="shared" si="67"/>
        <v>2641.2325752017609</v>
      </c>
      <c r="F118" s="13"/>
      <c r="G118" s="8">
        <v>298</v>
      </c>
      <c r="H118" s="8">
        <v>41</v>
      </c>
      <c r="I118" s="8"/>
      <c r="J118" s="13"/>
      <c r="K118" s="8"/>
      <c r="L118" s="5">
        <f t="shared" si="60"/>
        <v>0</v>
      </c>
      <c r="M118" s="8">
        <v>159281</v>
      </c>
      <c r="N118" s="13">
        <v>35240</v>
      </c>
      <c r="O118" s="8">
        <v>1238</v>
      </c>
      <c r="P118" s="5">
        <f t="shared" si="59"/>
        <v>3.6331621423330889</v>
      </c>
      <c r="Q118" s="98"/>
      <c r="R118" s="8"/>
      <c r="S118" s="13"/>
      <c r="T118" s="8"/>
      <c r="U118" s="5">
        <f t="shared" si="21"/>
        <v>0</v>
      </c>
      <c r="V118" s="8"/>
      <c r="W118" s="13"/>
      <c r="X118" s="8"/>
      <c r="Y118" s="5">
        <f t="shared" si="66"/>
        <v>0</v>
      </c>
      <c r="AC118" s="3">
        <f t="shared" si="50"/>
        <v>4.0144311812179012</v>
      </c>
      <c r="AD118" s="43"/>
      <c r="AE118" s="43"/>
      <c r="AF118" s="60"/>
    </row>
    <row r="119" spans="1:32" s="3" customFormat="1">
      <c r="A119" s="8">
        <v>12471</v>
      </c>
      <c r="B119" s="18">
        <v>34984</v>
      </c>
      <c r="C119" s="8" t="s">
        <v>10</v>
      </c>
      <c r="D119" s="8">
        <v>3000000</v>
      </c>
      <c r="E119" s="5">
        <f t="shared" si="67"/>
        <v>8804.1085840058695</v>
      </c>
      <c r="F119" s="13"/>
      <c r="G119" s="8"/>
      <c r="H119" s="8"/>
      <c r="I119" s="123" t="s">
        <v>159</v>
      </c>
      <c r="J119" s="13"/>
      <c r="K119" s="8"/>
      <c r="L119" s="5">
        <f t="shared" si="60"/>
        <v>0</v>
      </c>
      <c r="M119" s="8"/>
      <c r="N119" s="13"/>
      <c r="O119" s="8"/>
      <c r="P119" s="5">
        <f t="shared" si="59"/>
        <v>0</v>
      </c>
      <c r="Q119" s="98"/>
      <c r="R119" s="8"/>
      <c r="S119" s="13"/>
      <c r="T119" s="8"/>
      <c r="U119" s="5">
        <f t="shared" si="21"/>
        <v>0</v>
      </c>
      <c r="V119" s="8"/>
      <c r="W119" s="13"/>
      <c r="X119" s="8"/>
      <c r="Y119" s="5">
        <f t="shared" si="66"/>
        <v>0</v>
      </c>
      <c r="AC119" s="3">
        <f t="shared" si="50"/>
        <v>10.670337270726339</v>
      </c>
      <c r="AD119" s="43"/>
      <c r="AE119" s="43"/>
      <c r="AF119" s="60"/>
    </row>
    <row r="120" spans="1:32" s="3" customFormat="1">
      <c r="A120" s="8">
        <v>12472</v>
      </c>
      <c r="B120" s="18">
        <v>34984</v>
      </c>
      <c r="C120" s="8" t="s">
        <v>10</v>
      </c>
      <c r="D120" s="8">
        <v>3800000</v>
      </c>
      <c r="E120" s="5">
        <f t="shared" si="67"/>
        <v>11151.870873074102</v>
      </c>
      <c r="F120" s="13"/>
      <c r="G120" s="8"/>
      <c r="H120" s="8"/>
      <c r="I120" s="123" t="s">
        <v>159</v>
      </c>
      <c r="J120" s="13"/>
      <c r="K120" s="8"/>
      <c r="L120" s="5">
        <f t="shared" si="60"/>
        <v>0</v>
      </c>
      <c r="M120" s="8"/>
      <c r="N120" s="13"/>
      <c r="O120" s="8"/>
      <c r="P120" s="5">
        <f t="shared" si="59"/>
        <v>0</v>
      </c>
      <c r="Q120" s="98"/>
      <c r="R120" s="8"/>
      <c r="S120" s="13"/>
      <c r="T120" s="8"/>
      <c r="U120" s="5">
        <f t="shared" si="21"/>
        <v>0</v>
      </c>
      <c r="V120" s="8"/>
      <c r="W120" s="13"/>
      <c r="X120" s="8"/>
      <c r="Y120" s="5">
        <f t="shared" si="66"/>
        <v>0</v>
      </c>
      <c r="AC120" s="3">
        <f t="shared" si="50"/>
        <v>13.20592054292003</v>
      </c>
      <c r="AD120" s="43"/>
      <c r="AE120" s="43"/>
      <c r="AF120" s="60"/>
    </row>
    <row r="121" spans="1:32" s="3" customFormat="1">
      <c r="A121" s="8">
        <v>12474</v>
      </c>
      <c r="B121" s="18">
        <v>34987</v>
      </c>
      <c r="C121" s="8" t="s">
        <v>10</v>
      </c>
      <c r="D121" s="8">
        <v>900000</v>
      </c>
      <c r="E121" s="5">
        <f t="shared" si="67"/>
        <v>2641.2325752017609</v>
      </c>
      <c r="F121" s="13"/>
      <c r="G121" s="8"/>
      <c r="H121" s="8"/>
      <c r="I121" s="123"/>
      <c r="J121" s="13"/>
      <c r="K121" s="8"/>
      <c r="L121" s="5">
        <f t="shared" si="60"/>
        <v>0</v>
      </c>
      <c r="M121" s="8"/>
      <c r="N121" s="13"/>
      <c r="O121" s="8"/>
      <c r="P121" s="5">
        <f t="shared" si="59"/>
        <v>0</v>
      </c>
      <c r="Q121" s="98"/>
      <c r="R121" s="8"/>
      <c r="S121" s="13"/>
      <c r="T121" s="8"/>
      <c r="U121" s="5">
        <f t="shared" si="21"/>
        <v>0</v>
      </c>
      <c r="V121" s="8"/>
      <c r="W121" s="13"/>
      <c r="X121" s="8"/>
      <c r="Y121" s="5">
        <f t="shared" si="66"/>
        <v>0</v>
      </c>
      <c r="AC121" s="3">
        <f t="shared" si="50"/>
        <v>4.0144311812179012</v>
      </c>
      <c r="AD121" s="43"/>
      <c r="AE121" s="43"/>
      <c r="AF121" s="60"/>
    </row>
    <row r="122" spans="1:32" s="3" customFormat="1">
      <c r="A122" s="8">
        <v>12479</v>
      </c>
      <c r="B122" s="18">
        <v>34990</v>
      </c>
      <c r="C122" s="8" t="s">
        <v>10</v>
      </c>
      <c r="D122" s="8">
        <v>2600000</v>
      </c>
      <c r="E122" s="5">
        <f t="shared" si="67"/>
        <v>7630.2274394717533</v>
      </c>
      <c r="F122" s="13"/>
      <c r="G122" s="8"/>
      <c r="H122" s="8"/>
      <c r="I122" s="123" t="s">
        <v>159</v>
      </c>
      <c r="J122" s="13"/>
      <c r="K122" s="8"/>
      <c r="L122" s="5">
        <f t="shared" si="60"/>
        <v>0</v>
      </c>
      <c r="M122" s="8"/>
      <c r="N122" s="13"/>
      <c r="O122" s="8"/>
      <c r="P122" s="5">
        <f t="shared" si="59"/>
        <v>0</v>
      </c>
      <c r="Q122" s="98"/>
      <c r="R122" s="8"/>
      <c r="S122" s="13"/>
      <c r="T122" s="8"/>
      <c r="U122" s="5">
        <f t="shared" si="21"/>
        <v>0</v>
      </c>
      <c r="V122" s="8"/>
      <c r="W122" s="13"/>
      <c r="X122" s="8"/>
      <c r="Y122" s="5">
        <f t="shared" si="66"/>
        <v>0</v>
      </c>
      <c r="AC122" s="3">
        <f t="shared" si="50"/>
        <v>9.4025456346294938</v>
      </c>
      <c r="AD122" s="43"/>
      <c r="AE122" s="43"/>
      <c r="AF122" s="60"/>
    </row>
    <row r="123" spans="1:32" s="3" customFormat="1">
      <c r="A123" s="8">
        <v>12481</v>
      </c>
      <c r="B123" s="18">
        <v>34990</v>
      </c>
      <c r="C123" s="52" t="s">
        <v>0</v>
      </c>
      <c r="D123" s="8">
        <v>2160000</v>
      </c>
      <c r="E123" s="5">
        <f t="shared" si="67"/>
        <v>6338.9581804842255</v>
      </c>
      <c r="F123" s="13"/>
      <c r="G123" s="8"/>
      <c r="H123" s="8"/>
      <c r="I123" s="123" t="s">
        <v>159</v>
      </c>
      <c r="J123" s="13"/>
      <c r="K123" s="8"/>
      <c r="L123" s="5">
        <f t="shared" si="60"/>
        <v>0</v>
      </c>
      <c r="M123" s="8"/>
      <c r="N123" s="13"/>
      <c r="O123" s="8"/>
      <c r="P123" s="5">
        <f t="shared" si="59"/>
        <v>0</v>
      </c>
      <c r="Q123" s="98"/>
      <c r="R123" s="8"/>
      <c r="S123" s="13"/>
      <c r="T123" s="8"/>
      <c r="U123" s="5">
        <f t="shared" si="21"/>
        <v>0</v>
      </c>
      <c r="V123" s="8"/>
      <c r="W123" s="13"/>
      <c r="X123" s="8"/>
      <c r="Y123" s="5">
        <f t="shared" si="66"/>
        <v>0</v>
      </c>
      <c r="Z123" s="3">
        <f t="shared" si="57"/>
        <v>41.203228173147473</v>
      </c>
      <c r="AA123" s="3">
        <f t="shared" si="58"/>
        <v>7.9236977256052823</v>
      </c>
      <c r="AC123" s="3">
        <f t="shared" si="50"/>
        <v>8.0079748349229636</v>
      </c>
      <c r="AD123" s="43"/>
      <c r="AE123" s="60"/>
      <c r="AF123" s="60"/>
    </row>
    <row r="124" spans="1:32" s="3" customFormat="1">
      <c r="A124" s="8">
        <v>12489</v>
      </c>
      <c r="B124" s="18">
        <v>34992</v>
      </c>
      <c r="C124" s="52" t="s">
        <v>79</v>
      </c>
      <c r="D124" s="8">
        <v>400000</v>
      </c>
      <c r="E124" s="5">
        <f t="shared" si="67"/>
        <v>1173.8811445341159</v>
      </c>
      <c r="F124" s="13"/>
      <c r="G124" s="8"/>
      <c r="H124" s="8"/>
      <c r="I124" s="123" t="s">
        <v>159</v>
      </c>
      <c r="J124" s="13"/>
      <c r="K124" s="8"/>
      <c r="L124" s="5">
        <f t="shared" si="60"/>
        <v>0</v>
      </c>
      <c r="M124" s="8"/>
      <c r="N124" s="13"/>
      <c r="O124" s="8"/>
      <c r="P124" s="5">
        <f t="shared" si="59"/>
        <v>0</v>
      </c>
      <c r="Q124" s="98"/>
      <c r="R124" s="8"/>
      <c r="S124" s="13"/>
      <c r="T124" s="8"/>
      <c r="U124" s="5">
        <f t="shared" si="21"/>
        <v>0</v>
      </c>
      <c r="V124" s="8"/>
      <c r="W124" s="13"/>
      <c r="X124" s="8"/>
      <c r="Y124" s="5">
        <f t="shared" si="66"/>
        <v>0</v>
      </c>
      <c r="AC124" s="3">
        <f t="shared" ref="AC124:AC187" si="68">(12.91+(E124*1.2%))*9%</f>
        <v>2.429691636096845</v>
      </c>
      <c r="AD124" s="43"/>
      <c r="AE124" s="43"/>
      <c r="AF124" s="60"/>
    </row>
    <row r="125" spans="1:32" s="3" customFormat="1">
      <c r="A125" s="8">
        <v>12497</v>
      </c>
      <c r="B125" s="18">
        <v>34998</v>
      </c>
      <c r="C125" s="8" t="s">
        <v>10</v>
      </c>
      <c r="D125" s="8">
        <v>3000000</v>
      </c>
      <c r="E125" s="5">
        <f t="shared" si="67"/>
        <v>8804.1085840058695</v>
      </c>
      <c r="F125" s="13"/>
      <c r="G125" s="8"/>
      <c r="H125" s="8"/>
      <c r="I125" s="123" t="s">
        <v>159</v>
      </c>
      <c r="J125" s="13"/>
      <c r="K125" s="8"/>
      <c r="L125" s="5">
        <f t="shared" si="60"/>
        <v>0</v>
      </c>
      <c r="M125" s="8"/>
      <c r="N125" s="13"/>
      <c r="O125" s="8"/>
      <c r="P125" s="5">
        <f t="shared" si="59"/>
        <v>0</v>
      </c>
      <c r="Q125" s="98"/>
      <c r="R125" s="8"/>
      <c r="S125" s="13"/>
      <c r="T125" s="8"/>
      <c r="U125" s="5">
        <f t="shared" si="21"/>
        <v>0</v>
      </c>
      <c r="V125" s="8"/>
      <c r="W125" s="13"/>
      <c r="X125" s="8"/>
      <c r="Y125" s="5">
        <f t="shared" si="66"/>
        <v>0</v>
      </c>
      <c r="AC125" s="3">
        <f t="shared" si="68"/>
        <v>10.670337270726339</v>
      </c>
      <c r="AD125" s="43"/>
      <c r="AE125" s="43"/>
      <c r="AF125" s="60"/>
    </row>
    <row r="126" spans="1:32" s="3" customFormat="1">
      <c r="A126" s="8">
        <v>12498</v>
      </c>
      <c r="B126" s="18">
        <v>34998</v>
      </c>
      <c r="C126" s="52" t="s">
        <v>0</v>
      </c>
      <c r="D126" s="8">
        <v>600000</v>
      </c>
      <c r="E126" s="5">
        <f t="shared" si="67"/>
        <v>1760.8217168011738</v>
      </c>
      <c r="F126" s="13"/>
      <c r="G126" s="8"/>
      <c r="H126" s="8"/>
      <c r="I126" s="123" t="s">
        <v>159</v>
      </c>
      <c r="J126" s="13"/>
      <c r="K126" s="8"/>
      <c r="L126" s="5">
        <f t="shared" si="60"/>
        <v>0</v>
      </c>
      <c r="M126" s="8"/>
      <c r="N126" s="13"/>
      <c r="O126" s="8"/>
      <c r="P126" s="5">
        <f t="shared" si="59"/>
        <v>0</v>
      </c>
      <c r="Q126" s="98"/>
      <c r="R126" s="8"/>
      <c r="S126" s="13"/>
      <c r="T126" s="8"/>
      <c r="U126" s="5">
        <f t="shared" si="21"/>
        <v>0</v>
      </c>
      <c r="V126" s="8"/>
      <c r="W126" s="13"/>
      <c r="X126" s="8"/>
      <c r="Y126" s="5">
        <f t="shared" si="66"/>
        <v>0</v>
      </c>
      <c r="Z126" s="3">
        <f t="shared" si="57"/>
        <v>11.445341159207631</v>
      </c>
      <c r="AA126" s="3">
        <f t="shared" si="58"/>
        <v>2.2010271460014672</v>
      </c>
      <c r="AC126" s="3">
        <f t="shared" si="68"/>
        <v>3.0635874541452677</v>
      </c>
      <c r="AD126" s="43"/>
      <c r="AE126" s="60"/>
      <c r="AF126" s="60"/>
    </row>
    <row r="127" spans="1:32" s="3" customFormat="1">
      <c r="A127" s="8">
        <v>12499</v>
      </c>
      <c r="B127" s="18">
        <v>34998</v>
      </c>
      <c r="C127" s="8" t="s">
        <v>10</v>
      </c>
      <c r="D127" s="8">
        <v>1000000</v>
      </c>
      <c r="E127" s="5">
        <f t="shared" si="67"/>
        <v>2934.70286133529</v>
      </c>
      <c r="F127" s="13"/>
      <c r="G127" s="8"/>
      <c r="H127" s="8"/>
      <c r="I127" s="123" t="s">
        <v>159</v>
      </c>
      <c r="J127" s="13"/>
      <c r="K127" s="8"/>
      <c r="L127" s="5">
        <f t="shared" si="60"/>
        <v>0</v>
      </c>
      <c r="M127" s="8"/>
      <c r="N127" s="13"/>
      <c r="O127" s="8"/>
      <c r="P127" s="5">
        <f t="shared" si="59"/>
        <v>0</v>
      </c>
      <c r="Q127" s="98"/>
      <c r="R127" s="8"/>
      <c r="S127" s="13"/>
      <c r="T127" s="8"/>
      <c r="U127" s="5">
        <f t="shared" si="21"/>
        <v>0</v>
      </c>
      <c r="V127" s="8"/>
      <c r="W127" s="13"/>
      <c r="X127" s="8"/>
      <c r="Y127" s="5">
        <f t="shared" si="66"/>
        <v>0</v>
      </c>
      <c r="AC127" s="3">
        <f t="shared" si="68"/>
        <v>4.3313790902421125</v>
      </c>
      <c r="AD127" s="43"/>
      <c r="AE127" s="43"/>
      <c r="AF127" s="60"/>
    </row>
    <row r="128" spans="1:32" s="3" customFormat="1">
      <c r="A128" s="8">
        <v>12502</v>
      </c>
      <c r="B128" s="18">
        <v>35002</v>
      </c>
      <c r="C128" s="8" t="s">
        <v>10</v>
      </c>
      <c r="D128" s="8">
        <v>700000</v>
      </c>
      <c r="E128" s="5">
        <f t="shared" si="67"/>
        <v>2054.2920029347029</v>
      </c>
      <c r="F128" s="13"/>
      <c r="G128" s="8"/>
      <c r="H128" s="8"/>
      <c r="I128" s="123" t="s">
        <v>159</v>
      </c>
      <c r="J128" s="13"/>
      <c r="K128" s="8"/>
      <c r="L128" s="5">
        <f t="shared" si="60"/>
        <v>0</v>
      </c>
      <c r="M128" s="8"/>
      <c r="N128" s="13"/>
      <c r="O128" s="8"/>
      <c r="P128" s="5">
        <f t="shared" si="59"/>
        <v>0</v>
      </c>
      <c r="Q128" s="98"/>
      <c r="R128" s="8"/>
      <c r="S128" s="13"/>
      <c r="T128" s="8"/>
      <c r="U128" s="5">
        <f t="shared" si="21"/>
        <v>0</v>
      </c>
      <c r="V128" s="8"/>
      <c r="W128" s="13"/>
      <c r="X128" s="8"/>
      <c r="Y128" s="5">
        <f t="shared" si="66"/>
        <v>0</v>
      </c>
      <c r="AC128" s="3">
        <f t="shared" si="68"/>
        <v>3.3805353631694786</v>
      </c>
      <c r="AD128" s="43"/>
      <c r="AE128" s="43"/>
      <c r="AF128" s="60"/>
    </row>
    <row r="129" spans="1:32" s="3" customFormat="1">
      <c r="A129" s="8">
        <v>12506</v>
      </c>
      <c r="B129" s="18">
        <v>35003</v>
      </c>
      <c r="C129" s="52" t="s">
        <v>0</v>
      </c>
      <c r="D129" s="8">
        <v>500000</v>
      </c>
      <c r="E129" s="5">
        <f t="shared" si="67"/>
        <v>1467.351430667645</v>
      </c>
      <c r="F129" s="13"/>
      <c r="G129" s="8"/>
      <c r="H129" s="8"/>
      <c r="I129" s="123" t="s">
        <v>159</v>
      </c>
      <c r="J129" s="13"/>
      <c r="K129" s="8"/>
      <c r="L129" s="5">
        <f t="shared" si="60"/>
        <v>0</v>
      </c>
      <c r="M129" s="8"/>
      <c r="N129" s="13"/>
      <c r="O129" s="8"/>
      <c r="P129" s="5">
        <f t="shared" si="59"/>
        <v>0</v>
      </c>
      <c r="Q129" s="98"/>
      <c r="R129" s="8"/>
      <c r="S129" s="13"/>
      <c r="T129" s="8"/>
      <c r="U129" s="5">
        <f t="shared" si="21"/>
        <v>0</v>
      </c>
      <c r="V129" s="8"/>
      <c r="W129" s="13"/>
      <c r="X129" s="8"/>
      <c r="Y129" s="5">
        <f t="shared" si="66"/>
        <v>0</v>
      </c>
      <c r="Z129" s="3">
        <f t="shared" si="57"/>
        <v>9.5377842993396929</v>
      </c>
      <c r="AA129" s="3">
        <f t="shared" si="58"/>
        <v>1.8341892883345563</v>
      </c>
      <c r="AC129" s="3">
        <f t="shared" si="68"/>
        <v>2.7466395451210568</v>
      </c>
      <c r="AD129" s="43"/>
      <c r="AE129" s="60"/>
      <c r="AF129" s="60"/>
    </row>
    <row r="130" spans="1:32" s="3" customFormat="1">
      <c r="A130" s="8">
        <v>12509</v>
      </c>
      <c r="B130" s="18">
        <v>35005</v>
      </c>
      <c r="C130" s="8" t="s">
        <v>10</v>
      </c>
      <c r="D130" s="8">
        <v>2000000</v>
      </c>
      <c r="E130" s="5">
        <f t="shared" si="67"/>
        <v>5869.40572267058</v>
      </c>
      <c r="F130" s="13"/>
      <c r="G130" s="8"/>
      <c r="H130" s="8"/>
      <c r="I130" s="123" t="s">
        <v>159</v>
      </c>
      <c r="J130" s="13"/>
      <c r="K130" s="8"/>
      <c r="L130" s="5">
        <f t="shared" si="60"/>
        <v>0</v>
      </c>
      <c r="M130" s="8"/>
      <c r="N130" s="13"/>
      <c r="O130" s="8"/>
      <c r="P130" s="5">
        <f t="shared" si="59"/>
        <v>0</v>
      </c>
      <c r="Q130" s="98"/>
      <c r="R130" s="8"/>
      <c r="S130" s="13"/>
      <c r="T130" s="8"/>
      <c r="U130" s="5">
        <f t="shared" si="21"/>
        <v>0</v>
      </c>
      <c r="V130" s="8"/>
      <c r="W130" s="13"/>
      <c r="X130" s="8"/>
      <c r="Y130" s="5">
        <f t="shared" si="66"/>
        <v>0</v>
      </c>
      <c r="AC130" s="3">
        <f t="shared" si="68"/>
        <v>7.5008581804842258</v>
      </c>
      <c r="AD130" s="43"/>
      <c r="AE130" s="43"/>
      <c r="AF130" s="60"/>
    </row>
    <row r="131" spans="1:32" s="3" customFormat="1">
      <c r="A131" s="8">
        <v>12517</v>
      </c>
      <c r="B131" s="18">
        <v>35012</v>
      </c>
      <c r="C131" s="8" t="s">
        <v>10</v>
      </c>
      <c r="D131" s="8">
        <v>1500000</v>
      </c>
      <c r="E131" s="5">
        <f t="shared" si="67"/>
        <v>4402.0542920029347</v>
      </c>
      <c r="F131" s="13"/>
      <c r="G131" s="8"/>
      <c r="H131" s="8"/>
      <c r="I131" s="123" t="s">
        <v>159</v>
      </c>
      <c r="J131" s="13"/>
      <c r="K131" s="8"/>
      <c r="L131" s="5">
        <f t="shared" si="60"/>
        <v>0</v>
      </c>
      <c r="M131" s="8"/>
      <c r="N131" s="13"/>
      <c r="O131" s="8"/>
      <c r="P131" s="5">
        <f t="shared" si="59"/>
        <v>0</v>
      </c>
      <c r="Q131" s="98"/>
      <c r="R131" s="8"/>
      <c r="S131" s="13"/>
      <c r="T131" s="8"/>
      <c r="U131" s="5">
        <f t="shared" si="21"/>
        <v>0</v>
      </c>
      <c r="V131" s="8"/>
      <c r="W131" s="13"/>
      <c r="X131" s="8"/>
      <c r="Y131" s="5">
        <f t="shared" si="66"/>
        <v>0</v>
      </c>
      <c r="AC131" s="3">
        <f t="shared" si="68"/>
        <v>5.9161186353631692</v>
      </c>
      <c r="AD131" s="43"/>
      <c r="AE131" s="43"/>
      <c r="AF131" s="60"/>
    </row>
    <row r="132" spans="1:32" s="3" customFormat="1">
      <c r="A132" s="8">
        <v>12519</v>
      </c>
      <c r="B132" s="18">
        <v>35016</v>
      </c>
      <c r="C132" s="8" t="s">
        <v>10</v>
      </c>
      <c r="D132" s="8">
        <v>350000</v>
      </c>
      <c r="E132" s="5">
        <f t="shared" si="67"/>
        <v>1027.1460014673514</v>
      </c>
      <c r="F132" s="13"/>
      <c r="G132" s="8"/>
      <c r="H132" s="8"/>
      <c r="I132" s="123" t="s">
        <v>159</v>
      </c>
      <c r="J132" s="13"/>
      <c r="K132" s="8"/>
      <c r="L132" s="5">
        <f t="shared" si="60"/>
        <v>0</v>
      </c>
      <c r="M132" s="8"/>
      <c r="N132" s="13"/>
      <c r="O132" s="8"/>
      <c r="P132" s="5">
        <f t="shared" si="59"/>
        <v>0</v>
      </c>
      <c r="Q132" s="98"/>
      <c r="R132" s="8"/>
      <c r="S132" s="13"/>
      <c r="T132" s="8"/>
      <c r="U132" s="5">
        <f t="shared" si="21"/>
        <v>0</v>
      </c>
      <c r="V132" s="8"/>
      <c r="W132" s="13"/>
      <c r="X132" s="8"/>
      <c r="Y132" s="5">
        <f t="shared" si="66"/>
        <v>0</v>
      </c>
      <c r="AC132" s="3">
        <f t="shared" si="68"/>
        <v>2.2712176815847394</v>
      </c>
      <c r="AD132" s="43"/>
      <c r="AE132" s="43"/>
      <c r="AF132" s="60"/>
    </row>
    <row r="133" spans="1:32" s="3" customFormat="1">
      <c r="A133" s="8">
        <v>12520</v>
      </c>
      <c r="B133" s="18">
        <v>35016</v>
      </c>
      <c r="C133" s="52" t="s">
        <v>79</v>
      </c>
      <c r="D133" s="8">
        <v>1200000</v>
      </c>
      <c r="E133" s="5">
        <f t="shared" si="67"/>
        <v>3521.6434336023476</v>
      </c>
      <c r="F133" s="13"/>
      <c r="G133" s="8"/>
      <c r="H133" s="8"/>
      <c r="I133" s="123" t="s">
        <v>159</v>
      </c>
      <c r="J133" s="13"/>
      <c r="K133" s="8"/>
      <c r="L133" s="5">
        <f t="shared" si="60"/>
        <v>0</v>
      </c>
      <c r="M133" s="8"/>
      <c r="N133" s="13"/>
      <c r="O133" s="8"/>
      <c r="P133" s="5">
        <f t="shared" si="59"/>
        <v>0</v>
      </c>
      <c r="Q133" s="98"/>
      <c r="R133" s="8"/>
      <c r="S133" s="13"/>
      <c r="T133" s="8"/>
      <c r="U133" s="5">
        <f t="shared" si="21"/>
        <v>0</v>
      </c>
      <c r="V133" s="8"/>
      <c r="W133" s="13"/>
      <c r="X133" s="8"/>
      <c r="Y133" s="5">
        <f t="shared" si="66"/>
        <v>0</v>
      </c>
      <c r="AC133" s="3">
        <f t="shared" si="68"/>
        <v>4.9652749082905361</v>
      </c>
      <c r="AD133" s="43"/>
      <c r="AE133" s="43"/>
      <c r="AF133" s="60"/>
    </row>
    <row r="134" spans="1:32" s="3" customFormat="1">
      <c r="A134" s="8">
        <v>12522</v>
      </c>
      <c r="B134" s="18">
        <v>35016</v>
      </c>
      <c r="C134" s="8" t="s">
        <v>10</v>
      </c>
      <c r="D134" s="8">
        <v>400000</v>
      </c>
      <c r="E134" s="5">
        <f t="shared" si="67"/>
        <v>1173.8811445341159</v>
      </c>
      <c r="F134" s="13"/>
      <c r="G134" s="8"/>
      <c r="H134" s="8"/>
      <c r="I134" s="123" t="s">
        <v>159</v>
      </c>
      <c r="J134" s="13"/>
      <c r="K134" s="8"/>
      <c r="L134" s="5">
        <f t="shared" si="60"/>
        <v>0</v>
      </c>
      <c r="M134" s="8"/>
      <c r="N134" s="13"/>
      <c r="O134" s="8"/>
      <c r="P134" s="5">
        <f t="shared" si="59"/>
        <v>0</v>
      </c>
      <c r="Q134" s="98"/>
      <c r="R134" s="8"/>
      <c r="S134" s="13"/>
      <c r="T134" s="8"/>
      <c r="U134" s="5">
        <f t="shared" si="21"/>
        <v>0</v>
      </c>
      <c r="V134" s="8"/>
      <c r="W134" s="13"/>
      <c r="X134" s="8"/>
      <c r="Y134" s="5">
        <f t="shared" si="66"/>
        <v>0</v>
      </c>
      <c r="AC134" s="3">
        <f t="shared" si="68"/>
        <v>2.429691636096845</v>
      </c>
      <c r="AD134" s="43"/>
      <c r="AE134" s="43"/>
      <c r="AF134" s="60"/>
    </row>
    <row r="135" spans="1:32" s="3" customFormat="1">
      <c r="A135" s="8">
        <v>12530</v>
      </c>
      <c r="B135" s="18">
        <v>35020</v>
      </c>
      <c r="C135" s="8" t="s">
        <v>10</v>
      </c>
      <c r="D135" s="8">
        <v>600000</v>
      </c>
      <c r="E135" s="5">
        <f t="shared" si="67"/>
        <v>1760.8217168011738</v>
      </c>
      <c r="F135" s="13"/>
      <c r="G135" s="8"/>
      <c r="H135" s="8"/>
      <c r="I135" s="123" t="s">
        <v>159</v>
      </c>
      <c r="J135" s="13"/>
      <c r="K135" s="8"/>
      <c r="L135" s="5">
        <f t="shared" si="60"/>
        <v>0</v>
      </c>
      <c r="M135" s="8"/>
      <c r="N135" s="13"/>
      <c r="O135" s="8"/>
      <c r="P135" s="5">
        <f t="shared" si="59"/>
        <v>0</v>
      </c>
      <c r="Q135" s="98"/>
      <c r="R135" s="8"/>
      <c r="S135" s="13"/>
      <c r="T135" s="8"/>
      <c r="U135" s="5">
        <f t="shared" si="21"/>
        <v>0</v>
      </c>
      <c r="V135" s="8"/>
      <c r="W135" s="13"/>
      <c r="X135" s="8"/>
      <c r="Y135" s="5">
        <f t="shared" si="66"/>
        <v>0</v>
      </c>
      <c r="AC135" s="3">
        <f t="shared" si="68"/>
        <v>3.0635874541452677</v>
      </c>
      <c r="AD135" s="43"/>
      <c r="AE135" s="43"/>
      <c r="AF135" s="60"/>
    </row>
    <row r="136" spans="1:32" s="3" customFormat="1">
      <c r="A136" s="8">
        <v>12534</v>
      </c>
      <c r="B136" s="18">
        <v>35021</v>
      </c>
      <c r="C136" s="8" t="s">
        <v>2</v>
      </c>
      <c r="D136" s="8">
        <v>2700000</v>
      </c>
      <c r="E136" s="5">
        <f t="shared" si="67"/>
        <v>7923.6977256052824</v>
      </c>
      <c r="F136" s="13"/>
      <c r="G136" s="8"/>
      <c r="H136" s="8"/>
      <c r="I136" s="123" t="s">
        <v>159</v>
      </c>
      <c r="J136" s="13"/>
      <c r="K136" s="8"/>
      <c r="L136" s="5">
        <f t="shared" si="60"/>
        <v>0</v>
      </c>
      <c r="M136" s="8"/>
      <c r="N136" s="13"/>
      <c r="O136" s="8"/>
      <c r="P136" s="5">
        <f t="shared" si="59"/>
        <v>0</v>
      </c>
      <c r="Q136" s="98"/>
      <c r="R136" s="8"/>
      <c r="S136" s="13"/>
      <c r="T136" s="8"/>
      <c r="U136" s="5">
        <f t="shared" si="21"/>
        <v>0</v>
      </c>
      <c r="V136" s="8"/>
      <c r="W136" s="13"/>
      <c r="X136" s="8"/>
      <c r="Y136" s="5">
        <f t="shared" si="66"/>
        <v>0</v>
      </c>
      <c r="Z136" s="3">
        <f t="shared" ref="Z136:Z199" si="69">E136*0.65%</f>
        <v>51.504035216434339</v>
      </c>
      <c r="AA136" s="3">
        <f t="shared" ref="AA136:AA138" si="70">E136*0.125%</f>
        <v>9.9046221570066031</v>
      </c>
      <c r="AC136" s="3">
        <f t="shared" si="68"/>
        <v>9.7194935436537033</v>
      </c>
      <c r="AD136" s="43"/>
      <c r="AE136" s="60"/>
      <c r="AF136" s="60"/>
    </row>
    <row r="137" spans="1:32" s="3" customFormat="1">
      <c r="A137" s="8">
        <v>12535</v>
      </c>
      <c r="B137" s="18">
        <v>35021</v>
      </c>
      <c r="C137" s="52" t="s">
        <v>0</v>
      </c>
      <c r="D137" s="8">
        <v>400000</v>
      </c>
      <c r="E137" s="5">
        <f t="shared" si="67"/>
        <v>1173.8811445341159</v>
      </c>
      <c r="F137" s="13"/>
      <c r="G137" s="8"/>
      <c r="H137" s="8"/>
      <c r="I137" s="123" t="s">
        <v>159</v>
      </c>
      <c r="J137" s="13"/>
      <c r="K137" s="8"/>
      <c r="L137" s="5">
        <f t="shared" si="60"/>
        <v>0</v>
      </c>
      <c r="M137" s="8"/>
      <c r="N137" s="13"/>
      <c r="O137" s="8"/>
      <c r="P137" s="5">
        <f t="shared" si="59"/>
        <v>0</v>
      </c>
      <c r="Q137" s="98"/>
      <c r="R137" s="8"/>
      <c r="S137" s="13"/>
      <c r="T137" s="8"/>
      <c r="U137" s="5">
        <f t="shared" si="21"/>
        <v>0</v>
      </c>
      <c r="V137" s="8"/>
      <c r="W137" s="13"/>
      <c r="X137" s="8"/>
      <c r="Y137" s="5">
        <f t="shared" si="66"/>
        <v>0</v>
      </c>
      <c r="Z137" s="3">
        <f t="shared" si="69"/>
        <v>7.6302274394717546</v>
      </c>
      <c r="AA137" s="3">
        <f t="shared" si="70"/>
        <v>1.467351430667645</v>
      </c>
      <c r="AC137" s="3">
        <f t="shared" si="68"/>
        <v>2.429691636096845</v>
      </c>
      <c r="AD137" s="43"/>
      <c r="AE137" s="60"/>
      <c r="AF137" s="60"/>
    </row>
    <row r="138" spans="1:32" s="3" customFormat="1">
      <c r="A138" s="8">
        <v>12536</v>
      </c>
      <c r="B138" s="18">
        <v>35021</v>
      </c>
      <c r="C138" s="52" t="s">
        <v>0</v>
      </c>
      <c r="D138" s="8">
        <v>400000</v>
      </c>
      <c r="E138" s="5">
        <f t="shared" si="67"/>
        <v>1173.8811445341159</v>
      </c>
      <c r="F138" s="13"/>
      <c r="G138" s="8"/>
      <c r="H138" s="8"/>
      <c r="I138" s="123" t="s">
        <v>159</v>
      </c>
      <c r="J138" s="13"/>
      <c r="K138" s="8"/>
      <c r="L138" s="5">
        <f t="shared" si="60"/>
        <v>0</v>
      </c>
      <c r="M138" s="8"/>
      <c r="N138" s="13"/>
      <c r="O138" s="8"/>
      <c r="P138" s="5">
        <f t="shared" si="59"/>
        <v>0</v>
      </c>
      <c r="Q138" s="98"/>
      <c r="R138" s="8"/>
      <c r="S138" s="13"/>
      <c r="T138" s="8"/>
      <c r="U138" s="5">
        <f t="shared" si="21"/>
        <v>0</v>
      </c>
      <c r="V138" s="8"/>
      <c r="W138" s="13"/>
      <c r="X138" s="8"/>
      <c r="Y138" s="5">
        <f t="shared" si="66"/>
        <v>0</v>
      </c>
      <c r="Z138" s="3">
        <f t="shared" si="69"/>
        <v>7.6302274394717546</v>
      </c>
      <c r="AA138" s="3">
        <f t="shared" si="70"/>
        <v>1.467351430667645</v>
      </c>
      <c r="AC138" s="3">
        <f t="shared" si="68"/>
        <v>2.429691636096845</v>
      </c>
      <c r="AD138" s="43"/>
      <c r="AE138" s="60"/>
      <c r="AF138" s="60"/>
    </row>
    <row r="139" spans="1:32" s="3" customFormat="1">
      <c r="A139" s="8">
        <v>12537</v>
      </c>
      <c r="B139" s="18">
        <v>35021</v>
      </c>
      <c r="C139" s="52" t="s">
        <v>0</v>
      </c>
      <c r="D139" s="8">
        <v>400000</v>
      </c>
      <c r="E139" s="5">
        <f t="shared" si="67"/>
        <v>1173.8811445341159</v>
      </c>
      <c r="F139" s="13"/>
      <c r="G139" s="8"/>
      <c r="H139" s="8"/>
      <c r="I139" s="123" t="s">
        <v>159</v>
      </c>
      <c r="J139" s="13"/>
      <c r="K139" s="8"/>
      <c r="L139" s="5">
        <f t="shared" si="60"/>
        <v>0</v>
      </c>
      <c r="M139" s="8"/>
      <c r="N139" s="13"/>
      <c r="O139" s="8"/>
      <c r="P139" s="5">
        <f t="shared" si="59"/>
        <v>0</v>
      </c>
      <c r="Q139" s="98"/>
      <c r="R139" s="8"/>
      <c r="S139" s="13"/>
      <c r="T139" s="8"/>
      <c r="U139" s="5">
        <f t="shared" si="21"/>
        <v>0</v>
      </c>
      <c r="V139" s="8"/>
      <c r="W139" s="13"/>
      <c r="X139" s="8"/>
      <c r="Y139" s="5">
        <f t="shared" si="66"/>
        <v>0</v>
      </c>
      <c r="Z139" s="3">
        <f t="shared" si="69"/>
        <v>7.6302274394717546</v>
      </c>
      <c r="AA139" s="3">
        <f t="shared" ref="AA139:AA199" si="71">E139*0.125%</f>
        <v>1.467351430667645</v>
      </c>
      <c r="AC139" s="3">
        <f t="shared" si="68"/>
        <v>2.429691636096845</v>
      </c>
      <c r="AD139" s="43"/>
      <c r="AE139" s="60"/>
      <c r="AF139" s="60"/>
    </row>
    <row r="140" spans="1:32" s="3" customFormat="1">
      <c r="A140" s="8">
        <v>12538</v>
      </c>
      <c r="B140" s="18">
        <v>35021</v>
      </c>
      <c r="C140" s="52" t="s">
        <v>0</v>
      </c>
      <c r="D140" s="8">
        <v>400000</v>
      </c>
      <c r="E140" s="5">
        <f t="shared" si="67"/>
        <v>1173.8811445341159</v>
      </c>
      <c r="F140" s="13"/>
      <c r="G140" s="8"/>
      <c r="H140" s="8"/>
      <c r="I140" s="123" t="s">
        <v>159</v>
      </c>
      <c r="J140" s="13"/>
      <c r="K140" s="8"/>
      <c r="L140" s="5">
        <f t="shared" si="60"/>
        <v>0</v>
      </c>
      <c r="M140" s="8"/>
      <c r="N140" s="13"/>
      <c r="O140" s="8"/>
      <c r="P140" s="5">
        <f t="shared" si="59"/>
        <v>0</v>
      </c>
      <c r="Q140" s="98"/>
      <c r="R140" s="8"/>
      <c r="S140" s="13"/>
      <c r="T140" s="8"/>
      <c r="U140" s="5">
        <f t="shared" si="21"/>
        <v>0</v>
      </c>
      <c r="V140" s="8"/>
      <c r="W140" s="13"/>
      <c r="X140" s="8"/>
      <c r="Y140" s="5">
        <f t="shared" si="66"/>
        <v>0</v>
      </c>
      <c r="Z140" s="3">
        <f t="shared" si="69"/>
        <v>7.6302274394717546</v>
      </c>
      <c r="AA140" s="3">
        <f t="shared" si="71"/>
        <v>1.467351430667645</v>
      </c>
      <c r="AC140" s="3">
        <f t="shared" si="68"/>
        <v>2.429691636096845</v>
      </c>
      <c r="AD140" s="43"/>
      <c r="AE140" s="60"/>
      <c r="AF140" s="60"/>
    </row>
    <row r="141" spans="1:32" s="3" customFormat="1">
      <c r="A141" s="8">
        <v>12539</v>
      </c>
      <c r="B141" s="18">
        <v>35021</v>
      </c>
      <c r="C141" s="52" t="s">
        <v>0</v>
      </c>
      <c r="D141" s="8">
        <v>1000000</v>
      </c>
      <c r="E141" s="5">
        <f t="shared" si="67"/>
        <v>2934.70286133529</v>
      </c>
      <c r="F141" s="13"/>
      <c r="G141" s="8"/>
      <c r="H141" s="8"/>
      <c r="I141" s="123" t="s">
        <v>159</v>
      </c>
      <c r="J141" s="13"/>
      <c r="K141" s="8"/>
      <c r="L141" s="5">
        <f t="shared" si="60"/>
        <v>0</v>
      </c>
      <c r="M141" s="8"/>
      <c r="N141" s="13"/>
      <c r="O141" s="8"/>
      <c r="P141" s="5">
        <f t="shared" ref="P141:P205" si="72">O141/340.75</f>
        <v>0</v>
      </c>
      <c r="Q141" s="98"/>
      <c r="R141" s="8"/>
      <c r="S141" s="13"/>
      <c r="T141" s="8"/>
      <c r="U141" s="5">
        <f t="shared" si="21"/>
        <v>0</v>
      </c>
      <c r="V141" s="8"/>
      <c r="W141" s="13"/>
      <c r="X141" s="8"/>
      <c r="Y141" s="5">
        <f t="shared" si="66"/>
        <v>0</v>
      </c>
      <c r="Z141" s="3">
        <f t="shared" si="69"/>
        <v>19.075568598679386</v>
      </c>
      <c r="AA141" s="3">
        <f t="shared" si="71"/>
        <v>3.6683785766691126</v>
      </c>
      <c r="AC141" s="3">
        <f t="shared" si="68"/>
        <v>4.3313790902421125</v>
      </c>
      <c r="AD141" s="43"/>
      <c r="AE141" s="60"/>
      <c r="AF141" s="60"/>
    </row>
    <row r="142" spans="1:32" s="3" customFormat="1">
      <c r="A142" s="8">
        <v>12546</v>
      </c>
      <c r="B142" s="18">
        <v>35031</v>
      </c>
      <c r="C142" s="8" t="s">
        <v>2</v>
      </c>
      <c r="D142" s="8">
        <v>300000</v>
      </c>
      <c r="E142" s="5">
        <f t="shared" si="67"/>
        <v>880.4108584005869</v>
      </c>
      <c r="F142" s="13"/>
      <c r="G142" s="8"/>
      <c r="H142" s="8"/>
      <c r="I142" s="123" t="s">
        <v>159</v>
      </c>
      <c r="J142" s="13"/>
      <c r="K142" s="8"/>
      <c r="L142" s="5">
        <f t="shared" si="60"/>
        <v>0</v>
      </c>
      <c r="M142" s="8"/>
      <c r="N142" s="13"/>
      <c r="O142" s="8"/>
      <c r="P142" s="5">
        <f t="shared" si="72"/>
        <v>0</v>
      </c>
      <c r="Q142" s="98"/>
      <c r="R142" s="8"/>
      <c r="S142" s="13"/>
      <c r="T142" s="8"/>
      <c r="U142" s="5">
        <f t="shared" si="21"/>
        <v>0</v>
      </c>
      <c r="V142" s="8"/>
      <c r="W142" s="13"/>
      <c r="X142" s="8"/>
      <c r="Y142" s="5">
        <f t="shared" si="66"/>
        <v>0</v>
      </c>
      <c r="Z142" s="3">
        <f t="shared" si="69"/>
        <v>5.7226705796038155</v>
      </c>
      <c r="AA142" s="3">
        <f t="shared" si="71"/>
        <v>1.1005135730007336</v>
      </c>
      <c r="AC142" s="3">
        <f t="shared" si="68"/>
        <v>2.1127437270726341</v>
      </c>
      <c r="AD142" s="43"/>
      <c r="AE142" s="60"/>
      <c r="AF142" s="60"/>
    </row>
    <row r="143" spans="1:32" s="3" customFormat="1">
      <c r="A143" s="8">
        <v>12554</v>
      </c>
      <c r="B143" s="18">
        <v>35032</v>
      </c>
      <c r="C143" s="8" t="s">
        <v>10</v>
      </c>
      <c r="D143" s="8">
        <v>1500000</v>
      </c>
      <c r="E143" s="5">
        <f t="shared" si="67"/>
        <v>4402.0542920029347</v>
      </c>
      <c r="F143" s="13"/>
      <c r="G143" s="8"/>
      <c r="H143" s="8"/>
      <c r="I143" s="123" t="s">
        <v>159</v>
      </c>
      <c r="J143" s="13"/>
      <c r="K143" s="8"/>
      <c r="L143" s="5">
        <f t="shared" ref="L143:L206" si="73">K143/340.75</f>
        <v>0</v>
      </c>
      <c r="M143" s="8"/>
      <c r="N143" s="13"/>
      <c r="O143" s="8"/>
      <c r="P143" s="5">
        <f t="shared" si="72"/>
        <v>0</v>
      </c>
      <c r="Q143" s="98"/>
      <c r="R143" s="8"/>
      <c r="S143" s="13"/>
      <c r="T143" s="8"/>
      <c r="U143" s="5">
        <f t="shared" si="21"/>
        <v>0</v>
      </c>
      <c r="V143" s="8"/>
      <c r="W143" s="13"/>
      <c r="X143" s="8"/>
      <c r="Y143" s="5">
        <f t="shared" si="66"/>
        <v>0</v>
      </c>
      <c r="AC143" s="3">
        <f t="shared" si="68"/>
        <v>5.9161186353631692</v>
      </c>
      <c r="AD143" s="43"/>
      <c r="AE143" s="43"/>
      <c r="AF143" s="60"/>
    </row>
    <row r="144" spans="1:32" s="3" customFormat="1">
      <c r="A144" s="8">
        <v>12560</v>
      </c>
      <c r="B144" s="18">
        <v>35033</v>
      </c>
      <c r="C144" s="52" t="s">
        <v>11</v>
      </c>
      <c r="D144" s="8">
        <v>16200000</v>
      </c>
      <c r="E144" s="5">
        <f t="shared" si="67"/>
        <v>47542.186353631696</v>
      </c>
      <c r="F144" s="13"/>
      <c r="G144" s="8"/>
      <c r="H144" s="8"/>
      <c r="I144" s="123" t="s">
        <v>159</v>
      </c>
      <c r="J144" s="13"/>
      <c r="K144" s="8"/>
      <c r="L144" s="5">
        <f t="shared" si="73"/>
        <v>0</v>
      </c>
      <c r="M144" s="8"/>
      <c r="N144" s="13"/>
      <c r="O144" s="8"/>
      <c r="P144" s="5">
        <f t="shared" si="72"/>
        <v>0</v>
      </c>
      <c r="Q144" s="98"/>
      <c r="R144" s="8"/>
      <c r="S144" s="13"/>
      <c r="T144" s="8"/>
      <c r="U144" s="5">
        <f t="shared" si="21"/>
        <v>0</v>
      </c>
      <c r="V144" s="8"/>
      <c r="W144" s="13"/>
      <c r="X144" s="8"/>
      <c r="Y144" s="5">
        <f t="shared" si="66"/>
        <v>0</v>
      </c>
      <c r="AC144" s="3">
        <f t="shared" si="68"/>
        <v>52.507461261922231</v>
      </c>
      <c r="AD144" s="43"/>
      <c r="AE144" s="43"/>
      <c r="AF144" s="60"/>
    </row>
    <row r="145" spans="1:32" s="3" customFormat="1">
      <c r="A145" s="8">
        <v>12565</v>
      </c>
      <c r="B145" s="18">
        <v>35041</v>
      </c>
      <c r="C145" s="8" t="s">
        <v>10</v>
      </c>
      <c r="D145" s="8">
        <v>20000000</v>
      </c>
      <c r="E145" s="5">
        <f t="shared" si="67"/>
        <v>58694.057226705794</v>
      </c>
      <c r="F145" s="13"/>
      <c r="G145" s="8"/>
      <c r="H145" s="8"/>
      <c r="I145" s="123" t="s">
        <v>159</v>
      </c>
      <c r="J145" s="13"/>
      <c r="K145" s="8"/>
      <c r="L145" s="5">
        <f t="shared" si="73"/>
        <v>0</v>
      </c>
      <c r="M145" s="8"/>
      <c r="N145" s="13"/>
      <c r="O145" s="8"/>
      <c r="P145" s="5">
        <f t="shared" si="72"/>
        <v>0</v>
      </c>
      <c r="Q145" s="98"/>
      <c r="R145" s="8"/>
      <c r="S145" s="13"/>
      <c r="T145" s="8"/>
      <c r="U145" s="5">
        <f t="shared" si="21"/>
        <v>0</v>
      </c>
      <c r="V145" s="8"/>
      <c r="W145" s="13"/>
      <c r="X145" s="8"/>
      <c r="Y145" s="5">
        <f t="shared" si="66"/>
        <v>0</v>
      </c>
      <c r="AC145" s="3">
        <f t="shared" si="68"/>
        <v>64.551481804842254</v>
      </c>
      <c r="AD145" s="43"/>
      <c r="AE145" s="43"/>
      <c r="AF145" s="60"/>
    </row>
    <row r="146" spans="1:32" s="3" customFormat="1">
      <c r="A146" s="8">
        <v>12567</v>
      </c>
      <c r="B146" s="18">
        <v>35045</v>
      </c>
      <c r="C146" s="52" t="s">
        <v>11</v>
      </c>
      <c r="D146" s="8">
        <v>8800000</v>
      </c>
      <c r="E146" s="5">
        <f t="shared" si="67"/>
        <v>25825.385179750549</v>
      </c>
      <c r="F146" s="13"/>
      <c r="G146" s="8"/>
      <c r="H146" s="8"/>
      <c r="I146" s="123" t="s">
        <v>159</v>
      </c>
      <c r="J146" s="13"/>
      <c r="K146" s="8"/>
      <c r="L146" s="5">
        <f t="shared" si="73"/>
        <v>0</v>
      </c>
      <c r="M146" s="8"/>
      <c r="N146" s="13"/>
      <c r="O146" s="8"/>
      <c r="P146" s="5">
        <f t="shared" si="72"/>
        <v>0</v>
      </c>
      <c r="Q146" s="98"/>
      <c r="R146" s="8"/>
      <c r="S146" s="13"/>
      <c r="T146" s="8"/>
      <c r="U146" s="5">
        <f t="shared" si="21"/>
        <v>0</v>
      </c>
      <c r="V146" s="8"/>
      <c r="W146" s="13"/>
      <c r="X146" s="8"/>
      <c r="Y146" s="5">
        <f t="shared" si="66"/>
        <v>0</v>
      </c>
      <c r="AC146" s="3">
        <f t="shared" si="68"/>
        <v>29.053315994130596</v>
      </c>
      <c r="AD146" s="43"/>
      <c r="AE146" s="43"/>
      <c r="AF146" s="60"/>
    </row>
    <row r="147" spans="1:32" s="3" customFormat="1">
      <c r="A147" s="8">
        <v>12581</v>
      </c>
      <c r="B147" s="18">
        <v>35060</v>
      </c>
      <c r="C147" s="8" t="s">
        <v>2</v>
      </c>
      <c r="D147" s="8">
        <v>9000000</v>
      </c>
      <c r="E147" s="5">
        <f t="shared" si="67"/>
        <v>26412.325752017608</v>
      </c>
      <c r="F147" s="13"/>
      <c r="G147" s="8"/>
      <c r="H147" s="8"/>
      <c r="I147" s="123" t="s">
        <v>159</v>
      </c>
      <c r="J147" s="13"/>
      <c r="K147" s="8"/>
      <c r="L147" s="5">
        <f t="shared" si="73"/>
        <v>0</v>
      </c>
      <c r="M147" s="8"/>
      <c r="N147" s="13"/>
      <c r="O147" s="8"/>
      <c r="P147" s="5">
        <f t="shared" si="72"/>
        <v>0</v>
      </c>
      <c r="Q147" s="98"/>
      <c r="R147" s="8"/>
      <c r="S147" s="13"/>
      <c r="T147" s="8"/>
      <c r="U147" s="5">
        <f t="shared" si="21"/>
        <v>0</v>
      </c>
      <c r="V147" s="8"/>
      <c r="W147" s="13"/>
      <c r="X147" s="8"/>
      <c r="Y147" s="5">
        <f t="shared" si="66"/>
        <v>0</v>
      </c>
      <c r="Z147" s="3">
        <f t="shared" si="69"/>
        <v>171.68011738811447</v>
      </c>
      <c r="AA147" s="3">
        <f t="shared" si="71"/>
        <v>33.01540719002201</v>
      </c>
      <c r="AC147" s="3">
        <f t="shared" si="68"/>
        <v>29.687211812179019</v>
      </c>
      <c r="AD147" s="43"/>
      <c r="AE147" s="60"/>
      <c r="AF147" s="60"/>
    </row>
    <row r="148" spans="1:32" s="3" customFormat="1">
      <c r="A148" s="8">
        <v>12587</v>
      </c>
      <c r="B148" s="18">
        <v>35062</v>
      </c>
      <c r="C148" s="8" t="s">
        <v>2</v>
      </c>
      <c r="D148" s="8">
        <v>4000000</v>
      </c>
      <c r="E148" s="5">
        <f t="shared" si="67"/>
        <v>11738.81144534116</v>
      </c>
      <c r="F148" s="13"/>
      <c r="G148" s="8"/>
      <c r="H148" s="8"/>
      <c r="I148" s="123" t="s">
        <v>159</v>
      </c>
      <c r="J148" s="13"/>
      <c r="K148" s="8"/>
      <c r="L148" s="5">
        <f t="shared" si="73"/>
        <v>0</v>
      </c>
      <c r="M148" s="8"/>
      <c r="N148" s="13"/>
      <c r="O148" s="8"/>
      <c r="P148" s="5">
        <f t="shared" si="72"/>
        <v>0</v>
      </c>
      <c r="Q148" s="98"/>
      <c r="R148" s="8"/>
      <c r="S148" s="13"/>
      <c r="T148" s="8"/>
      <c r="U148" s="5">
        <f t="shared" si="21"/>
        <v>0</v>
      </c>
      <c r="V148" s="8"/>
      <c r="W148" s="13"/>
      <c r="X148" s="8"/>
      <c r="Y148" s="5">
        <f t="shared" si="66"/>
        <v>0</v>
      </c>
      <c r="Z148" s="3">
        <f t="shared" si="69"/>
        <v>76.302274394717543</v>
      </c>
      <c r="AA148" s="3">
        <f t="shared" si="71"/>
        <v>14.67351430667645</v>
      </c>
      <c r="AC148" s="3">
        <f t="shared" si="68"/>
        <v>13.839816360968452</v>
      </c>
      <c r="AD148" s="43"/>
      <c r="AE148" s="60"/>
      <c r="AF148" s="60"/>
    </row>
    <row r="149" spans="1:32" s="3" customFormat="1">
      <c r="A149" s="8">
        <v>12588</v>
      </c>
      <c r="B149" s="18">
        <v>35062</v>
      </c>
      <c r="C149" s="52" t="s">
        <v>0</v>
      </c>
      <c r="D149" s="8">
        <v>2000000</v>
      </c>
      <c r="E149" s="5">
        <f t="shared" si="67"/>
        <v>5869.40572267058</v>
      </c>
      <c r="F149" s="13"/>
      <c r="G149" s="8"/>
      <c r="H149" s="8"/>
      <c r="I149" s="123" t="s">
        <v>159</v>
      </c>
      <c r="J149" s="13"/>
      <c r="K149" s="8"/>
      <c r="L149" s="5">
        <f t="shared" si="73"/>
        <v>0</v>
      </c>
      <c r="M149" s="8"/>
      <c r="N149" s="13"/>
      <c r="O149" s="8"/>
      <c r="P149" s="5">
        <f t="shared" si="72"/>
        <v>0</v>
      </c>
      <c r="Q149" s="98"/>
      <c r="R149" s="8"/>
      <c r="S149" s="13"/>
      <c r="T149" s="8"/>
      <c r="U149" s="5">
        <f t="shared" si="21"/>
        <v>0</v>
      </c>
      <c r="V149" s="8"/>
      <c r="W149" s="13"/>
      <c r="X149" s="8"/>
      <c r="Y149" s="5">
        <f t="shared" si="66"/>
        <v>0</v>
      </c>
      <c r="Z149" s="3">
        <f t="shared" si="69"/>
        <v>38.151137197358771</v>
      </c>
      <c r="AA149" s="3">
        <f t="shared" si="71"/>
        <v>7.3367571533382252</v>
      </c>
      <c r="AC149" s="3">
        <f t="shared" si="68"/>
        <v>7.5008581804842258</v>
      </c>
      <c r="AD149" s="43"/>
      <c r="AE149" s="60"/>
      <c r="AF149" s="60"/>
    </row>
    <row r="150" spans="1:32" s="3" customFormat="1">
      <c r="A150" s="8">
        <v>12594</v>
      </c>
      <c r="B150" s="18">
        <v>35069</v>
      </c>
      <c r="C150" s="8" t="s">
        <v>87</v>
      </c>
      <c r="D150" s="8">
        <v>8000000</v>
      </c>
      <c r="E150" s="5">
        <f t="shared" si="67"/>
        <v>23477.62289068232</v>
      </c>
      <c r="F150" s="13">
        <v>35433</v>
      </c>
      <c r="G150" s="8">
        <v>301</v>
      </c>
      <c r="H150" s="8">
        <v>65</v>
      </c>
      <c r="I150" s="8">
        <v>159464</v>
      </c>
      <c r="J150" s="13">
        <v>35618</v>
      </c>
      <c r="K150" s="8">
        <v>60906</v>
      </c>
      <c r="L150" s="5">
        <f t="shared" si="73"/>
        <v>178.74101247248717</v>
      </c>
      <c r="M150" s="8">
        <v>266672</v>
      </c>
      <c r="N150" s="13">
        <v>35517</v>
      </c>
      <c r="O150" s="8">
        <v>13000</v>
      </c>
      <c r="P150" s="5">
        <f t="shared" ref="P150" si="74">O150/340.75</f>
        <v>38.151137197358764</v>
      </c>
      <c r="Q150" s="98">
        <v>1</v>
      </c>
      <c r="R150" s="8"/>
      <c r="S150" s="13"/>
      <c r="T150" s="8"/>
      <c r="U150" s="5">
        <f t="shared" si="21"/>
        <v>0</v>
      </c>
      <c r="V150" s="8"/>
      <c r="W150" s="13"/>
      <c r="X150" s="8"/>
      <c r="Y150" s="5">
        <f t="shared" si="66"/>
        <v>0</v>
      </c>
      <c r="Z150" s="3">
        <f t="shared" si="69"/>
        <v>152.60454878943509</v>
      </c>
      <c r="AA150" s="3">
        <f t="shared" si="71"/>
        <v>29.347028613352901</v>
      </c>
      <c r="AC150" s="3">
        <f t="shared" si="68"/>
        <v>26.517732721936909</v>
      </c>
      <c r="AD150" s="43"/>
      <c r="AE150" s="43">
        <f t="shared" ref="AE150:AE198" si="75">L150-Z150-AA150</f>
        <v>-3.2105649303008157</v>
      </c>
      <c r="AF150" s="43">
        <f t="shared" ref="AF150:AF198" si="76">P150-AC150</f>
        <v>11.633404475421855</v>
      </c>
    </row>
    <row r="151" spans="1:32" s="3" customFormat="1">
      <c r="A151" s="8">
        <v>12596</v>
      </c>
      <c r="B151" s="18">
        <v>35069</v>
      </c>
      <c r="C151" s="8" t="s">
        <v>2</v>
      </c>
      <c r="D151" s="8">
        <v>1136000</v>
      </c>
      <c r="E151" s="5">
        <f t="shared" si="67"/>
        <v>3333.8224504768891</v>
      </c>
      <c r="F151" s="13"/>
      <c r="G151" s="8"/>
      <c r="H151" s="8"/>
      <c r="I151" s="123" t="s">
        <v>159</v>
      </c>
      <c r="J151" s="13"/>
      <c r="K151" s="8"/>
      <c r="L151" s="5">
        <f t="shared" si="73"/>
        <v>0</v>
      </c>
      <c r="M151" s="8"/>
      <c r="N151" s="13"/>
      <c r="O151" s="8"/>
      <c r="P151" s="5">
        <f t="shared" si="72"/>
        <v>0</v>
      </c>
      <c r="Q151" s="98"/>
      <c r="R151" s="8"/>
      <c r="S151" s="13"/>
      <c r="T151" s="8"/>
      <c r="U151" s="5">
        <f t="shared" si="21"/>
        <v>0</v>
      </c>
      <c r="V151" s="8"/>
      <c r="W151" s="13"/>
      <c r="X151" s="8"/>
      <c r="Y151" s="5">
        <f t="shared" si="66"/>
        <v>0</v>
      </c>
      <c r="Z151" s="3">
        <f t="shared" si="69"/>
        <v>21.669845928099782</v>
      </c>
      <c r="AA151" s="3">
        <f t="shared" si="71"/>
        <v>4.167278063096111</v>
      </c>
      <c r="AC151" s="3">
        <f t="shared" si="68"/>
        <v>4.7624282465150403</v>
      </c>
      <c r="AD151" s="43"/>
      <c r="AE151" s="60"/>
      <c r="AF151" s="60"/>
    </row>
    <row r="152" spans="1:32" s="3" customFormat="1">
      <c r="A152" s="8">
        <v>12597</v>
      </c>
      <c r="B152" s="18">
        <v>35069</v>
      </c>
      <c r="C152" s="8" t="s">
        <v>2</v>
      </c>
      <c r="D152" s="8">
        <v>10000000</v>
      </c>
      <c r="E152" s="5">
        <f t="shared" si="67"/>
        <v>29347.028613352897</v>
      </c>
      <c r="F152" s="13"/>
      <c r="G152" s="8"/>
      <c r="H152" s="8"/>
      <c r="I152" s="123" t="s">
        <v>159</v>
      </c>
      <c r="J152" s="13"/>
      <c r="K152" s="8"/>
      <c r="L152" s="5">
        <f t="shared" si="73"/>
        <v>0</v>
      </c>
      <c r="M152" s="8"/>
      <c r="N152" s="13"/>
      <c r="O152" s="8"/>
      <c r="P152" s="5">
        <f t="shared" si="72"/>
        <v>0</v>
      </c>
      <c r="Q152" s="98"/>
      <c r="R152" s="8"/>
      <c r="S152" s="13"/>
      <c r="T152" s="8"/>
      <c r="U152" s="5">
        <f t="shared" si="21"/>
        <v>0</v>
      </c>
      <c r="V152" s="8"/>
      <c r="W152" s="13"/>
      <c r="X152" s="8"/>
      <c r="Y152" s="5">
        <f t="shared" si="66"/>
        <v>0</v>
      </c>
      <c r="Z152" s="3">
        <f t="shared" si="69"/>
        <v>190.75568598679385</v>
      </c>
      <c r="AA152" s="3">
        <f t="shared" si="71"/>
        <v>36.683785766691123</v>
      </c>
      <c r="AC152" s="3">
        <f t="shared" si="68"/>
        <v>32.856690902421136</v>
      </c>
      <c r="AD152" s="43"/>
      <c r="AE152" s="60"/>
      <c r="AF152" s="60"/>
    </row>
    <row r="153" spans="1:32" s="3" customFormat="1">
      <c r="A153" s="8">
        <v>12598</v>
      </c>
      <c r="B153" s="18">
        <v>35069</v>
      </c>
      <c r="C153" s="52" t="s">
        <v>0</v>
      </c>
      <c r="D153" s="8">
        <v>5200000</v>
      </c>
      <c r="E153" s="5">
        <f t="shared" si="67"/>
        <v>15260.454878943507</v>
      </c>
      <c r="F153" s="13"/>
      <c r="G153" s="8"/>
      <c r="H153" s="8"/>
      <c r="I153" s="123" t="s">
        <v>159</v>
      </c>
      <c r="J153" s="13"/>
      <c r="K153" s="8"/>
      <c r="L153" s="5">
        <f t="shared" si="73"/>
        <v>0</v>
      </c>
      <c r="M153" s="8"/>
      <c r="N153" s="13"/>
      <c r="O153" s="8"/>
      <c r="P153" s="5">
        <f t="shared" si="72"/>
        <v>0</v>
      </c>
      <c r="Q153" s="98"/>
      <c r="R153" s="8"/>
      <c r="S153" s="13"/>
      <c r="T153" s="8"/>
      <c r="U153" s="5">
        <f t="shared" si="21"/>
        <v>0</v>
      </c>
      <c r="V153" s="8"/>
      <c r="W153" s="13"/>
      <c r="X153" s="8"/>
      <c r="Y153" s="5">
        <f t="shared" si="66"/>
        <v>0</v>
      </c>
      <c r="Z153" s="3">
        <f t="shared" si="69"/>
        <v>99.192956713132801</v>
      </c>
      <c r="AA153" s="3">
        <f t="shared" si="71"/>
        <v>19.075568598679382</v>
      </c>
      <c r="AC153" s="3">
        <f t="shared" si="68"/>
        <v>17.643191269258988</v>
      </c>
      <c r="AD153" s="43"/>
      <c r="AE153" s="60"/>
      <c r="AF153" s="60"/>
    </row>
    <row r="154" spans="1:32" s="3" customFormat="1">
      <c r="A154" s="8">
        <v>12599</v>
      </c>
      <c r="B154" s="18">
        <v>35072</v>
      </c>
      <c r="C154" s="52" t="s">
        <v>0</v>
      </c>
      <c r="D154" s="8">
        <v>400000</v>
      </c>
      <c r="E154" s="5">
        <f t="shared" si="67"/>
        <v>1173.8811445341159</v>
      </c>
      <c r="F154" s="13"/>
      <c r="G154" s="8"/>
      <c r="H154" s="8"/>
      <c r="I154" s="123" t="s">
        <v>159</v>
      </c>
      <c r="J154" s="13"/>
      <c r="K154" s="8"/>
      <c r="L154" s="5">
        <f t="shared" si="73"/>
        <v>0</v>
      </c>
      <c r="M154" s="8"/>
      <c r="N154" s="13"/>
      <c r="O154" s="8"/>
      <c r="P154" s="5">
        <f t="shared" si="72"/>
        <v>0</v>
      </c>
      <c r="Q154" s="98"/>
      <c r="R154" s="8"/>
      <c r="S154" s="13"/>
      <c r="T154" s="8"/>
      <c r="U154" s="5">
        <f t="shared" si="21"/>
        <v>0</v>
      </c>
      <c r="V154" s="8"/>
      <c r="W154" s="13"/>
      <c r="X154" s="8"/>
      <c r="Y154" s="5">
        <f t="shared" si="66"/>
        <v>0</v>
      </c>
      <c r="Z154" s="3">
        <f t="shared" si="69"/>
        <v>7.6302274394717546</v>
      </c>
      <c r="AA154" s="3">
        <f t="shared" si="71"/>
        <v>1.467351430667645</v>
      </c>
      <c r="AC154" s="3">
        <f t="shared" si="68"/>
        <v>2.429691636096845</v>
      </c>
      <c r="AD154" s="43"/>
      <c r="AE154" s="60"/>
      <c r="AF154" s="60"/>
    </row>
    <row r="155" spans="1:32" s="3" customFormat="1">
      <c r="A155" s="8">
        <v>12616</v>
      </c>
      <c r="B155" s="18">
        <v>35080</v>
      </c>
      <c r="C155" s="8" t="s">
        <v>10</v>
      </c>
      <c r="D155" s="45">
        <v>100000000</v>
      </c>
      <c r="E155" s="5">
        <f t="shared" si="67"/>
        <v>293470.28613352898</v>
      </c>
      <c r="F155" s="13"/>
      <c r="G155" s="8"/>
      <c r="H155" s="8"/>
      <c r="I155" s="8"/>
      <c r="J155" s="13"/>
      <c r="K155" s="8"/>
      <c r="L155" s="5">
        <f t="shared" si="73"/>
        <v>0</v>
      </c>
      <c r="M155" s="10">
        <v>219328</v>
      </c>
      <c r="N155" s="23"/>
      <c r="O155" s="8"/>
      <c r="P155" s="5">
        <f t="shared" si="72"/>
        <v>0</v>
      </c>
      <c r="Q155" s="98"/>
      <c r="R155" s="8"/>
      <c r="S155" s="13"/>
      <c r="T155" s="8"/>
      <c r="U155" s="5">
        <f t="shared" si="21"/>
        <v>0</v>
      </c>
      <c r="V155" s="8"/>
      <c r="W155" s="13"/>
      <c r="X155" s="8"/>
      <c r="Y155" s="5">
        <f t="shared" si="66"/>
        <v>0</v>
      </c>
      <c r="AC155" s="3">
        <f>(12.91+(29347.03*1.2%))*9%</f>
        <v>32.8566924</v>
      </c>
      <c r="AD155" s="43"/>
      <c r="AE155" s="43"/>
      <c r="AF155" s="60"/>
    </row>
    <row r="156" spans="1:32" s="3" customFormat="1">
      <c r="A156" s="8">
        <v>12627</v>
      </c>
      <c r="B156" s="18">
        <v>35088</v>
      </c>
      <c r="C156" s="8" t="s">
        <v>88</v>
      </c>
      <c r="D156" s="8">
        <v>5000000</v>
      </c>
      <c r="E156" s="5">
        <f t="shared" si="67"/>
        <v>14673.514306676449</v>
      </c>
      <c r="F156" s="13">
        <v>35446</v>
      </c>
      <c r="G156" s="8">
        <v>301</v>
      </c>
      <c r="H156" s="8">
        <v>100</v>
      </c>
      <c r="I156" s="8">
        <v>159409</v>
      </c>
      <c r="J156" s="13">
        <v>35148</v>
      </c>
      <c r="K156" s="8">
        <v>38167</v>
      </c>
      <c r="L156" s="5">
        <f t="shared" si="73"/>
        <v>112.008804108584</v>
      </c>
      <c r="M156" s="8">
        <v>159411</v>
      </c>
      <c r="N156" s="13">
        <v>35150</v>
      </c>
      <c r="O156" s="8">
        <v>8125</v>
      </c>
      <c r="P156" s="5">
        <f t="shared" si="72"/>
        <v>23.844460748349231</v>
      </c>
      <c r="Q156" s="98">
        <v>6</v>
      </c>
      <c r="R156" s="8"/>
      <c r="S156" s="13"/>
      <c r="T156" s="8"/>
      <c r="U156" s="5">
        <f t="shared" si="21"/>
        <v>0</v>
      </c>
      <c r="V156" s="8"/>
      <c r="W156" s="13"/>
      <c r="X156" s="8"/>
      <c r="Y156" s="5">
        <f t="shared" si="66"/>
        <v>0</v>
      </c>
      <c r="Z156" s="3">
        <f t="shared" si="69"/>
        <v>95.377842993396925</v>
      </c>
      <c r="AA156" s="3">
        <f t="shared" si="71"/>
        <v>18.341892883345562</v>
      </c>
      <c r="AC156" s="3">
        <f t="shared" si="68"/>
        <v>17.009295451210566</v>
      </c>
      <c r="AD156" s="43"/>
      <c r="AE156" s="43">
        <f t="shared" si="75"/>
        <v>-1.7109317681584848</v>
      </c>
      <c r="AF156" s="43">
        <f t="shared" si="76"/>
        <v>6.8351652971386656</v>
      </c>
    </row>
    <row r="157" spans="1:32" s="3" customFormat="1">
      <c r="A157" s="8">
        <v>12629</v>
      </c>
      <c r="B157" s="18">
        <v>35089</v>
      </c>
      <c r="C157" s="8" t="s">
        <v>89</v>
      </c>
      <c r="D157" s="8">
        <v>3500000</v>
      </c>
      <c r="E157" s="5">
        <f t="shared" si="67"/>
        <v>10271.460014673514</v>
      </c>
      <c r="F157" s="13">
        <v>35446</v>
      </c>
      <c r="G157" s="8">
        <v>302</v>
      </c>
      <c r="H157" s="8">
        <v>1</v>
      </c>
      <c r="I157" s="8">
        <v>61524</v>
      </c>
      <c r="J157" s="13">
        <v>35089</v>
      </c>
      <c r="K157" s="8">
        <v>26797</v>
      </c>
      <c r="L157" s="5">
        <f t="shared" si="73"/>
        <v>78.641232575201755</v>
      </c>
      <c r="M157" s="8">
        <v>26692</v>
      </c>
      <c r="N157" s="13">
        <v>35089</v>
      </c>
      <c r="O157" s="8">
        <v>5688</v>
      </c>
      <c r="P157" s="5">
        <f t="shared" ref="P157" si="77">O157/340.75</f>
        <v>16.692589875275129</v>
      </c>
      <c r="Q157" s="98">
        <v>7</v>
      </c>
      <c r="R157" s="8"/>
      <c r="S157" s="13"/>
      <c r="T157" s="8"/>
      <c r="U157" s="5">
        <f t="shared" si="21"/>
        <v>0</v>
      </c>
      <c r="V157" s="8"/>
      <c r="W157" s="13"/>
      <c r="X157" s="8"/>
      <c r="Y157" s="5">
        <f t="shared" si="66"/>
        <v>0</v>
      </c>
      <c r="Z157" s="3">
        <f t="shared" si="69"/>
        <v>66.764490095377852</v>
      </c>
      <c r="AA157" s="3">
        <f t="shared" si="71"/>
        <v>12.839325018341892</v>
      </c>
      <c r="AC157" s="3">
        <f t="shared" si="68"/>
        <v>12.255076815847396</v>
      </c>
      <c r="AD157" s="43"/>
      <c r="AE157" s="43">
        <f t="shared" si="75"/>
        <v>-0.9625825385179887</v>
      </c>
      <c r="AF157" s="43">
        <f t="shared" si="76"/>
        <v>4.437513059427733</v>
      </c>
    </row>
    <row r="158" spans="1:32" s="3" customFormat="1">
      <c r="A158" s="8">
        <v>12672</v>
      </c>
      <c r="B158" s="18">
        <v>35122</v>
      </c>
      <c r="C158" s="8" t="s">
        <v>90</v>
      </c>
      <c r="D158" s="8">
        <v>4000000</v>
      </c>
      <c r="E158" s="5">
        <f t="shared" si="67"/>
        <v>11738.81144534116</v>
      </c>
      <c r="F158" s="13">
        <v>35201</v>
      </c>
      <c r="G158" s="8">
        <v>294</v>
      </c>
      <c r="H158" s="8">
        <v>98</v>
      </c>
      <c r="I158" s="8">
        <v>277277</v>
      </c>
      <c r="J158" s="13">
        <v>35517</v>
      </c>
      <c r="K158" s="8">
        <v>30587</v>
      </c>
      <c r="L158" s="5">
        <f t="shared" si="73"/>
        <v>89.763756419662514</v>
      </c>
      <c r="M158" s="8">
        <v>277278</v>
      </c>
      <c r="N158" s="13">
        <v>35517</v>
      </c>
      <c r="O158" s="8">
        <v>6500</v>
      </c>
      <c r="P158" s="5">
        <f t="shared" si="72"/>
        <v>19.075568598679382</v>
      </c>
      <c r="Q158" s="98">
        <v>11</v>
      </c>
      <c r="R158" s="8"/>
      <c r="S158" s="13"/>
      <c r="T158" s="8"/>
      <c r="U158" s="5">
        <f t="shared" si="21"/>
        <v>0</v>
      </c>
      <c r="V158" s="5"/>
      <c r="W158" s="13"/>
      <c r="X158" s="8"/>
      <c r="Y158" s="5">
        <f t="shared" si="66"/>
        <v>0</v>
      </c>
      <c r="Z158" s="3">
        <f t="shared" si="69"/>
        <v>76.302274394717543</v>
      </c>
      <c r="AA158" s="3">
        <f t="shared" si="71"/>
        <v>14.67351430667645</v>
      </c>
      <c r="AC158" s="3">
        <f t="shared" si="68"/>
        <v>13.839816360968452</v>
      </c>
      <c r="AD158" s="43"/>
      <c r="AE158" s="43">
        <f t="shared" si="75"/>
        <v>-1.2120322817314797</v>
      </c>
      <c r="AF158" s="43">
        <f t="shared" si="76"/>
        <v>5.2357522377109298</v>
      </c>
    </row>
    <row r="159" spans="1:32" s="3" customFormat="1">
      <c r="A159" s="8">
        <v>12679</v>
      </c>
      <c r="B159" s="18">
        <v>35124</v>
      </c>
      <c r="C159" s="8" t="s">
        <v>10</v>
      </c>
      <c r="D159" s="8">
        <v>3200000</v>
      </c>
      <c r="E159" s="5">
        <f t="shared" si="67"/>
        <v>9391.0491562729276</v>
      </c>
      <c r="F159" s="13"/>
      <c r="G159" s="8"/>
      <c r="H159" s="8"/>
      <c r="I159" s="8"/>
      <c r="J159" s="13"/>
      <c r="K159" s="8"/>
      <c r="L159" s="5">
        <f t="shared" si="73"/>
        <v>0</v>
      </c>
      <c r="M159" s="8">
        <v>277202</v>
      </c>
      <c r="N159" s="13">
        <v>35515</v>
      </c>
      <c r="O159" s="8">
        <v>3722</v>
      </c>
      <c r="P159" s="5">
        <f t="shared" si="72"/>
        <v>10.922964049889949</v>
      </c>
      <c r="Q159" s="98">
        <v>12</v>
      </c>
      <c r="R159" s="8"/>
      <c r="S159" s="13"/>
      <c r="T159" s="8"/>
      <c r="U159" s="5">
        <f t="shared" si="21"/>
        <v>0</v>
      </c>
      <c r="V159" s="8"/>
      <c r="W159" s="13"/>
      <c r="X159" s="8"/>
      <c r="Y159" s="5">
        <f t="shared" si="66"/>
        <v>0</v>
      </c>
      <c r="AC159" s="3">
        <f t="shared" si="68"/>
        <v>11.304233088774762</v>
      </c>
      <c r="AD159" s="43"/>
      <c r="AE159" s="43"/>
      <c r="AF159" s="43"/>
    </row>
    <row r="160" spans="1:32" s="3" customFormat="1">
      <c r="A160" s="8">
        <v>12690</v>
      </c>
      <c r="B160" s="18">
        <v>35139</v>
      </c>
      <c r="C160" s="8" t="s">
        <v>91</v>
      </c>
      <c r="D160" s="8">
        <v>15000000</v>
      </c>
      <c r="E160" s="5">
        <f t="shared" si="67"/>
        <v>44020.542920029344</v>
      </c>
      <c r="F160" s="13">
        <v>35263</v>
      </c>
      <c r="G160" s="8">
        <v>296</v>
      </c>
      <c r="H160" s="8">
        <v>68</v>
      </c>
      <c r="I160" s="8">
        <v>61558</v>
      </c>
      <c r="J160" s="13">
        <v>35142</v>
      </c>
      <c r="K160" s="8">
        <v>113558</v>
      </c>
      <c r="L160" s="5">
        <f t="shared" si="73"/>
        <v>333.25898752751283</v>
      </c>
      <c r="M160" s="8">
        <v>61557</v>
      </c>
      <c r="N160" s="13">
        <v>35151</v>
      </c>
      <c r="O160" s="8">
        <v>24375</v>
      </c>
      <c r="P160" s="5">
        <f t="shared" ref="P160" si="78">O160/340.75</f>
        <v>71.53338224504769</v>
      </c>
      <c r="Q160" s="98">
        <v>17</v>
      </c>
      <c r="R160" s="8"/>
      <c r="S160" s="13"/>
      <c r="T160" s="8"/>
      <c r="U160" s="5">
        <f t="shared" si="21"/>
        <v>0</v>
      </c>
      <c r="V160" s="8"/>
      <c r="W160" s="13"/>
      <c r="X160" s="8"/>
      <c r="Y160" s="5">
        <f t="shared" si="66"/>
        <v>0</v>
      </c>
      <c r="Z160" s="3">
        <f t="shared" si="69"/>
        <v>286.13352898019076</v>
      </c>
      <c r="AA160" s="3">
        <f t="shared" si="71"/>
        <v>55.025678650036681</v>
      </c>
      <c r="AC160" s="3">
        <f t="shared" si="68"/>
        <v>48.704086353631688</v>
      </c>
      <c r="AD160" s="43"/>
      <c r="AE160" s="43">
        <f t="shared" si="75"/>
        <v>-7.9002201027146128</v>
      </c>
      <c r="AF160" s="43">
        <f t="shared" si="76"/>
        <v>22.829295891416002</v>
      </c>
    </row>
    <row r="161" spans="1:32" s="3" customFormat="1">
      <c r="A161" s="8">
        <v>12731</v>
      </c>
      <c r="B161" s="18">
        <v>35161</v>
      </c>
      <c r="C161" s="8" t="s">
        <v>10</v>
      </c>
      <c r="D161" s="8">
        <v>3000000</v>
      </c>
      <c r="E161" s="5">
        <f t="shared" si="67"/>
        <v>8804.1085840058695</v>
      </c>
      <c r="F161" s="13"/>
      <c r="G161" s="8"/>
      <c r="H161" s="8"/>
      <c r="I161" s="8"/>
      <c r="J161" s="13"/>
      <c r="K161" s="8"/>
      <c r="L161" s="5">
        <f t="shared" si="73"/>
        <v>0</v>
      </c>
      <c r="M161" s="8">
        <v>159286</v>
      </c>
      <c r="N161" s="13">
        <v>35163</v>
      </c>
      <c r="O161" s="8">
        <v>3506</v>
      </c>
      <c r="P161" s="5">
        <f t="shared" si="72"/>
        <v>10.289068231841526</v>
      </c>
      <c r="Q161" s="98">
        <v>18</v>
      </c>
      <c r="R161" s="8"/>
      <c r="S161" s="13"/>
      <c r="T161" s="8"/>
      <c r="U161" s="5">
        <f t="shared" si="21"/>
        <v>0</v>
      </c>
      <c r="V161" s="8"/>
      <c r="W161" s="13"/>
      <c r="X161" s="8"/>
      <c r="Y161" s="5">
        <f t="shared" si="66"/>
        <v>0</v>
      </c>
      <c r="AC161" s="3">
        <f t="shared" si="68"/>
        <v>10.670337270726339</v>
      </c>
      <c r="AD161" s="43"/>
      <c r="AE161" s="43"/>
      <c r="AF161" s="43"/>
    </row>
    <row r="162" spans="1:32" s="3" customFormat="1">
      <c r="A162" s="8">
        <v>12732</v>
      </c>
      <c r="B162" s="18">
        <v>35161</v>
      </c>
      <c r="C162" s="8" t="s">
        <v>92</v>
      </c>
      <c r="D162" s="8">
        <v>3000000</v>
      </c>
      <c r="E162" s="5">
        <f t="shared" si="67"/>
        <v>8804.1085840058695</v>
      </c>
      <c r="F162" s="13"/>
      <c r="G162" s="8"/>
      <c r="H162" s="8"/>
      <c r="I162" s="8">
        <v>26697</v>
      </c>
      <c r="J162" s="13">
        <v>35163</v>
      </c>
      <c r="K162" s="8">
        <v>23006</v>
      </c>
      <c r="L162" s="5">
        <f t="shared" si="73"/>
        <v>67.515774027879672</v>
      </c>
      <c r="M162" s="133">
        <v>26697</v>
      </c>
      <c r="N162" s="23"/>
      <c r="O162" s="8"/>
      <c r="P162" s="5">
        <f t="shared" si="72"/>
        <v>0</v>
      </c>
      <c r="Q162" s="98">
        <v>19</v>
      </c>
      <c r="R162" s="8"/>
      <c r="S162" s="13"/>
      <c r="T162" s="8"/>
      <c r="U162" s="5">
        <f t="shared" si="21"/>
        <v>0</v>
      </c>
      <c r="V162" s="8"/>
      <c r="W162" s="13"/>
      <c r="X162" s="8"/>
      <c r="Y162" s="5">
        <f t="shared" si="66"/>
        <v>0</v>
      </c>
      <c r="Z162" s="3">
        <f t="shared" si="69"/>
        <v>57.226705796038154</v>
      </c>
      <c r="AA162" s="3">
        <f t="shared" si="71"/>
        <v>11.005135730007337</v>
      </c>
      <c r="AC162" s="3">
        <f t="shared" si="68"/>
        <v>10.670337270726339</v>
      </c>
      <c r="AD162" s="43"/>
      <c r="AE162" s="60"/>
      <c r="AF162" s="60"/>
    </row>
    <row r="163" spans="1:32" s="3" customFormat="1">
      <c r="A163" s="8">
        <v>12733</v>
      </c>
      <c r="B163" s="18">
        <v>35161</v>
      </c>
      <c r="C163" s="8" t="s">
        <v>10</v>
      </c>
      <c r="D163" s="8">
        <v>3000000</v>
      </c>
      <c r="E163" s="5">
        <f t="shared" si="67"/>
        <v>8804.1085840058695</v>
      </c>
      <c r="F163" s="13"/>
      <c r="G163" s="8"/>
      <c r="H163" s="8"/>
      <c r="I163" s="8"/>
      <c r="J163" s="13"/>
      <c r="K163" s="8"/>
      <c r="L163" s="5">
        <f t="shared" si="73"/>
        <v>0</v>
      </c>
      <c r="M163" s="8">
        <v>356059</v>
      </c>
      <c r="N163" s="13">
        <v>35163</v>
      </c>
      <c r="O163" s="8">
        <v>3506</v>
      </c>
      <c r="P163" s="5">
        <f t="shared" si="72"/>
        <v>10.289068231841526</v>
      </c>
      <c r="Q163" s="98">
        <v>20</v>
      </c>
      <c r="R163" s="8"/>
      <c r="S163" s="13"/>
      <c r="T163" s="8"/>
      <c r="U163" s="5">
        <f t="shared" si="21"/>
        <v>0</v>
      </c>
      <c r="V163" s="8"/>
      <c r="W163" s="13"/>
      <c r="X163" s="8"/>
      <c r="Y163" s="5">
        <f t="shared" si="66"/>
        <v>0</v>
      </c>
      <c r="AC163" s="3">
        <f t="shared" si="68"/>
        <v>10.670337270726339</v>
      </c>
      <c r="AD163" s="43"/>
      <c r="AE163" s="43"/>
      <c r="AF163" s="43"/>
    </row>
    <row r="164" spans="1:32" s="3" customFormat="1">
      <c r="A164" s="8">
        <v>12735</v>
      </c>
      <c r="B164" s="18">
        <v>35158</v>
      </c>
      <c r="C164" s="8" t="s">
        <v>10</v>
      </c>
      <c r="D164" s="8">
        <v>5000000</v>
      </c>
      <c r="E164" s="5">
        <f t="shared" si="67"/>
        <v>14673.514306676449</v>
      </c>
      <c r="F164" s="13"/>
      <c r="G164" s="8"/>
      <c r="H164" s="8"/>
      <c r="I164" s="8"/>
      <c r="J164" s="13"/>
      <c r="K164" s="8"/>
      <c r="L164" s="5">
        <f t="shared" si="73"/>
        <v>0</v>
      </c>
      <c r="M164" s="8">
        <v>61568</v>
      </c>
      <c r="N164" s="13">
        <v>35253</v>
      </c>
      <c r="O164" s="8">
        <v>5667</v>
      </c>
      <c r="P164" s="5">
        <f t="shared" si="72"/>
        <v>16.630961115187088</v>
      </c>
      <c r="Q164" s="98">
        <v>22</v>
      </c>
      <c r="R164" s="8"/>
      <c r="S164" s="13"/>
      <c r="T164" s="8"/>
      <c r="U164" s="5">
        <f t="shared" si="21"/>
        <v>0</v>
      </c>
      <c r="V164" s="8"/>
      <c r="W164" s="13"/>
      <c r="X164" s="8"/>
      <c r="Y164" s="5">
        <f t="shared" si="66"/>
        <v>0</v>
      </c>
      <c r="AC164" s="3">
        <f t="shared" si="68"/>
        <v>17.009295451210566</v>
      </c>
      <c r="AD164" s="43"/>
      <c r="AE164" s="43"/>
      <c r="AF164" s="43"/>
    </row>
    <row r="165" spans="1:32" s="3" customFormat="1">
      <c r="A165" s="8">
        <v>12780</v>
      </c>
      <c r="B165" s="18">
        <v>35196</v>
      </c>
      <c r="C165" s="8" t="s">
        <v>104</v>
      </c>
      <c r="D165" s="8">
        <v>2080000</v>
      </c>
      <c r="E165" s="5">
        <f t="shared" si="67"/>
        <v>6104.1819515774032</v>
      </c>
      <c r="F165" s="13"/>
      <c r="G165" s="8"/>
      <c r="H165" s="8"/>
      <c r="I165" s="8"/>
      <c r="J165" s="13"/>
      <c r="K165" s="8"/>
      <c r="L165" s="5">
        <f t="shared" si="73"/>
        <v>0</v>
      </c>
      <c r="M165" s="8">
        <v>159459</v>
      </c>
      <c r="N165" s="13">
        <v>35517</v>
      </c>
      <c r="O165" s="8">
        <v>2513</v>
      </c>
      <c r="P165" s="5">
        <f t="shared" si="72"/>
        <v>7.3749082905355836</v>
      </c>
      <c r="Q165" s="98"/>
      <c r="R165" s="8"/>
      <c r="S165" s="13"/>
      <c r="T165" s="8"/>
      <c r="U165" s="5">
        <f t="shared" si="21"/>
        <v>0</v>
      </c>
      <c r="V165" s="8"/>
      <c r="W165" s="13"/>
      <c r="X165" s="8"/>
      <c r="Y165" s="5">
        <f t="shared" si="66"/>
        <v>0</v>
      </c>
      <c r="AC165" s="3">
        <f t="shared" si="68"/>
        <v>7.7544165077035956</v>
      </c>
      <c r="AD165" s="43"/>
      <c r="AE165" s="43"/>
      <c r="AF165" s="43"/>
    </row>
    <row r="166" spans="1:32" s="3" customFormat="1">
      <c r="A166" s="8">
        <v>12781</v>
      </c>
      <c r="B166" s="18">
        <v>35196</v>
      </c>
      <c r="C166" s="8" t="s">
        <v>10</v>
      </c>
      <c r="D166" s="8">
        <v>1700000</v>
      </c>
      <c r="E166" s="5">
        <f t="shared" si="67"/>
        <v>4988.9948642699928</v>
      </c>
      <c r="F166" s="13"/>
      <c r="G166" s="8"/>
      <c r="H166" s="8"/>
      <c r="I166" s="8"/>
      <c r="J166" s="13"/>
      <c r="K166" s="8"/>
      <c r="L166" s="5">
        <f t="shared" si="73"/>
        <v>0</v>
      </c>
      <c r="M166" s="8">
        <v>159460</v>
      </c>
      <c r="N166" s="13">
        <v>35517</v>
      </c>
      <c r="O166" s="8">
        <v>2102</v>
      </c>
      <c r="P166" s="5">
        <f t="shared" si="72"/>
        <v>6.1687454145267795</v>
      </c>
      <c r="Q166" s="98"/>
      <c r="R166" s="8"/>
      <c r="S166" s="13"/>
      <c r="T166" s="8"/>
      <c r="U166" s="5">
        <f t="shared" si="21"/>
        <v>0</v>
      </c>
      <c r="V166" s="8"/>
      <c r="W166" s="13"/>
      <c r="X166" s="8"/>
      <c r="Y166" s="5">
        <f t="shared" si="66"/>
        <v>0</v>
      </c>
      <c r="AC166" s="3">
        <f t="shared" si="68"/>
        <v>6.5500144534115918</v>
      </c>
      <c r="AD166" s="43"/>
      <c r="AE166" s="43"/>
      <c r="AF166" s="43"/>
    </row>
    <row r="167" spans="1:32" s="3" customFormat="1">
      <c r="A167" s="8">
        <v>12795</v>
      </c>
      <c r="B167" s="18">
        <v>35203</v>
      </c>
      <c r="C167" s="8" t="s">
        <v>10</v>
      </c>
      <c r="D167" s="8">
        <v>3900000</v>
      </c>
      <c r="E167" s="5">
        <f t="shared" si="67"/>
        <v>11445.34115920763</v>
      </c>
      <c r="F167" s="13"/>
      <c r="G167" s="8"/>
      <c r="H167" s="8"/>
      <c r="I167" s="123" t="s">
        <v>159</v>
      </c>
      <c r="J167" s="13"/>
      <c r="K167" s="8"/>
      <c r="L167" s="5">
        <f t="shared" si="73"/>
        <v>0</v>
      </c>
      <c r="M167" s="8"/>
      <c r="N167" s="13"/>
      <c r="O167" s="8"/>
      <c r="P167" s="5">
        <f t="shared" si="72"/>
        <v>0</v>
      </c>
      <c r="Q167" s="98"/>
      <c r="R167" s="8"/>
      <c r="S167" s="13"/>
      <c r="T167" s="8"/>
      <c r="U167" s="5">
        <f t="shared" si="21"/>
        <v>0</v>
      </c>
      <c r="V167" s="8"/>
      <c r="W167" s="13"/>
      <c r="X167" s="8"/>
      <c r="Y167" s="5">
        <f t="shared" si="66"/>
        <v>0</v>
      </c>
      <c r="AC167" s="3">
        <f t="shared" si="68"/>
        <v>13.522868451944239</v>
      </c>
      <c r="AD167" s="43"/>
      <c r="AE167" s="43"/>
      <c r="AF167" s="60"/>
    </row>
    <row r="168" spans="1:32" s="3" customFormat="1">
      <c r="A168" s="8">
        <v>12849</v>
      </c>
      <c r="B168" s="18">
        <v>35239</v>
      </c>
      <c r="C168" s="8" t="s">
        <v>93</v>
      </c>
      <c r="D168" s="8">
        <v>12000000</v>
      </c>
      <c r="E168" s="5">
        <f t="shared" si="67"/>
        <v>35216.434336023478</v>
      </c>
      <c r="F168" s="13"/>
      <c r="G168" s="8"/>
      <c r="H168" s="8"/>
      <c r="I168" s="8">
        <v>388924</v>
      </c>
      <c r="J168" s="13">
        <v>35515</v>
      </c>
      <c r="K168" s="8">
        <v>91492</v>
      </c>
      <c r="L168" s="5">
        <f t="shared" si="73"/>
        <v>268.50183418928833</v>
      </c>
      <c r="M168" s="8">
        <v>388925</v>
      </c>
      <c r="N168" s="13">
        <v>35517</v>
      </c>
      <c r="O168" s="8">
        <v>19500</v>
      </c>
      <c r="P168" s="5">
        <f t="shared" si="72"/>
        <v>57.226705796038154</v>
      </c>
      <c r="Q168" s="98"/>
      <c r="R168" s="8"/>
      <c r="S168" s="13"/>
      <c r="T168" s="8"/>
      <c r="U168" s="5">
        <f t="shared" si="21"/>
        <v>0</v>
      </c>
      <c r="V168" s="8"/>
      <c r="W168" s="13"/>
      <c r="X168" s="8"/>
      <c r="Y168" s="5">
        <f t="shared" si="66"/>
        <v>0</v>
      </c>
      <c r="Z168" s="3">
        <f t="shared" si="69"/>
        <v>228.90682318415261</v>
      </c>
      <c r="AA168" s="3">
        <f t="shared" si="71"/>
        <v>44.020542920029349</v>
      </c>
      <c r="AC168" s="3">
        <f t="shared" si="68"/>
        <v>39.195649082905355</v>
      </c>
      <c r="AD168" s="43"/>
      <c r="AE168" s="43">
        <f t="shared" si="75"/>
        <v>-4.4255319148936323</v>
      </c>
      <c r="AF168" s="43">
        <f t="shared" si="76"/>
        <v>18.031056713132799</v>
      </c>
    </row>
    <row r="169" spans="1:32" s="3" customFormat="1">
      <c r="A169" s="8">
        <v>12867</v>
      </c>
      <c r="B169" s="18">
        <v>35254</v>
      </c>
      <c r="C169" s="8" t="s">
        <v>10</v>
      </c>
      <c r="D169" s="8">
        <v>1000000</v>
      </c>
      <c r="E169" s="5">
        <f t="shared" si="67"/>
        <v>2934.70286133529</v>
      </c>
      <c r="F169" s="13"/>
      <c r="G169" s="8"/>
      <c r="H169" s="8"/>
      <c r="I169" s="123" t="s">
        <v>159</v>
      </c>
      <c r="J169" s="13"/>
      <c r="K169" s="8"/>
      <c r="L169" s="5">
        <f t="shared" si="73"/>
        <v>0</v>
      </c>
      <c r="M169" s="8"/>
      <c r="N169" s="13"/>
      <c r="O169" s="8"/>
      <c r="P169" s="5">
        <f t="shared" si="72"/>
        <v>0</v>
      </c>
      <c r="Q169" s="98"/>
      <c r="R169" s="8"/>
      <c r="S169" s="13"/>
      <c r="T169" s="8"/>
      <c r="U169" s="5">
        <f t="shared" si="21"/>
        <v>0</v>
      </c>
      <c r="V169" s="8"/>
      <c r="W169" s="13"/>
      <c r="X169" s="8"/>
      <c r="Y169" s="5">
        <f t="shared" si="66"/>
        <v>0</v>
      </c>
      <c r="AC169" s="3">
        <f t="shared" si="68"/>
        <v>4.3313790902421125</v>
      </c>
      <c r="AD169" s="43"/>
      <c r="AE169" s="43"/>
      <c r="AF169" s="60"/>
    </row>
    <row r="170" spans="1:32" s="3" customFormat="1">
      <c r="A170" s="8">
        <v>12881</v>
      </c>
      <c r="B170" s="18">
        <v>35262</v>
      </c>
      <c r="C170" s="52" t="s">
        <v>0</v>
      </c>
      <c r="D170" s="8">
        <v>1100000</v>
      </c>
      <c r="E170" s="5">
        <f t="shared" si="67"/>
        <v>3228.1731474688186</v>
      </c>
      <c r="F170" s="13"/>
      <c r="G170" s="8"/>
      <c r="H170" s="8"/>
      <c r="I170" s="123" t="s">
        <v>159</v>
      </c>
      <c r="J170" s="13"/>
      <c r="K170" s="8"/>
      <c r="L170" s="5">
        <f t="shared" si="73"/>
        <v>0</v>
      </c>
      <c r="M170" s="8"/>
      <c r="N170" s="13"/>
      <c r="O170" s="8"/>
      <c r="P170" s="5">
        <f t="shared" si="72"/>
        <v>0</v>
      </c>
      <c r="Q170" s="98"/>
      <c r="R170" s="8"/>
      <c r="S170" s="13"/>
      <c r="T170" s="8"/>
      <c r="U170" s="5">
        <f t="shared" si="21"/>
        <v>0</v>
      </c>
      <c r="V170" s="8"/>
      <c r="W170" s="13"/>
      <c r="X170" s="8"/>
      <c r="Y170" s="5">
        <f t="shared" si="66"/>
        <v>0</v>
      </c>
      <c r="Z170" s="3">
        <f t="shared" si="69"/>
        <v>20.983125458547324</v>
      </c>
      <c r="AA170" s="3">
        <f t="shared" si="71"/>
        <v>4.0352164343360233</v>
      </c>
      <c r="AC170" s="3">
        <f t="shared" si="68"/>
        <v>4.6483269992663248</v>
      </c>
      <c r="AD170" s="43"/>
      <c r="AE170" s="60"/>
      <c r="AF170" s="60"/>
    </row>
    <row r="171" spans="1:32" s="3" customFormat="1">
      <c r="A171" s="8">
        <v>12901</v>
      </c>
      <c r="B171" s="18">
        <v>35275</v>
      </c>
      <c r="C171" s="8" t="s">
        <v>10</v>
      </c>
      <c r="D171" s="8">
        <v>2100000</v>
      </c>
      <c r="E171" s="5">
        <f t="shared" si="67"/>
        <v>6162.876008804109</v>
      </c>
      <c r="F171" s="13"/>
      <c r="G171" s="8"/>
      <c r="H171" s="8"/>
      <c r="I171" s="123" t="s">
        <v>159</v>
      </c>
      <c r="J171" s="13"/>
      <c r="K171" s="8"/>
      <c r="L171" s="5">
        <f t="shared" si="73"/>
        <v>0</v>
      </c>
      <c r="M171" s="8"/>
      <c r="N171" s="13"/>
      <c r="O171" s="8"/>
      <c r="P171" s="5">
        <f t="shared" si="72"/>
        <v>0</v>
      </c>
      <c r="Q171" s="98"/>
      <c r="R171" s="8"/>
      <c r="S171" s="13"/>
      <c r="T171" s="8"/>
      <c r="U171" s="5">
        <f t="shared" si="21"/>
        <v>0</v>
      </c>
      <c r="V171" s="8"/>
      <c r="W171" s="13"/>
      <c r="X171" s="8"/>
      <c r="Y171" s="5">
        <f t="shared" si="66"/>
        <v>0</v>
      </c>
      <c r="AC171" s="3">
        <f t="shared" si="68"/>
        <v>7.817806089508438</v>
      </c>
      <c r="AD171" s="43"/>
      <c r="AE171" s="43"/>
      <c r="AF171" s="60"/>
    </row>
    <row r="172" spans="1:32" s="3" customFormat="1">
      <c r="A172" s="8">
        <v>12905</v>
      </c>
      <c r="B172" s="18">
        <v>35275</v>
      </c>
      <c r="C172" s="52" t="s">
        <v>0</v>
      </c>
      <c r="D172" s="8">
        <v>2450000</v>
      </c>
      <c r="E172" s="5">
        <f t="shared" si="67"/>
        <v>7190.0220102714602</v>
      </c>
      <c r="F172" s="13"/>
      <c r="G172" s="8"/>
      <c r="H172" s="8"/>
      <c r="I172" s="8">
        <v>388637</v>
      </c>
      <c r="J172" s="13">
        <v>35517</v>
      </c>
      <c r="K172" s="8">
        <v>18837</v>
      </c>
      <c r="L172" s="5">
        <f t="shared" si="73"/>
        <v>55.280997798972855</v>
      </c>
      <c r="M172" s="8">
        <v>388638</v>
      </c>
      <c r="N172" s="13">
        <v>35517</v>
      </c>
      <c r="O172" s="8">
        <v>3981</v>
      </c>
      <c r="P172" s="5">
        <f t="shared" si="72"/>
        <v>11.683052090975789</v>
      </c>
      <c r="Q172" s="98"/>
      <c r="R172" s="8"/>
      <c r="S172" s="13"/>
      <c r="T172" s="8"/>
      <c r="U172" s="5">
        <f t="shared" si="21"/>
        <v>0</v>
      </c>
      <c r="V172" s="8"/>
      <c r="W172" s="13"/>
      <c r="X172" s="8"/>
      <c r="Y172" s="5">
        <f t="shared" si="66"/>
        <v>0</v>
      </c>
      <c r="Z172" s="3">
        <f t="shared" si="69"/>
        <v>46.735143066764493</v>
      </c>
      <c r="AA172" s="3">
        <f t="shared" si="71"/>
        <v>8.9875275128393248</v>
      </c>
      <c r="AC172" s="3">
        <f t="shared" si="68"/>
        <v>8.9271237710931768</v>
      </c>
      <c r="AD172" s="43"/>
      <c r="AE172" s="43">
        <f t="shared" si="75"/>
        <v>-0.44167278063096305</v>
      </c>
      <c r="AF172" s="43">
        <f t="shared" si="76"/>
        <v>2.7559283198826119</v>
      </c>
    </row>
    <row r="173" spans="1:32" s="3" customFormat="1">
      <c r="A173" s="8">
        <v>12906</v>
      </c>
      <c r="B173" s="18">
        <v>35275</v>
      </c>
      <c r="C173" s="52" t="s">
        <v>0</v>
      </c>
      <c r="D173" s="8">
        <v>800000</v>
      </c>
      <c r="E173" s="5">
        <f t="shared" si="67"/>
        <v>2347.7622890682319</v>
      </c>
      <c r="F173" s="13">
        <v>35639</v>
      </c>
      <c r="G173" s="8"/>
      <c r="H173" s="8"/>
      <c r="I173" s="8">
        <v>388640</v>
      </c>
      <c r="J173" s="13">
        <v>35548</v>
      </c>
      <c r="K173" s="8">
        <v>6330</v>
      </c>
      <c r="L173" s="5">
        <f t="shared" si="73"/>
        <v>18.576669112252386</v>
      </c>
      <c r="M173" s="8">
        <v>388639</v>
      </c>
      <c r="N173" s="13">
        <v>35517</v>
      </c>
      <c r="O173" s="8">
        <v>1300</v>
      </c>
      <c r="P173" s="5">
        <f t="shared" si="72"/>
        <v>3.8151137197358769</v>
      </c>
      <c r="Q173" s="98"/>
      <c r="R173" s="8"/>
      <c r="S173" s="13"/>
      <c r="T173" s="8"/>
      <c r="U173" s="5">
        <f t="shared" si="21"/>
        <v>0</v>
      </c>
      <c r="V173" s="8"/>
      <c r="W173" s="13"/>
      <c r="X173" s="8"/>
      <c r="Y173" s="5">
        <f t="shared" ref="Y173:Y202" si="79">X173/340.75</f>
        <v>0</v>
      </c>
      <c r="Z173" s="3">
        <f t="shared" si="69"/>
        <v>15.260454878943509</v>
      </c>
      <c r="AA173" s="3">
        <f t="shared" si="71"/>
        <v>2.9347028613352899</v>
      </c>
      <c r="AC173" s="3">
        <f t="shared" si="68"/>
        <v>3.6974832721936899</v>
      </c>
      <c r="AD173" s="43"/>
      <c r="AE173" s="43">
        <f t="shared" si="75"/>
        <v>0.38151137197358675</v>
      </c>
      <c r="AF173" s="43">
        <f t="shared" si="76"/>
        <v>0.11763044754218699</v>
      </c>
    </row>
    <row r="174" spans="1:32" s="3" customFormat="1">
      <c r="A174" s="8">
        <v>12929</v>
      </c>
      <c r="B174" s="18">
        <v>35289</v>
      </c>
      <c r="C174" s="8" t="s">
        <v>10</v>
      </c>
      <c r="D174" s="8">
        <v>1975000</v>
      </c>
      <c r="E174" s="5">
        <f t="shared" si="67"/>
        <v>5796.038151137197</v>
      </c>
      <c r="F174" s="13"/>
      <c r="G174" s="8"/>
      <c r="H174" s="8"/>
      <c r="I174" s="123" t="s">
        <v>159</v>
      </c>
      <c r="J174" s="13"/>
      <c r="K174" s="8"/>
      <c r="L174" s="5">
        <f t="shared" si="73"/>
        <v>0</v>
      </c>
      <c r="M174" s="8"/>
      <c r="N174" s="13"/>
      <c r="O174" s="8"/>
      <c r="P174" s="5">
        <f t="shared" si="72"/>
        <v>0</v>
      </c>
      <c r="Q174" s="98"/>
      <c r="R174" s="8"/>
      <c r="S174" s="13"/>
      <c r="T174" s="8"/>
      <c r="U174" s="5">
        <f t="shared" si="21"/>
        <v>0</v>
      </c>
      <c r="V174" s="8"/>
      <c r="W174" s="13"/>
      <c r="X174" s="8"/>
      <c r="Y174" s="5">
        <f t="shared" si="79"/>
        <v>0</v>
      </c>
      <c r="AC174" s="3">
        <f t="shared" si="68"/>
        <v>7.421621203228173</v>
      </c>
      <c r="AD174" s="43"/>
      <c r="AE174" s="43"/>
      <c r="AF174" s="60"/>
    </row>
    <row r="175" spans="1:32" s="3" customFormat="1">
      <c r="A175" s="8">
        <v>12950</v>
      </c>
      <c r="B175" s="18">
        <v>35294</v>
      </c>
      <c r="C175" s="8" t="s">
        <v>2</v>
      </c>
      <c r="D175" s="8">
        <v>1003750</v>
      </c>
      <c r="E175" s="5">
        <f t="shared" si="67"/>
        <v>2945.7079970652971</v>
      </c>
      <c r="F175" s="13"/>
      <c r="G175" s="8"/>
      <c r="H175" s="8"/>
      <c r="I175" s="8"/>
      <c r="J175" s="13"/>
      <c r="K175" s="8"/>
      <c r="L175" s="5">
        <f t="shared" si="73"/>
        <v>0</v>
      </c>
      <c r="M175" s="8"/>
      <c r="N175" s="13"/>
      <c r="O175" s="8"/>
      <c r="P175" s="5">
        <f t="shared" si="72"/>
        <v>0</v>
      </c>
      <c r="Q175" s="98"/>
      <c r="R175" s="8"/>
      <c r="S175" s="13"/>
      <c r="T175" s="8"/>
      <c r="U175" s="5">
        <f t="shared" si="21"/>
        <v>0</v>
      </c>
      <c r="V175" s="8"/>
      <c r="W175" s="13"/>
      <c r="X175" s="8"/>
      <c r="Y175" s="5">
        <f t="shared" si="79"/>
        <v>0</v>
      </c>
      <c r="Z175" s="3">
        <f t="shared" si="69"/>
        <v>19.147101980924432</v>
      </c>
      <c r="AA175" s="3">
        <f t="shared" si="71"/>
        <v>3.6821349963316217</v>
      </c>
      <c r="AC175" s="3">
        <f t="shared" si="68"/>
        <v>4.3432646368305203</v>
      </c>
      <c r="AD175" s="43"/>
      <c r="AE175" s="60"/>
      <c r="AF175" s="60"/>
    </row>
    <row r="176" spans="1:32" s="3" customFormat="1">
      <c r="A176" s="8">
        <v>12951</v>
      </c>
      <c r="B176" s="18">
        <v>35294</v>
      </c>
      <c r="C176" s="52" t="s">
        <v>0</v>
      </c>
      <c r="D176" s="8">
        <v>1000000</v>
      </c>
      <c r="E176" s="5">
        <f t="shared" si="67"/>
        <v>2934.70286133529</v>
      </c>
      <c r="F176" s="13"/>
      <c r="G176" s="8"/>
      <c r="H176" s="8"/>
      <c r="I176" s="8"/>
      <c r="J176" s="13"/>
      <c r="K176" s="8"/>
      <c r="L176" s="5">
        <f t="shared" si="73"/>
        <v>0</v>
      </c>
      <c r="M176" s="8"/>
      <c r="N176" s="13"/>
      <c r="O176" s="8"/>
      <c r="P176" s="5">
        <f t="shared" si="72"/>
        <v>0</v>
      </c>
      <c r="Q176" s="98"/>
      <c r="R176" s="8"/>
      <c r="S176" s="13"/>
      <c r="T176" s="8"/>
      <c r="U176" s="5">
        <f t="shared" si="21"/>
        <v>0</v>
      </c>
      <c r="V176" s="8"/>
      <c r="W176" s="13"/>
      <c r="X176" s="8"/>
      <c r="Y176" s="5">
        <f t="shared" si="79"/>
        <v>0</v>
      </c>
      <c r="Z176" s="3">
        <f t="shared" si="69"/>
        <v>19.075568598679386</v>
      </c>
      <c r="AA176" s="3">
        <f t="shared" si="71"/>
        <v>3.6683785766691126</v>
      </c>
      <c r="AC176" s="3">
        <f t="shared" si="68"/>
        <v>4.3313790902421125</v>
      </c>
      <c r="AD176" s="43"/>
      <c r="AE176" s="60"/>
      <c r="AF176" s="60"/>
    </row>
    <row r="177" spans="1:35" s="3" customFormat="1">
      <c r="A177" s="8">
        <v>12952</v>
      </c>
      <c r="B177" s="18">
        <v>35294</v>
      </c>
      <c r="C177" s="8" t="s">
        <v>2</v>
      </c>
      <c r="D177" s="8">
        <v>1500000</v>
      </c>
      <c r="E177" s="5">
        <f t="shared" si="67"/>
        <v>4402.0542920029347</v>
      </c>
      <c r="F177" s="13"/>
      <c r="G177" s="8"/>
      <c r="H177" s="8"/>
      <c r="I177" s="8"/>
      <c r="J177" s="13"/>
      <c r="K177" s="8"/>
      <c r="L177" s="5">
        <f t="shared" si="73"/>
        <v>0</v>
      </c>
      <c r="M177" s="8"/>
      <c r="N177" s="13"/>
      <c r="O177" s="8"/>
      <c r="P177" s="5">
        <f t="shared" si="72"/>
        <v>0</v>
      </c>
      <c r="Q177" s="98"/>
      <c r="R177" s="8"/>
      <c r="S177" s="13"/>
      <c r="T177" s="8"/>
      <c r="U177" s="5">
        <f t="shared" si="21"/>
        <v>0</v>
      </c>
      <c r="V177" s="8"/>
      <c r="W177" s="13"/>
      <c r="X177" s="8"/>
      <c r="Y177" s="5">
        <f t="shared" si="79"/>
        <v>0</v>
      </c>
      <c r="Z177" s="3">
        <f t="shared" si="69"/>
        <v>28.613352898019077</v>
      </c>
      <c r="AA177" s="3">
        <f t="shared" si="71"/>
        <v>5.5025678650036687</v>
      </c>
      <c r="AC177" s="3">
        <f t="shared" si="68"/>
        <v>5.9161186353631692</v>
      </c>
      <c r="AD177" s="43"/>
      <c r="AE177" s="60"/>
      <c r="AF177" s="60"/>
    </row>
    <row r="178" spans="1:35" s="3" customFormat="1">
      <c r="A178" s="8">
        <v>12953</v>
      </c>
      <c r="B178" s="18">
        <v>35294</v>
      </c>
      <c r="C178" s="8" t="s">
        <v>2</v>
      </c>
      <c r="D178" s="8">
        <v>1500000</v>
      </c>
      <c r="E178" s="5">
        <f t="shared" si="67"/>
        <v>4402.0542920029347</v>
      </c>
      <c r="F178" s="13"/>
      <c r="G178" s="8"/>
      <c r="H178" s="8"/>
      <c r="I178" s="8"/>
      <c r="J178" s="13"/>
      <c r="K178" s="8"/>
      <c r="L178" s="5">
        <f t="shared" si="73"/>
        <v>0</v>
      </c>
      <c r="M178" s="8"/>
      <c r="N178" s="13"/>
      <c r="O178" s="8"/>
      <c r="P178" s="5">
        <f t="shared" si="72"/>
        <v>0</v>
      </c>
      <c r="Q178" s="98"/>
      <c r="R178" s="8"/>
      <c r="S178" s="13"/>
      <c r="T178" s="8"/>
      <c r="U178" s="5">
        <f t="shared" si="21"/>
        <v>0</v>
      </c>
      <c r="V178" s="8"/>
      <c r="W178" s="13"/>
      <c r="X178" s="8"/>
      <c r="Y178" s="5">
        <f t="shared" si="79"/>
        <v>0</v>
      </c>
      <c r="Z178" s="3">
        <f t="shared" si="69"/>
        <v>28.613352898019077</v>
      </c>
      <c r="AA178" s="3">
        <f t="shared" si="71"/>
        <v>5.5025678650036687</v>
      </c>
      <c r="AC178" s="3">
        <f t="shared" si="68"/>
        <v>5.9161186353631692</v>
      </c>
      <c r="AD178" s="43"/>
      <c r="AE178" s="60"/>
      <c r="AF178" s="60"/>
    </row>
    <row r="179" spans="1:35" s="3" customFormat="1">
      <c r="A179" s="8">
        <v>12954</v>
      </c>
      <c r="B179" s="18">
        <v>35294</v>
      </c>
      <c r="C179" s="8" t="s">
        <v>2</v>
      </c>
      <c r="D179" s="8">
        <v>2212500</v>
      </c>
      <c r="E179" s="5">
        <f t="shared" si="67"/>
        <v>6493.0300807043286</v>
      </c>
      <c r="F179" s="13"/>
      <c r="G179" s="8"/>
      <c r="H179" s="8"/>
      <c r="I179" s="8"/>
      <c r="J179" s="13"/>
      <c r="K179" s="8"/>
      <c r="L179" s="5">
        <f t="shared" si="73"/>
        <v>0</v>
      </c>
      <c r="M179" s="8"/>
      <c r="N179" s="13"/>
      <c r="O179" s="8"/>
      <c r="P179" s="5">
        <f t="shared" si="72"/>
        <v>0</v>
      </c>
      <c r="Q179" s="98"/>
      <c r="R179" s="8"/>
      <c r="S179" s="13"/>
      <c r="T179" s="8"/>
      <c r="U179" s="5">
        <f t="shared" si="21"/>
        <v>0</v>
      </c>
      <c r="V179" s="8"/>
      <c r="W179" s="13"/>
      <c r="X179" s="8"/>
      <c r="Y179" s="5">
        <f t="shared" si="79"/>
        <v>0</v>
      </c>
      <c r="Z179" s="3">
        <f t="shared" si="69"/>
        <v>42.204695524578142</v>
      </c>
      <c r="AA179" s="3">
        <f t="shared" si="71"/>
        <v>8.1162876008804101</v>
      </c>
      <c r="AC179" s="3">
        <f t="shared" si="68"/>
        <v>8.1743724871606744</v>
      </c>
      <c r="AD179" s="43"/>
      <c r="AE179" s="60"/>
      <c r="AF179" s="60"/>
    </row>
    <row r="180" spans="1:35" s="3" customFormat="1">
      <c r="A180" s="8">
        <v>12955</v>
      </c>
      <c r="B180" s="18">
        <v>35294</v>
      </c>
      <c r="C180" s="52" t="s">
        <v>0</v>
      </c>
      <c r="D180" s="8">
        <v>380000</v>
      </c>
      <c r="E180" s="5">
        <f t="shared" si="67"/>
        <v>1115.1870873074101</v>
      </c>
      <c r="F180" s="13"/>
      <c r="G180" s="8"/>
      <c r="H180" s="8"/>
      <c r="I180" s="8"/>
      <c r="J180" s="13"/>
      <c r="K180" s="8"/>
      <c r="L180" s="5">
        <f t="shared" si="73"/>
        <v>0</v>
      </c>
      <c r="M180" s="8"/>
      <c r="N180" s="13"/>
      <c r="O180" s="8"/>
      <c r="P180" s="5">
        <f t="shared" si="72"/>
        <v>0</v>
      </c>
      <c r="Q180" s="98"/>
      <c r="R180" s="8"/>
      <c r="S180" s="13"/>
      <c r="T180" s="8"/>
      <c r="U180" s="5">
        <f t="shared" si="21"/>
        <v>0</v>
      </c>
      <c r="V180" s="8"/>
      <c r="W180" s="13"/>
      <c r="X180" s="8"/>
      <c r="Y180" s="5">
        <f t="shared" si="79"/>
        <v>0</v>
      </c>
      <c r="Z180" s="3">
        <f t="shared" si="69"/>
        <v>7.2487160674981661</v>
      </c>
      <c r="AA180" s="3">
        <f t="shared" si="71"/>
        <v>1.3939838591342626</v>
      </c>
      <c r="AC180" s="3">
        <f t="shared" si="68"/>
        <v>2.366302054292003</v>
      </c>
      <c r="AD180" s="43"/>
      <c r="AE180" s="60"/>
      <c r="AF180" s="60"/>
    </row>
    <row r="181" spans="1:35" s="3" customFormat="1">
      <c r="A181" s="8">
        <v>12956</v>
      </c>
      <c r="B181" s="18">
        <v>35294</v>
      </c>
      <c r="C181" s="8" t="s">
        <v>2</v>
      </c>
      <c r="D181" s="8">
        <v>570000</v>
      </c>
      <c r="E181" s="5">
        <f t="shared" ref="E181:E204" si="80">D181/340.75</f>
        <v>1672.7806309611151</v>
      </c>
      <c r="F181" s="13"/>
      <c r="G181" s="8"/>
      <c r="H181" s="8"/>
      <c r="I181" s="8"/>
      <c r="J181" s="13"/>
      <c r="K181" s="8"/>
      <c r="L181" s="5">
        <f t="shared" si="73"/>
        <v>0</v>
      </c>
      <c r="M181" s="8"/>
      <c r="N181" s="13"/>
      <c r="O181" s="8"/>
      <c r="P181" s="5">
        <f t="shared" si="72"/>
        <v>0</v>
      </c>
      <c r="Q181" s="98"/>
      <c r="R181" s="8"/>
      <c r="S181" s="13"/>
      <c r="T181" s="8"/>
      <c r="U181" s="5">
        <f t="shared" si="21"/>
        <v>0</v>
      </c>
      <c r="V181" s="8"/>
      <c r="W181" s="13"/>
      <c r="X181" s="8"/>
      <c r="Y181" s="5">
        <f t="shared" si="79"/>
        <v>0</v>
      </c>
      <c r="Z181" s="3">
        <f t="shared" si="69"/>
        <v>10.87307410124725</v>
      </c>
      <c r="AA181" s="3">
        <f t="shared" si="71"/>
        <v>2.0909757887013938</v>
      </c>
      <c r="AC181" s="3">
        <f t="shared" si="68"/>
        <v>2.968503081438004</v>
      </c>
      <c r="AD181" s="43"/>
      <c r="AE181" s="60"/>
      <c r="AF181" s="60"/>
    </row>
    <row r="182" spans="1:35" s="3" customFormat="1">
      <c r="A182" s="8">
        <v>12957</v>
      </c>
      <c r="B182" s="18">
        <v>35294</v>
      </c>
      <c r="C182" s="8" t="s">
        <v>2</v>
      </c>
      <c r="D182" s="8">
        <v>570000</v>
      </c>
      <c r="E182" s="5">
        <f t="shared" si="80"/>
        <v>1672.7806309611151</v>
      </c>
      <c r="F182" s="13"/>
      <c r="G182" s="8"/>
      <c r="H182" s="8"/>
      <c r="I182" s="8"/>
      <c r="J182" s="13"/>
      <c r="K182" s="8"/>
      <c r="L182" s="5">
        <f t="shared" si="73"/>
        <v>0</v>
      </c>
      <c r="M182" s="8"/>
      <c r="N182" s="13"/>
      <c r="O182" s="8"/>
      <c r="P182" s="5">
        <f t="shared" si="72"/>
        <v>0</v>
      </c>
      <c r="Q182" s="98"/>
      <c r="R182" s="8"/>
      <c r="S182" s="13"/>
      <c r="T182" s="8"/>
      <c r="U182" s="5">
        <f t="shared" si="21"/>
        <v>0</v>
      </c>
      <c r="V182" s="8"/>
      <c r="W182" s="13"/>
      <c r="X182" s="8"/>
      <c r="Y182" s="5">
        <f t="shared" si="79"/>
        <v>0</v>
      </c>
      <c r="Z182" s="3">
        <f t="shared" si="69"/>
        <v>10.87307410124725</v>
      </c>
      <c r="AA182" s="3">
        <f t="shared" si="71"/>
        <v>2.0909757887013938</v>
      </c>
      <c r="AC182" s="3">
        <f t="shared" si="68"/>
        <v>2.968503081438004</v>
      </c>
      <c r="AD182" s="43"/>
      <c r="AE182" s="60"/>
      <c r="AF182" s="60"/>
    </row>
    <row r="183" spans="1:35" s="3" customFormat="1">
      <c r="A183" s="8">
        <v>12992</v>
      </c>
      <c r="B183" s="18">
        <v>35303</v>
      </c>
      <c r="C183" s="8" t="s">
        <v>10</v>
      </c>
      <c r="D183" s="8">
        <v>1000000</v>
      </c>
      <c r="E183" s="5">
        <f t="shared" si="80"/>
        <v>2934.70286133529</v>
      </c>
      <c r="F183" s="13"/>
      <c r="G183" s="8"/>
      <c r="H183" s="8"/>
      <c r="I183" s="123" t="s">
        <v>159</v>
      </c>
      <c r="J183" s="13"/>
      <c r="K183" s="8"/>
      <c r="L183" s="5">
        <f t="shared" si="73"/>
        <v>0</v>
      </c>
      <c r="M183" s="8"/>
      <c r="N183" s="13"/>
      <c r="O183" s="8"/>
      <c r="P183" s="5">
        <f t="shared" si="72"/>
        <v>0</v>
      </c>
      <c r="Q183" s="98"/>
      <c r="R183" s="8"/>
      <c r="S183" s="13"/>
      <c r="T183" s="8"/>
      <c r="U183" s="5">
        <f t="shared" si="21"/>
        <v>0</v>
      </c>
      <c r="V183" s="8"/>
      <c r="W183" s="13"/>
      <c r="X183" s="8"/>
      <c r="Y183" s="5">
        <f t="shared" si="79"/>
        <v>0</v>
      </c>
      <c r="AC183" s="3">
        <f t="shared" si="68"/>
        <v>4.3313790902421125</v>
      </c>
      <c r="AD183" s="43"/>
      <c r="AE183" s="43"/>
      <c r="AF183" s="60"/>
    </row>
    <row r="184" spans="1:35" s="3" customFormat="1">
      <c r="A184" s="8">
        <v>13011</v>
      </c>
      <c r="B184" s="18">
        <v>35305</v>
      </c>
      <c r="C184" s="8" t="s">
        <v>94</v>
      </c>
      <c r="D184" s="8">
        <v>7500000</v>
      </c>
      <c r="E184" s="5">
        <f t="shared" si="80"/>
        <v>22010.271460014672</v>
      </c>
      <c r="F184" s="13"/>
      <c r="G184" s="8"/>
      <c r="H184" s="8"/>
      <c r="I184" s="8">
        <v>277056</v>
      </c>
      <c r="J184" s="13">
        <v>35523</v>
      </c>
      <c r="K184" s="8">
        <v>57116</v>
      </c>
      <c r="L184" s="5">
        <f t="shared" si="73"/>
        <v>167.6184886280264</v>
      </c>
      <c r="M184" s="8">
        <v>277057</v>
      </c>
      <c r="N184" s="13">
        <v>35522</v>
      </c>
      <c r="O184" s="8">
        <v>12187</v>
      </c>
      <c r="P184" s="5">
        <f t="shared" ref="P184" si="81">O184/340.75</f>
        <v>35.765223771093176</v>
      </c>
      <c r="Q184" s="98">
        <v>31</v>
      </c>
      <c r="R184" s="8"/>
      <c r="S184" s="13"/>
      <c r="T184" s="8"/>
      <c r="U184" s="5">
        <f t="shared" si="21"/>
        <v>0</v>
      </c>
      <c r="V184" s="8"/>
      <c r="W184" s="13"/>
      <c r="X184" s="8"/>
      <c r="Y184" s="5">
        <f t="shared" si="79"/>
        <v>0</v>
      </c>
      <c r="Z184" s="3">
        <f t="shared" si="69"/>
        <v>143.06676449009538</v>
      </c>
      <c r="AA184" s="3">
        <f t="shared" si="71"/>
        <v>27.512839325018341</v>
      </c>
      <c r="AC184" s="3">
        <f t="shared" si="68"/>
        <v>24.932993176815849</v>
      </c>
      <c r="AD184" s="43"/>
      <c r="AE184" s="43">
        <f t="shared" si="75"/>
        <v>-2.9611151870873229</v>
      </c>
      <c r="AF184" s="43">
        <f t="shared" si="76"/>
        <v>10.832230594277327</v>
      </c>
      <c r="AI184" s="43"/>
    </row>
    <row r="185" spans="1:35" s="3" customFormat="1">
      <c r="A185" s="8">
        <v>13017</v>
      </c>
      <c r="B185" s="18">
        <v>35311</v>
      </c>
      <c r="C185" s="8" t="s">
        <v>95</v>
      </c>
      <c r="D185" s="8">
        <v>16875000</v>
      </c>
      <c r="E185" s="5">
        <f t="shared" si="80"/>
        <v>49523.110785033015</v>
      </c>
      <c r="F185" s="13">
        <v>35675</v>
      </c>
      <c r="G185" s="8">
        <v>302</v>
      </c>
      <c r="H185" s="8">
        <v>50</v>
      </c>
      <c r="I185" s="8">
        <v>270068</v>
      </c>
      <c r="J185" s="13">
        <v>35521</v>
      </c>
      <c r="K185" s="8">
        <v>128178</v>
      </c>
      <c r="L185" s="5">
        <f t="shared" si="73"/>
        <v>376.1643433602348</v>
      </c>
      <c r="M185" s="8">
        <v>277067</v>
      </c>
      <c r="N185" s="13">
        <v>35521</v>
      </c>
      <c r="O185" s="8">
        <v>27421</v>
      </c>
      <c r="P185" s="5">
        <f t="shared" ref="P185" si="82">O185/340.75</f>
        <v>80.472487160674987</v>
      </c>
      <c r="Q185" s="98"/>
      <c r="R185" s="8"/>
      <c r="S185" s="13"/>
      <c r="T185" s="8"/>
      <c r="U185" s="5">
        <f t="shared" si="21"/>
        <v>0</v>
      </c>
      <c r="V185" s="8"/>
      <c r="W185" s="13"/>
      <c r="X185" s="8"/>
      <c r="Y185" s="5">
        <f t="shared" si="79"/>
        <v>0</v>
      </c>
      <c r="Z185" s="3">
        <f t="shared" si="69"/>
        <v>321.90022010271463</v>
      </c>
      <c r="AA185" s="3">
        <f t="shared" si="71"/>
        <v>61.903888481291268</v>
      </c>
      <c r="AC185" s="3">
        <f t="shared" si="68"/>
        <v>54.646859647835655</v>
      </c>
      <c r="AD185" s="43"/>
      <c r="AE185" s="43">
        <f t="shared" ref="AE185" si="83">L185-Z185-AA185</f>
        <v>-7.6397652237711</v>
      </c>
      <c r="AF185" s="43">
        <f t="shared" ref="AF185" si="84">P185-AC185</f>
        <v>25.825627512839333</v>
      </c>
    </row>
    <row r="186" spans="1:35" s="3" customFormat="1">
      <c r="A186" s="8">
        <v>13031</v>
      </c>
      <c r="B186" s="18">
        <v>35316</v>
      </c>
      <c r="C186" s="8" t="s">
        <v>10</v>
      </c>
      <c r="D186" s="8">
        <v>1100000</v>
      </c>
      <c r="E186" s="5">
        <f t="shared" si="80"/>
        <v>3228.1731474688186</v>
      </c>
      <c r="F186" s="13"/>
      <c r="G186" s="8"/>
      <c r="H186" s="8"/>
      <c r="I186" s="123" t="s">
        <v>159</v>
      </c>
      <c r="J186" s="13"/>
      <c r="K186" s="8"/>
      <c r="L186" s="5">
        <f t="shared" si="73"/>
        <v>0</v>
      </c>
      <c r="M186" s="8"/>
      <c r="N186" s="13"/>
      <c r="O186" s="8"/>
      <c r="P186" s="5">
        <f t="shared" si="72"/>
        <v>0</v>
      </c>
      <c r="Q186" s="98"/>
      <c r="R186" s="8"/>
      <c r="S186" s="13"/>
      <c r="T186" s="8"/>
      <c r="U186" s="5">
        <f t="shared" si="21"/>
        <v>0</v>
      </c>
      <c r="V186" s="8"/>
      <c r="W186" s="13"/>
      <c r="X186" s="8"/>
      <c r="Y186" s="5">
        <f t="shared" si="79"/>
        <v>0</v>
      </c>
      <c r="AC186" s="3">
        <f t="shared" si="68"/>
        <v>4.6483269992663248</v>
      </c>
      <c r="AD186" s="43"/>
      <c r="AE186" s="43"/>
      <c r="AF186" s="60"/>
    </row>
    <row r="187" spans="1:35" s="3" customFormat="1">
      <c r="A187" s="8">
        <v>13067</v>
      </c>
      <c r="B187" s="18">
        <v>35335</v>
      </c>
      <c r="C187" s="8" t="s">
        <v>10</v>
      </c>
      <c r="D187" s="8">
        <v>6000000</v>
      </c>
      <c r="E187" s="5">
        <f t="shared" si="80"/>
        <v>17608.217168011739</v>
      </c>
      <c r="F187" s="13">
        <v>35676</v>
      </c>
      <c r="G187" s="8">
        <v>309</v>
      </c>
      <c r="H187" s="8">
        <v>65</v>
      </c>
      <c r="I187" s="8"/>
      <c r="J187" s="13"/>
      <c r="K187" s="8"/>
      <c r="L187" s="5">
        <f t="shared" si="73"/>
        <v>0</v>
      </c>
      <c r="M187" s="8">
        <v>277233</v>
      </c>
      <c r="N187" s="13">
        <v>35521</v>
      </c>
      <c r="O187" s="8">
        <v>6746</v>
      </c>
      <c r="P187" s="5">
        <f t="shared" si="72"/>
        <v>19.797505502567866</v>
      </c>
      <c r="Q187" s="98">
        <v>23</v>
      </c>
      <c r="R187" s="8"/>
      <c r="S187" s="13"/>
      <c r="T187" s="8"/>
      <c r="U187" s="5">
        <f t="shared" si="21"/>
        <v>0</v>
      </c>
      <c r="V187" s="8"/>
      <c r="W187" s="13"/>
      <c r="X187" s="8"/>
      <c r="Y187" s="5">
        <f t="shared" si="79"/>
        <v>0</v>
      </c>
      <c r="AC187" s="3">
        <f t="shared" si="68"/>
        <v>20.178774541452675</v>
      </c>
      <c r="AD187" s="43"/>
      <c r="AE187" s="43"/>
      <c r="AF187" s="43"/>
    </row>
    <row r="188" spans="1:35" s="3" customFormat="1">
      <c r="A188" s="8">
        <v>13081</v>
      </c>
      <c r="B188" s="18">
        <v>35342</v>
      </c>
      <c r="C188" s="8" t="s">
        <v>10</v>
      </c>
      <c r="D188" s="8">
        <v>6000000</v>
      </c>
      <c r="E188" s="5">
        <f t="shared" si="80"/>
        <v>17608.217168011739</v>
      </c>
      <c r="F188" s="13">
        <v>35684</v>
      </c>
      <c r="G188" s="8">
        <v>310</v>
      </c>
      <c r="H188" s="8">
        <v>7</v>
      </c>
      <c r="I188" s="8"/>
      <c r="J188" s="13"/>
      <c r="K188" s="8"/>
      <c r="L188" s="5">
        <f t="shared" si="73"/>
        <v>0</v>
      </c>
      <c r="M188" s="8">
        <v>277089</v>
      </c>
      <c r="N188" s="13">
        <v>35521</v>
      </c>
      <c r="O188" s="8">
        <v>6307</v>
      </c>
      <c r="P188" s="5">
        <f t="shared" si="72"/>
        <v>18.509170946441674</v>
      </c>
      <c r="Q188" s="98"/>
      <c r="R188" s="8"/>
      <c r="S188" s="13"/>
      <c r="T188" s="8"/>
      <c r="U188" s="5">
        <f t="shared" si="21"/>
        <v>0</v>
      </c>
      <c r="V188" s="8"/>
      <c r="W188" s="13"/>
      <c r="X188" s="8"/>
      <c r="Y188" s="5">
        <f t="shared" si="79"/>
        <v>0</v>
      </c>
      <c r="AC188" s="3">
        <f t="shared" ref="AC188:AC197" si="85">(12.91+(E188*1.2%))*9%</f>
        <v>20.178774541452675</v>
      </c>
      <c r="AD188" s="43"/>
      <c r="AE188" s="43"/>
      <c r="AF188" s="43"/>
    </row>
    <row r="189" spans="1:35" s="3" customFormat="1">
      <c r="A189" s="8">
        <v>13086</v>
      </c>
      <c r="B189" s="18">
        <v>35343</v>
      </c>
      <c r="C189" s="52" t="s">
        <v>11</v>
      </c>
      <c r="D189" s="8">
        <v>12000000</v>
      </c>
      <c r="E189" s="5">
        <f t="shared" si="80"/>
        <v>35216.434336023478</v>
      </c>
      <c r="F189" s="13"/>
      <c r="G189" s="8"/>
      <c r="H189" s="8"/>
      <c r="I189" s="123" t="s">
        <v>159</v>
      </c>
      <c r="J189" s="13"/>
      <c r="K189" s="8"/>
      <c r="L189" s="5">
        <f t="shared" si="73"/>
        <v>0</v>
      </c>
      <c r="M189" s="8"/>
      <c r="N189" s="13"/>
      <c r="O189" s="8"/>
      <c r="P189" s="5">
        <f t="shared" si="72"/>
        <v>0</v>
      </c>
      <c r="Q189" s="98"/>
      <c r="R189" s="8"/>
      <c r="S189" s="13"/>
      <c r="T189" s="8"/>
      <c r="U189" s="5">
        <f t="shared" si="21"/>
        <v>0</v>
      </c>
      <c r="V189" s="8"/>
      <c r="W189" s="13"/>
      <c r="X189" s="8"/>
      <c r="Y189" s="5">
        <f t="shared" si="79"/>
        <v>0</v>
      </c>
      <c r="AC189" s="3">
        <f t="shared" si="85"/>
        <v>39.195649082905355</v>
      </c>
      <c r="AD189" s="43"/>
      <c r="AE189" s="43"/>
      <c r="AF189" s="60"/>
    </row>
    <row r="190" spans="1:35" s="3" customFormat="1">
      <c r="A190" s="8">
        <v>13087</v>
      </c>
      <c r="B190" s="18">
        <v>35343</v>
      </c>
      <c r="C190" s="8" t="s">
        <v>104</v>
      </c>
      <c r="D190" s="8">
        <v>5700000</v>
      </c>
      <c r="E190" s="5">
        <f t="shared" si="80"/>
        <v>16727.806309611151</v>
      </c>
      <c r="F190" s="13"/>
      <c r="G190" s="8"/>
      <c r="H190" s="8"/>
      <c r="I190" s="123" t="s">
        <v>159</v>
      </c>
      <c r="J190" s="13"/>
      <c r="K190" s="8"/>
      <c r="L190" s="5">
        <f t="shared" si="73"/>
        <v>0</v>
      </c>
      <c r="M190" s="8"/>
      <c r="N190" s="13"/>
      <c r="O190" s="8"/>
      <c r="P190" s="5">
        <f t="shared" si="72"/>
        <v>0</v>
      </c>
      <c r="Q190" s="98"/>
      <c r="R190" s="8"/>
      <c r="S190" s="13"/>
      <c r="T190" s="8"/>
      <c r="U190" s="5">
        <f t="shared" si="21"/>
        <v>0</v>
      </c>
      <c r="V190" s="8"/>
      <c r="W190" s="13"/>
      <c r="X190" s="8"/>
      <c r="Y190" s="5">
        <f t="shared" si="79"/>
        <v>0</v>
      </c>
      <c r="AC190" s="3">
        <f t="shared" si="85"/>
        <v>19.227930814380041</v>
      </c>
      <c r="AD190" s="43"/>
      <c r="AE190" s="43"/>
      <c r="AF190" s="60"/>
    </row>
    <row r="191" spans="1:35" s="3" customFormat="1">
      <c r="A191" s="8">
        <v>13143</v>
      </c>
      <c r="B191" s="18">
        <v>35365</v>
      </c>
      <c r="C191" s="8" t="s">
        <v>2</v>
      </c>
      <c r="D191" s="8">
        <v>2500000</v>
      </c>
      <c r="E191" s="5">
        <f t="shared" si="80"/>
        <v>7336.7571533382243</v>
      </c>
      <c r="F191" s="13"/>
      <c r="G191" s="8"/>
      <c r="H191" s="8"/>
      <c r="I191" s="123" t="s">
        <v>159</v>
      </c>
      <c r="J191" s="13"/>
      <c r="K191" s="8"/>
      <c r="L191" s="5">
        <f t="shared" si="73"/>
        <v>0</v>
      </c>
      <c r="M191" s="8"/>
      <c r="N191" s="13"/>
      <c r="O191" s="8"/>
      <c r="P191" s="5">
        <f t="shared" si="72"/>
        <v>0</v>
      </c>
      <c r="Q191" s="98"/>
      <c r="R191" s="8"/>
      <c r="S191" s="13"/>
      <c r="T191" s="8"/>
      <c r="U191" s="5">
        <f t="shared" si="21"/>
        <v>0</v>
      </c>
      <c r="V191" s="8"/>
      <c r="W191" s="13"/>
      <c r="X191" s="8"/>
      <c r="Y191" s="5">
        <f t="shared" si="79"/>
        <v>0</v>
      </c>
      <c r="Z191" s="3">
        <f t="shared" si="69"/>
        <v>47.688921496698462</v>
      </c>
      <c r="AA191" s="3">
        <f t="shared" si="71"/>
        <v>9.1709464416727808</v>
      </c>
      <c r="AC191" s="3">
        <f t="shared" si="85"/>
        <v>9.0855977256052824</v>
      </c>
      <c r="AD191" s="43"/>
      <c r="AE191" s="60"/>
      <c r="AF191" s="60"/>
    </row>
    <row r="192" spans="1:35" s="3" customFormat="1">
      <c r="A192" s="8">
        <v>13144</v>
      </c>
      <c r="B192" s="18">
        <v>35365</v>
      </c>
      <c r="C192" s="8" t="s">
        <v>2</v>
      </c>
      <c r="D192" s="8">
        <v>2500000</v>
      </c>
      <c r="E192" s="5">
        <f t="shared" si="80"/>
        <v>7336.7571533382243</v>
      </c>
      <c r="F192" s="13"/>
      <c r="G192" s="8"/>
      <c r="H192" s="8"/>
      <c r="I192" s="123" t="s">
        <v>159</v>
      </c>
      <c r="J192" s="13"/>
      <c r="K192" s="8"/>
      <c r="L192" s="5">
        <f t="shared" si="73"/>
        <v>0</v>
      </c>
      <c r="M192" s="8"/>
      <c r="N192" s="13"/>
      <c r="O192" s="8"/>
      <c r="P192" s="5">
        <f t="shared" si="72"/>
        <v>0</v>
      </c>
      <c r="Q192" s="98"/>
      <c r="R192" s="8"/>
      <c r="S192" s="13"/>
      <c r="T192" s="8"/>
      <c r="U192" s="5">
        <f t="shared" si="21"/>
        <v>0</v>
      </c>
      <c r="V192" s="8"/>
      <c r="W192" s="13"/>
      <c r="X192" s="8"/>
      <c r="Y192" s="5">
        <f t="shared" si="79"/>
        <v>0</v>
      </c>
      <c r="Z192" s="3">
        <f t="shared" si="69"/>
        <v>47.688921496698462</v>
      </c>
      <c r="AA192" s="3">
        <f t="shared" si="71"/>
        <v>9.1709464416727808</v>
      </c>
      <c r="AC192" s="3">
        <f t="shared" si="85"/>
        <v>9.0855977256052824</v>
      </c>
      <c r="AD192" s="43"/>
      <c r="AE192" s="60"/>
      <c r="AF192" s="60"/>
    </row>
    <row r="193" spans="1:37" s="3" customFormat="1">
      <c r="A193" s="8">
        <v>13145</v>
      </c>
      <c r="B193" s="18">
        <v>35365</v>
      </c>
      <c r="C193" s="8" t="s">
        <v>2</v>
      </c>
      <c r="D193" s="8">
        <v>4500000</v>
      </c>
      <c r="E193" s="5">
        <f t="shared" si="80"/>
        <v>13206.162876008804</v>
      </c>
      <c r="F193" s="13"/>
      <c r="G193" s="8"/>
      <c r="H193" s="8"/>
      <c r="I193" s="123" t="s">
        <v>159</v>
      </c>
      <c r="J193" s="13"/>
      <c r="K193" s="8"/>
      <c r="L193" s="5">
        <f t="shared" si="73"/>
        <v>0</v>
      </c>
      <c r="M193" s="8"/>
      <c r="N193" s="13"/>
      <c r="O193" s="8"/>
      <c r="P193" s="5">
        <f t="shared" si="72"/>
        <v>0</v>
      </c>
      <c r="Q193" s="98"/>
      <c r="R193" s="8"/>
      <c r="S193" s="13"/>
      <c r="T193" s="8"/>
      <c r="U193" s="5">
        <f t="shared" si="21"/>
        <v>0</v>
      </c>
      <c r="V193" s="8"/>
      <c r="W193" s="13"/>
      <c r="X193" s="8"/>
      <c r="Y193" s="5">
        <f t="shared" si="79"/>
        <v>0</v>
      </c>
      <c r="Z193" s="3">
        <f t="shared" si="69"/>
        <v>85.840058694057234</v>
      </c>
      <c r="AA193" s="3">
        <f t="shared" si="71"/>
        <v>16.507703595011005</v>
      </c>
      <c r="AC193" s="3">
        <f t="shared" si="85"/>
        <v>15.424555906089507</v>
      </c>
      <c r="AD193" s="43"/>
      <c r="AE193" s="60"/>
      <c r="AF193" s="60"/>
    </row>
    <row r="194" spans="1:37" s="3" customFormat="1">
      <c r="A194" s="8">
        <v>13146</v>
      </c>
      <c r="B194" s="18">
        <v>35365</v>
      </c>
      <c r="C194" s="8" t="s">
        <v>2</v>
      </c>
      <c r="D194" s="8">
        <v>2400000</v>
      </c>
      <c r="E194" s="5">
        <f t="shared" si="80"/>
        <v>7043.2868672046952</v>
      </c>
      <c r="F194" s="13"/>
      <c r="G194" s="8"/>
      <c r="H194" s="8"/>
      <c r="I194" s="123" t="s">
        <v>159</v>
      </c>
      <c r="J194" s="13"/>
      <c r="K194" s="8"/>
      <c r="L194" s="5">
        <f t="shared" si="73"/>
        <v>0</v>
      </c>
      <c r="M194" s="8"/>
      <c r="N194" s="13"/>
      <c r="O194" s="8"/>
      <c r="P194" s="5">
        <f t="shared" si="72"/>
        <v>0</v>
      </c>
      <c r="Q194" s="98"/>
      <c r="R194" s="8"/>
      <c r="S194" s="13"/>
      <c r="T194" s="8"/>
      <c r="U194" s="5">
        <f t="shared" si="21"/>
        <v>0</v>
      </c>
      <c r="V194" s="8"/>
      <c r="W194" s="13"/>
      <c r="X194" s="8"/>
      <c r="Y194" s="5">
        <f t="shared" si="79"/>
        <v>0</v>
      </c>
      <c r="Z194" s="3">
        <f t="shared" si="69"/>
        <v>45.781364636830524</v>
      </c>
      <c r="AA194" s="3">
        <f t="shared" si="71"/>
        <v>8.8041085840058688</v>
      </c>
      <c r="AC194" s="3">
        <f t="shared" si="85"/>
        <v>8.7686498165810711</v>
      </c>
      <c r="AD194" s="43"/>
      <c r="AE194" s="60"/>
      <c r="AF194" s="60"/>
    </row>
    <row r="195" spans="1:37" s="3" customFormat="1">
      <c r="A195" s="8">
        <v>13147</v>
      </c>
      <c r="B195" s="18">
        <v>35365</v>
      </c>
      <c r="C195" s="52" t="s">
        <v>0</v>
      </c>
      <c r="D195" s="8">
        <v>800000</v>
      </c>
      <c r="E195" s="5">
        <f t="shared" si="80"/>
        <v>2347.7622890682319</v>
      </c>
      <c r="F195" s="13"/>
      <c r="G195" s="8"/>
      <c r="H195" s="8"/>
      <c r="I195" s="123" t="s">
        <v>160</v>
      </c>
      <c r="J195" s="13"/>
      <c r="K195" s="8"/>
      <c r="L195" s="5">
        <f t="shared" si="73"/>
        <v>0</v>
      </c>
      <c r="M195" s="8"/>
      <c r="N195" s="13"/>
      <c r="O195" s="8"/>
      <c r="P195" s="5">
        <f t="shared" si="72"/>
        <v>0</v>
      </c>
      <c r="Q195" s="98"/>
      <c r="R195" s="8"/>
      <c r="S195" s="13"/>
      <c r="T195" s="8"/>
      <c r="U195" s="5">
        <f t="shared" si="21"/>
        <v>0</v>
      </c>
      <c r="V195" s="8"/>
      <c r="W195" s="13"/>
      <c r="X195" s="8"/>
      <c r="Y195" s="5">
        <f t="shared" si="79"/>
        <v>0</v>
      </c>
      <c r="Z195" s="3">
        <f t="shared" si="69"/>
        <v>15.260454878943509</v>
      </c>
      <c r="AA195" s="3">
        <f t="shared" si="71"/>
        <v>2.9347028613352899</v>
      </c>
      <c r="AC195" s="3">
        <f t="shared" si="85"/>
        <v>3.6974832721936899</v>
      </c>
      <c r="AD195" s="43"/>
      <c r="AE195" s="60"/>
      <c r="AF195" s="60"/>
    </row>
    <row r="196" spans="1:37" s="3" customFormat="1">
      <c r="A196" s="8">
        <v>13148</v>
      </c>
      <c r="B196" s="18">
        <v>35365</v>
      </c>
      <c r="C196" s="52" t="s">
        <v>0</v>
      </c>
      <c r="D196" s="8">
        <v>800000</v>
      </c>
      <c r="E196" s="5">
        <f t="shared" si="80"/>
        <v>2347.7622890682319</v>
      </c>
      <c r="F196" s="13"/>
      <c r="G196" s="8"/>
      <c r="H196" s="8"/>
      <c r="I196" s="123" t="s">
        <v>160</v>
      </c>
      <c r="J196" s="13"/>
      <c r="K196" s="8"/>
      <c r="L196" s="5">
        <f t="shared" si="73"/>
        <v>0</v>
      </c>
      <c r="M196" s="8"/>
      <c r="N196" s="13"/>
      <c r="O196" s="8"/>
      <c r="P196" s="5">
        <f t="shared" si="72"/>
        <v>0</v>
      </c>
      <c r="Q196" s="98"/>
      <c r="R196" s="8"/>
      <c r="S196" s="13"/>
      <c r="T196" s="8"/>
      <c r="U196" s="5">
        <f t="shared" si="21"/>
        <v>0</v>
      </c>
      <c r="V196" s="8"/>
      <c r="W196" s="13"/>
      <c r="X196" s="8"/>
      <c r="Y196" s="5">
        <f t="shared" si="79"/>
        <v>0</v>
      </c>
      <c r="Z196" s="3">
        <f t="shared" si="69"/>
        <v>15.260454878943509</v>
      </c>
      <c r="AA196" s="3">
        <f t="shared" si="71"/>
        <v>2.9347028613352899</v>
      </c>
      <c r="AC196" s="3">
        <f t="shared" si="85"/>
        <v>3.6974832721936899</v>
      </c>
      <c r="AD196" s="43"/>
      <c r="AE196" s="60"/>
      <c r="AF196" s="60"/>
    </row>
    <row r="197" spans="1:37" s="3" customFormat="1">
      <c r="A197" s="8">
        <v>13154</v>
      </c>
      <c r="B197" s="18">
        <v>35369</v>
      </c>
      <c r="C197" s="8" t="s">
        <v>10</v>
      </c>
      <c r="D197" s="8">
        <v>5450000</v>
      </c>
      <c r="E197" s="5">
        <f t="shared" si="80"/>
        <v>15994.130594277329</v>
      </c>
      <c r="F197" s="13"/>
      <c r="G197" s="8"/>
      <c r="H197" s="8"/>
      <c r="I197" s="8"/>
      <c r="J197" s="13"/>
      <c r="K197" s="8"/>
      <c r="L197" s="5">
        <f t="shared" si="73"/>
        <v>0</v>
      </c>
      <c r="M197" s="8">
        <v>388680</v>
      </c>
      <c r="N197" s="13">
        <v>35521</v>
      </c>
      <c r="O197" s="8">
        <v>6152</v>
      </c>
      <c r="P197" s="5">
        <f t="shared" si="72"/>
        <v>18.054292002934702</v>
      </c>
      <c r="Q197" s="98">
        <v>17</v>
      </c>
      <c r="R197" s="8"/>
      <c r="S197" s="13"/>
      <c r="T197" s="8"/>
      <c r="U197" s="5">
        <f t="shared" si="21"/>
        <v>0</v>
      </c>
      <c r="V197" s="8"/>
      <c r="W197" s="13"/>
      <c r="X197" s="8"/>
      <c r="Y197" s="5">
        <f t="shared" si="79"/>
        <v>0</v>
      </c>
      <c r="AC197" s="3">
        <f t="shared" si="85"/>
        <v>18.435561041819515</v>
      </c>
      <c r="AD197" s="43"/>
      <c r="AE197" s="43"/>
      <c r="AF197" s="43"/>
    </row>
    <row r="198" spans="1:37" s="3" customFormat="1">
      <c r="A198" s="8">
        <v>13161</v>
      </c>
      <c r="B198" s="18">
        <v>35381</v>
      </c>
      <c r="C198" s="52" t="s">
        <v>0</v>
      </c>
      <c r="D198" s="8">
        <v>2000000</v>
      </c>
      <c r="E198" s="5">
        <f t="shared" si="80"/>
        <v>5869.40572267058</v>
      </c>
      <c r="F198" s="13">
        <v>35747</v>
      </c>
      <c r="G198" s="8">
        <v>312</v>
      </c>
      <c r="H198" s="8">
        <v>50</v>
      </c>
      <c r="I198" s="8">
        <v>388693</v>
      </c>
      <c r="J198" s="13">
        <v>35582</v>
      </c>
      <c r="K198" s="8">
        <v>15426</v>
      </c>
      <c r="L198" s="5">
        <f t="shared" si="73"/>
        <v>45.270726338958184</v>
      </c>
      <c r="M198" s="8">
        <v>388633</v>
      </c>
      <c r="N198" s="13">
        <v>35521</v>
      </c>
      <c r="O198" s="8">
        <v>3250</v>
      </c>
      <c r="P198" s="5">
        <f t="shared" si="72"/>
        <v>9.5377842993396911</v>
      </c>
      <c r="Q198" s="98"/>
      <c r="R198" s="8"/>
      <c r="S198" s="13"/>
      <c r="T198" s="8"/>
      <c r="U198" s="5">
        <f t="shared" si="21"/>
        <v>0</v>
      </c>
      <c r="V198" s="8"/>
      <c r="W198" s="13"/>
      <c r="X198" s="8"/>
      <c r="Y198" s="5">
        <f t="shared" si="79"/>
        <v>0</v>
      </c>
      <c r="Z198" s="3">
        <f t="shared" si="69"/>
        <v>38.151137197358771</v>
      </c>
      <c r="AA198" s="3">
        <f t="shared" si="71"/>
        <v>7.3367571533382252</v>
      </c>
      <c r="AC198" s="3">
        <f t="shared" ref="AC198:AC266" si="86">(13.5+(E198*1.2%))*9%</f>
        <v>7.5539581804842264</v>
      </c>
      <c r="AD198" s="43" t="s">
        <v>60</v>
      </c>
      <c r="AE198" s="43">
        <f t="shared" si="75"/>
        <v>-0.21716801173881262</v>
      </c>
      <c r="AF198" s="43">
        <f t="shared" si="76"/>
        <v>1.9838261188554647</v>
      </c>
    </row>
    <row r="199" spans="1:37" s="3" customFormat="1">
      <c r="A199" s="8">
        <v>13175</v>
      </c>
      <c r="B199" s="18">
        <v>35391</v>
      </c>
      <c r="C199" s="8" t="s">
        <v>96</v>
      </c>
      <c r="D199" s="8">
        <v>4100000</v>
      </c>
      <c r="E199" s="5">
        <f t="shared" si="80"/>
        <v>12032.281731474688</v>
      </c>
      <c r="F199" s="13">
        <v>35751</v>
      </c>
      <c r="G199" s="8">
        <v>312</v>
      </c>
      <c r="H199" s="8">
        <v>53</v>
      </c>
      <c r="I199" s="8">
        <v>388678</v>
      </c>
      <c r="J199" s="13">
        <v>35521</v>
      </c>
      <c r="K199" s="8">
        <v>8020</v>
      </c>
      <c r="L199" s="5">
        <f t="shared" si="73"/>
        <v>23.536316947909025</v>
      </c>
      <c r="M199" s="133" t="s">
        <v>25</v>
      </c>
      <c r="N199" s="23"/>
      <c r="O199" s="8"/>
      <c r="P199" s="5">
        <f t="shared" si="72"/>
        <v>0</v>
      </c>
      <c r="Q199" s="98"/>
      <c r="R199" s="8"/>
      <c r="S199" s="13"/>
      <c r="T199" s="8"/>
      <c r="U199" s="5">
        <f t="shared" si="21"/>
        <v>0</v>
      </c>
      <c r="V199" s="8"/>
      <c r="W199" s="13"/>
      <c r="X199" s="8"/>
      <c r="Y199" s="5">
        <f t="shared" si="79"/>
        <v>0</v>
      </c>
      <c r="Z199" s="3">
        <f t="shared" si="69"/>
        <v>78.209831254585481</v>
      </c>
      <c r="AA199" s="3">
        <f t="shared" si="71"/>
        <v>15.040352164343361</v>
      </c>
      <c r="AC199" s="3">
        <f t="shared" si="86"/>
        <v>14.209864269992662</v>
      </c>
      <c r="AD199" s="43"/>
      <c r="AE199" s="60"/>
      <c r="AF199" s="60"/>
      <c r="AJ199" s="43" t="s">
        <v>156</v>
      </c>
    </row>
    <row r="200" spans="1:37" s="3" customFormat="1">
      <c r="A200" s="8">
        <v>13208</v>
      </c>
      <c r="B200" s="18">
        <v>35419</v>
      </c>
      <c r="C200" s="8" t="s">
        <v>10</v>
      </c>
      <c r="D200" s="8">
        <v>1300000</v>
      </c>
      <c r="E200" s="5">
        <f t="shared" si="80"/>
        <v>3815.1137197358767</v>
      </c>
      <c r="F200" s="13"/>
      <c r="G200" s="8"/>
      <c r="H200" s="8"/>
      <c r="I200" s="123" t="s">
        <v>157</v>
      </c>
      <c r="J200" s="13"/>
      <c r="K200" s="8"/>
      <c r="L200" s="5">
        <f t="shared" si="73"/>
        <v>0</v>
      </c>
      <c r="M200" s="8"/>
      <c r="N200" s="13"/>
      <c r="O200" s="8"/>
      <c r="P200" s="5">
        <f t="shared" si="72"/>
        <v>0</v>
      </c>
      <c r="Q200" s="98"/>
      <c r="R200" s="8"/>
      <c r="S200" s="13"/>
      <c r="T200" s="8"/>
      <c r="U200" s="5">
        <f t="shared" si="21"/>
        <v>0</v>
      </c>
      <c r="V200" s="8"/>
      <c r="W200" s="13"/>
      <c r="X200" s="8"/>
      <c r="Y200" s="5">
        <f t="shared" si="79"/>
        <v>0</v>
      </c>
      <c r="AC200" s="3">
        <f t="shared" si="86"/>
        <v>5.3353228173147471</v>
      </c>
      <c r="AD200" s="43"/>
      <c r="AE200" s="43"/>
      <c r="AF200" s="60"/>
      <c r="AJ200" s="43"/>
    </row>
    <row r="201" spans="1:37" s="3" customFormat="1">
      <c r="A201" s="8">
        <v>13246</v>
      </c>
      <c r="B201" s="18">
        <v>35459</v>
      </c>
      <c r="C201" s="8" t="s">
        <v>106</v>
      </c>
      <c r="D201" s="8">
        <v>4576364</v>
      </c>
      <c r="E201" s="5">
        <f t="shared" si="80"/>
        <v>13430.268525311812</v>
      </c>
      <c r="F201" s="13"/>
      <c r="G201" s="8"/>
      <c r="H201" s="8"/>
      <c r="I201" s="8">
        <v>388917</v>
      </c>
      <c r="J201" s="13">
        <v>35465</v>
      </c>
      <c r="K201" s="8">
        <v>124492</v>
      </c>
      <c r="L201" s="5">
        <f t="shared" si="73"/>
        <v>365.3470286133529</v>
      </c>
      <c r="M201" s="8">
        <v>388918</v>
      </c>
      <c r="N201" s="13">
        <v>35465</v>
      </c>
      <c r="O201" s="8">
        <v>10774</v>
      </c>
      <c r="P201" s="5">
        <f t="shared" si="72"/>
        <v>31.618488628026412</v>
      </c>
      <c r="Q201" s="98"/>
      <c r="R201" s="8"/>
      <c r="S201" s="13"/>
      <c r="T201" s="8"/>
      <c r="U201" s="5">
        <f t="shared" si="21"/>
        <v>0</v>
      </c>
      <c r="V201" s="8"/>
      <c r="W201" s="13"/>
      <c r="X201" s="8"/>
      <c r="Y201" s="5">
        <f t="shared" si="79"/>
        <v>0</v>
      </c>
      <c r="AB201" s="3">
        <f>E201*1.3%</f>
        <v>174.59349082905356</v>
      </c>
      <c r="AC201" s="3">
        <f t="shared" si="86"/>
        <v>15.719690007336757</v>
      </c>
      <c r="AD201" s="43"/>
      <c r="AE201" s="43">
        <f>L201-AB201</f>
        <v>190.75353778429934</v>
      </c>
      <c r="AF201" s="43">
        <f t="shared" ref="AF201:AF253" si="87">P201-AC201</f>
        <v>15.898798620689655</v>
      </c>
      <c r="AJ201" s="43" t="s">
        <v>204</v>
      </c>
    </row>
    <row r="202" spans="1:37" s="3" customFormat="1">
      <c r="A202" s="44">
        <v>13247</v>
      </c>
      <c r="B202" s="95">
        <v>35460</v>
      </c>
      <c r="C202" s="52" t="s">
        <v>0</v>
      </c>
      <c r="D202" s="8">
        <v>3843000</v>
      </c>
      <c r="E202" s="5">
        <f t="shared" si="80"/>
        <v>11278.063096111518</v>
      </c>
      <c r="F202" s="40">
        <v>38853</v>
      </c>
      <c r="G202" s="8">
        <v>425</v>
      </c>
      <c r="H202" s="8">
        <v>30</v>
      </c>
      <c r="I202" s="8">
        <v>219346</v>
      </c>
      <c r="J202" s="13">
        <v>35522</v>
      </c>
      <c r="K202" s="8">
        <v>22543</v>
      </c>
      <c r="L202" s="5">
        <f t="shared" si="73"/>
        <v>66.157006603081442</v>
      </c>
      <c r="M202" s="8">
        <v>219347</v>
      </c>
      <c r="N202" s="13">
        <v>35522</v>
      </c>
      <c r="O202" s="8">
        <v>6245</v>
      </c>
      <c r="P202" s="5">
        <f t="shared" si="72"/>
        <v>18.327219369038886</v>
      </c>
      <c r="Q202" s="98"/>
      <c r="R202" s="8"/>
      <c r="S202" s="13"/>
      <c r="T202" s="8"/>
      <c r="U202" s="5">
        <f t="shared" si="21"/>
        <v>0</v>
      </c>
      <c r="V202" s="8"/>
      <c r="W202" s="13"/>
      <c r="X202" s="8"/>
      <c r="Y202" s="5">
        <f t="shared" si="79"/>
        <v>0</v>
      </c>
      <c r="Z202" s="3">
        <f t="shared" ref="Z202:Z263" si="88">E202*0.65%</f>
        <v>73.307410124724882</v>
      </c>
      <c r="AA202" s="3">
        <f t="shared" ref="AA202:AA263" si="89">E202*0.125%</f>
        <v>14.097578870139399</v>
      </c>
      <c r="AC202" s="3">
        <f t="shared" si="86"/>
        <v>13.39530814380044</v>
      </c>
      <c r="AD202" s="43"/>
      <c r="AE202" s="43">
        <f t="shared" ref="AE202:AE253" si="90">L202-Z202-AA202</f>
        <v>-21.247982391782841</v>
      </c>
      <c r="AF202" s="43">
        <f t="shared" si="87"/>
        <v>4.9319112252384461</v>
      </c>
    </row>
    <row r="203" spans="1:37" s="3" customFormat="1">
      <c r="A203" s="44"/>
      <c r="B203" s="95"/>
      <c r="C203" s="52" t="s">
        <v>153</v>
      </c>
      <c r="D203" s="8"/>
      <c r="E203" s="5"/>
      <c r="F203" s="40">
        <v>38853</v>
      </c>
      <c r="G203" s="8">
        <v>425</v>
      </c>
      <c r="H203" s="8">
        <v>31</v>
      </c>
      <c r="I203" s="8"/>
      <c r="J203" s="13"/>
      <c r="K203" s="8"/>
      <c r="L203" s="5"/>
      <c r="M203" s="8">
        <v>219348</v>
      </c>
      <c r="N203" s="13">
        <v>35522</v>
      </c>
      <c r="O203" s="8">
        <v>750</v>
      </c>
      <c r="P203" s="5">
        <f t="shared" si="72"/>
        <v>2.2010271460014672</v>
      </c>
      <c r="Q203" s="98"/>
      <c r="R203" s="8"/>
      <c r="S203" s="13"/>
      <c r="T203" s="8"/>
      <c r="U203" s="5"/>
      <c r="V203" s="8"/>
      <c r="W203" s="13"/>
      <c r="X203" s="8"/>
      <c r="Y203" s="5"/>
      <c r="AC203" s="3">
        <f t="shared" si="86"/>
        <v>1.2149999999999999</v>
      </c>
      <c r="AD203" s="43"/>
      <c r="AE203" s="43"/>
      <c r="AF203" s="43">
        <f t="shared" si="87"/>
        <v>0.98602714600146735</v>
      </c>
    </row>
    <row r="204" spans="1:37" s="3" customFormat="1">
      <c r="A204" s="8">
        <v>13252</v>
      </c>
      <c r="B204" s="18">
        <v>35467</v>
      </c>
      <c r="C204" s="8" t="s">
        <v>10</v>
      </c>
      <c r="D204" s="8">
        <v>7500000</v>
      </c>
      <c r="E204" s="5">
        <f t="shared" si="80"/>
        <v>22010.271460014672</v>
      </c>
      <c r="F204" s="40">
        <v>39538</v>
      </c>
      <c r="G204" s="8">
        <v>461</v>
      </c>
      <c r="H204" s="8">
        <v>13</v>
      </c>
      <c r="I204" s="8"/>
      <c r="J204" s="13"/>
      <c r="K204" s="8"/>
      <c r="L204" s="5">
        <f t="shared" si="73"/>
        <v>0</v>
      </c>
      <c r="M204" s="8">
        <v>277235</v>
      </c>
      <c r="N204" s="13">
        <v>35522</v>
      </c>
      <c r="O204" s="8">
        <v>8514</v>
      </c>
      <c r="P204" s="5">
        <f t="shared" si="72"/>
        <v>24.986060161408659</v>
      </c>
      <c r="Q204" s="98">
        <v>7</v>
      </c>
      <c r="R204" s="8"/>
      <c r="S204" s="13"/>
      <c r="T204" s="8"/>
      <c r="U204" s="5">
        <f t="shared" si="21"/>
        <v>0</v>
      </c>
      <c r="V204" s="8"/>
      <c r="W204" s="13"/>
      <c r="X204" s="8"/>
      <c r="Y204" s="5">
        <f t="shared" ref="Y204:Y221" si="91">X204/340.75</f>
        <v>0</v>
      </c>
      <c r="AC204" s="3">
        <f t="shared" si="86"/>
        <v>24.986093176815846</v>
      </c>
      <c r="AD204" s="43"/>
      <c r="AE204" s="43"/>
      <c r="AF204" s="43">
        <f t="shared" si="87"/>
        <v>-3.3015407186809398E-5</v>
      </c>
    </row>
    <row r="205" spans="1:37" s="3" customFormat="1">
      <c r="A205" s="8">
        <v>13259</v>
      </c>
      <c r="B205" s="18">
        <v>35476</v>
      </c>
      <c r="C205" s="8" t="s">
        <v>97</v>
      </c>
      <c r="D205" s="8">
        <v>27100000</v>
      </c>
      <c r="E205" s="5">
        <f t="shared" ref="E205:E270" si="92">D205/340.75</f>
        <v>79530.447542186361</v>
      </c>
      <c r="F205" s="13">
        <v>35478</v>
      </c>
      <c r="G205" s="8">
        <v>303</v>
      </c>
      <c r="H205" s="8">
        <v>65</v>
      </c>
      <c r="I205" s="8">
        <v>277245</v>
      </c>
      <c r="J205" s="13">
        <v>35507</v>
      </c>
      <c r="K205" s="8">
        <v>205832</v>
      </c>
      <c r="L205" s="5">
        <f t="shared" si="73"/>
        <v>604.05575935436536</v>
      </c>
      <c r="M205" s="8">
        <v>277244</v>
      </c>
      <c r="N205" s="13">
        <v>35599</v>
      </c>
      <c r="O205" s="8">
        <v>44037</v>
      </c>
      <c r="P205" s="5">
        <f t="shared" si="72"/>
        <v>129.23550990462215</v>
      </c>
      <c r="Q205" s="98"/>
      <c r="R205" s="8"/>
      <c r="S205" s="13"/>
      <c r="T205" s="8"/>
      <c r="U205" s="5">
        <f t="shared" si="21"/>
        <v>0</v>
      </c>
      <c r="V205" s="8"/>
      <c r="W205" s="13"/>
      <c r="X205" s="8"/>
      <c r="Y205" s="5">
        <f t="shared" si="91"/>
        <v>0</v>
      </c>
      <c r="Z205" s="3">
        <f t="shared" si="88"/>
        <v>516.94790902421141</v>
      </c>
      <c r="AA205" s="3">
        <f t="shared" si="89"/>
        <v>99.413059427732946</v>
      </c>
      <c r="AC205" s="3">
        <f t="shared" si="86"/>
        <v>87.107883345561262</v>
      </c>
      <c r="AD205" s="43"/>
      <c r="AE205" s="43">
        <f t="shared" ref="AE205" si="93">L205-Z205-AA205</f>
        <v>-12.305209097578995</v>
      </c>
      <c r="AF205" s="43">
        <f t="shared" ref="AF205" si="94">P205-AC205</f>
        <v>42.127626559060886</v>
      </c>
      <c r="AJ205" s="43" t="s">
        <v>158</v>
      </c>
      <c r="AK205" s="43"/>
    </row>
    <row r="206" spans="1:37" s="3" customFormat="1">
      <c r="A206" s="8">
        <v>13268</v>
      </c>
      <c r="B206" s="18">
        <v>35483</v>
      </c>
      <c r="C206" s="8" t="s">
        <v>99</v>
      </c>
      <c r="D206" s="8">
        <v>5800000</v>
      </c>
      <c r="E206" s="5">
        <f t="shared" si="92"/>
        <v>17021.276595744679</v>
      </c>
      <c r="F206" s="13">
        <v>35779</v>
      </c>
      <c r="G206" s="8">
        <v>313</v>
      </c>
      <c r="H206" s="8">
        <v>48</v>
      </c>
      <c r="I206" s="8">
        <v>277213</v>
      </c>
      <c r="J206" s="13">
        <v>35495</v>
      </c>
      <c r="K206" s="8">
        <v>44378</v>
      </c>
      <c r="L206" s="5">
        <f t="shared" si="73"/>
        <v>130.23624358033749</v>
      </c>
      <c r="M206" s="8">
        <v>277214</v>
      </c>
      <c r="N206" s="13">
        <v>35505</v>
      </c>
      <c r="O206" s="8">
        <v>9425</v>
      </c>
      <c r="P206" s="5">
        <f t="shared" ref="P206:P208" si="95">O206/340.75</f>
        <v>27.659574468085108</v>
      </c>
      <c r="Q206" s="98">
        <v>10</v>
      </c>
      <c r="R206" s="8"/>
      <c r="S206" s="13"/>
      <c r="T206" s="8"/>
      <c r="U206" s="5">
        <f t="shared" si="21"/>
        <v>0</v>
      </c>
      <c r="V206" s="8"/>
      <c r="W206" s="13"/>
      <c r="X206" s="8"/>
      <c r="Y206" s="5">
        <f t="shared" si="91"/>
        <v>0</v>
      </c>
      <c r="Z206" s="3">
        <f t="shared" si="88"/>
        <v>110.63829787234043</v>
      </c>
      <c r="AA206" s="3">
        <f t="shared" si="89"/>
        <v>21.276595744680851</v>
      </c>
      <c r="AC206" s="3">
        <f t="shared" si="86"/>
        <v>19.597978723404253</v>
      </c>
      <c r="AD206" s="43"/>
      <c r="AE206" s="43">
        <f t="shared" si="90"/>
        <v>-1.6786500366837949</v>
      </c>
      <c r="AF206" s="43">
        <f t="shared" si="87"/>
        <v>8.0615957446808544</v>
      </c>
      <c r="AI206" s="43"/>
    </row>
    <row r="207" spans="1:37" s="3" customFormat="1">
      <c r="A207" s="8">
        <v>13269</v>
      </c>
      <c r="B207" s="18">
        <v>35483</v>
      </c>
      <c r="C207" s="8" t="s">
        <v>98</v>
      </c>
      <c r="D207" s="8">
        <v>18000000</v>
      </c>
      <c r="E207" s="5">
        <f t="shared" ref="E207" si="96">D207/340.75</f>
        <v>52824.651504035217</v>
      </c>
      <c r="F207" s="13">
        <v>35779</v>
      </c>
      <c r="G207" s="8">
        <v>313</v>
      </c>
      <c r="H207" s="8">
        <v>49</v>
      </c>
      <c r="I207" s="8">
        <v>277217</v>
      </c>
      <c r="J207" s="13">
        <v>35495</v>
      </c>
      <c r="K207" s="8">
        <v>136854</v>
      </c>
      <c r="L207" s="5">
        <f t="shared" ref="L207" si="97">K207/340.75</f>
        <v>401.62582538517972</v>
      </c>
      <c r="M207" s="8">
        <v>277215</v>
      </c>
      <c r="N207" s="13">
        <v>35495</v>
      </c>
      <c r="O207" s="8">
        <v>29250</v>
      </c>
      <c r="P207" s="5">
        <f t="shared" ref="P207" si="98">O207/340.75</f>
        <v>85.84005869405722</v>
      </c>
      <c r="Q207" s="98">
        <v>11</v>
      </c>
      <c r="R207" s="8"/>
      <c r="S207" s="13"/>
      <c r="T207" s="8"/>
      <c r="U207" s="5">
        <f t="shared" ref="U207" si="99">T207/340.75</f>
        <v>0</v>
      </c>
      <c r="V207" s="8"/>
      <c r="W207" s="13"/>
      <c r="X207" s="8"/>
      <c r="Y207" s="5">
        <f t="shared" ref="Y207" si="100">X207/340.75</f>
        <v>0</v>
      </c>
      <c r="Z207" s="3">
        <f t="shared" si="88"/>
        <v>343.36023477622894</v>
      </c>
      <c r="AA207" s="3">
        <f t="shared" si="89"/>
        <v>66.030814380044021</v>
      </c>
      <c r="AC207" s="3">
        <f t="shared" si="86"/>
        <v>58.265623624358028</v>
      </c>
      <c r="AD207" s="43"/>
      <c r="AE207" s="43">
        <f t="shared" si="90"/>
        <v>-7.7652237710932326</v>
      </c>
      <c r="AF207" s="43">
        <f t="shared" si="87"/>
        <v>27.574435069699192</v>
      </c>
      <c r="AI207" s="43"/>
    </row>
    <row r="208" spans="1:37" s="3" customFormat="1">
      <c r="A208" s="104">
        <v>13310</v>
      </c>
      <c r="B208" s="100">
        <v>35518</v>
      </c>
      <c r="C208" s="101" t="s">
        <v>100</v>
      </c>
      <c r="D208" s="103">
        <v>8173104</v>
      </c>
      <c r="E208" s="5">
        <f t="shared" si="92"/>
        <v>23985.631694790904</v>
      </c>
      <c r="F208" s="13">
        <v>35779</v>
      </c>
      <c r="G208" s="8">
        <v>313</v>
      </c>
      <c r="H208" s="8">
        <v>56</v>
      </c>
      <c r="I208" s="8">
        <v>277371</v>
      </c>
      <c r="J208" s="13">
        <v>35510</v>
      </c>
      <c r="K208" s="8">
        <v>62320</v>
      </c>
      <c r="L208" s="5">
        <f t="shared" ref="L208:L255" si="101">K208/340.75</f>
        <v>182.89068231841526</v>
      </c>
      <c r="M208" s="8">
        <v>277372</v>
      </c>
      <c r="N208" s="13">
        <v>35520</v>
      </c>
      <c r="O208" s="8">
        <v>13281</v>
      </c>
      <c r="P208" s="5">
        <f t="shared" si="95"/>
        <v>38.975788701393981</v>
      </c>
      <c r="Q208" s="98" t="s">
        <v>152</v>
      </c>
      <c r="R208" s="8"/>
      <c r="S208" s="13"/>
      <c r="T208" s="8"/>
      <c r="U208" s="5">
        <f t="shared" si="21"/>
        <v>0</v>
      </c>
      <c r="V208" s="8"/>
      <c r="W208" s="13"/>
      <c r="X208" s="8"/>
      <c r="Y208" s="5">
        <f t="shared" si="91"/>
        <v>0</v>
      </c>
      <c r="Z208" s="3">
        <f t="shared" si="88"/>
        <v>155.9066060161409</v>
      </c>
      <c r="AA208" s="3">
        <f t="shared" si="89"/>
        <v>29.982039618488631</v>
      </c>
      <c r="AC208" s="3">
        <f t="shared" si="86"/>
        <v>27.119482230374178</v>
      </c>
      <c r="AD208" s="43"/>
      <c r="AE208" s="43">
        <f t="shared" si="90"/>
        <v>-2.9979633162142711</v>
      </c>
      <c r="AF208" s="43">
        <f t="shared" si="87"/>
        <v>11.856306471019803</v>
      </c>
      <c r="AI208" s="43"/>
    </row>
    <row r="209" spans="1:35" s="3" customFormat="1">
      <c r="A209" s="104">
        <v>13320</v>
      </c>
      <c r="B209" s="100">
        <v>35525</v>
      </c>
      <c r="C209" s="52" t="s">
        <v>79</v>
      </c>
      <c r="D209" s="102">
        <v>5000000</v>
      </c>
      <c r="E209" s="5">
        <f t="shared" si="92"/>
        <v>14673.514306676449</v>
      </c>
      <c r="F209" s="13"/>
      <c r="G209" s="8"/>
      <c r="H209" s="8"/>
      <c r="I209" s="8"/>
      <c r="J209" s="13"/>
      <c r="K209" s="8"/>
      <c r="L209" s="5">
        <f t="shared" si="101"/>
        <v>0</v>
      </c>
      <c r="M209" s="8">
        <v>26667</v>
      </c>
      <c r="N209" s="13">
        <v>35751</v>
      </c>
      <c r="O209" s="8">
        <v>5774</v>
      </c>
      <c r="P209" s="5">
        <f t="shared" ref="P209:P270" si="102">O209/340.75</f>
        <v>16.944974321349964</v>
      </c>
      <c r="Q209" s="98"/>
      <c r="R209" s="8"/>
      <c r="S209" s="13"/>
      <c r="T209" s="8"/>
      <c r="U209" s="5">
        <f t="shared" si="21"/>
        <v>0</v>
      </c>
      <c r="V209" s="8"/>
      <c r="W209" s="13"/>
      <c r="X209" s="8"/>
      <c r="Y209" s="5">
        <f t="shared" si="91"/>
        <v>0</v>
      </c>
      <c r="AC209" s="3">
        <f t="shared" si="86"/>
        <v>17.062395451210566</v>
      </c>
      <c r="AD209" s="43"/>
      <c r="AE209" s="43"/>
      <c r="AF209" s="43"/>
    </row>
    <row r="210" spans="1:35" s="3" customFormat="1">
      <c r="A210" s="8">
        <v>13323</v>
      </c>
      <c r="B210" s="18">
        <v>35529</v>
      </c>
      <c r="C210" s="8" t="s">
        <v>10</v>
      </c>
      <c r="D210" s="8">
        <v>5072000</v>
      </c>
      <c r="E210" s="5">
        <f t="shared" si="92"/>
        <v>14884.812912692591</v>
      </c>
      <c r="F210" s="13"/>
      <c r="G210" s="8"/>
      <c r="H210" s="8"/>
      <c r="I210" s="8"/>
      <c r="J210" s="13"/>
      <c r="K210" s="8"/>
      <c r="L210" s="5">
        <f t="shared" ref="L210" si="103">K210/340.75</f>
        <v>0</v>
      </c>
      <c r="M210" s="8">
        <v>277342</v>
      </c>
      <c r="N210" s="13">
        <v>35542</v>
      </c>
      <c r="O210" s="8">
        <v>5852</v>
      </c>
      <c r="P210" s="5">
        <f t="shared" si="102"/>
        <v>17.173881144534114</v>
      </c>
      <c r="Q210" s="98">
        <v>17</v>
      </c>
      <c r="R210" s="8"/>
      <c r="S210" s="13"/>
      <c r="T210" s="8"/>
      <c r="U210" s="5">
        <f t="shared" si="21"/>
        <v>0</v>
      </c>
      <c r="V210" s="8"/>
      <c r="W210" s="13"/>
      <c r="X210" s="8"/>
      <c r="Y210" s="5">
        <f t="shared" si="91"/>
        <v>0</v>
      </c>
      <c r="AC210" s="3">
        <f t="shared" si="86"/>
        <v>17.290597945707997</v>
      </c>
      <c r="AD210" s="43"/>
      <c r="AE210" s="43"/>
      <c r="AF210" s="43"/>
    </row>
    <row r="211" spans="1:35" s="3" customFormat="1">
      <c r="A211" s="8">
        <v>13339</v>
      </c>
      <c r="B211" s="18">
        <v>35532</v>
      </c>
      <c r="C211" s="8" t="s">
        <v>10</v>
      </c>
      <c r="D211" s="8">
        <v>6000000</v>
      </c>
      <c r="E211" s="5">
        <f t="shared" si="92"/>
        <v>17608.217168011739</v>
      </c>
      <c r="F211" s="13"/>
      <c r="G211" s="8"/>
      <c r="H211" s="8"/>
      <c r="I211" s="8"/>
      <c r="J211" s="13"/>
      <c r="K211" s="8"/>
      <c r="L211" s="5">
        <f t="shared" si="101"/>
        <v>0</v>
      </c>
      <c r="M211" s="8">
        <v>277043</v>
      </c>
      <c r="N211" s="13">
        <v>35542</v>
      </c>
      <c r="O211" s="8">
        <v>7070</v>
      </c>
      <c r="P211" s="5">
        <f t="shared" si="102"/>
        <v>20.7483492296405</v>
      </c>
      <c r="Q211" s="98">
        <v>21</v>
      </c>
      <c r="R211" s="8"/>
      <c r="S211" s="13"/>
      <c r="T211" s="8"/>
      <c r="U211" s="5">
        <f t="shared" si="21"/>
        <v>0</v>
      </c>
      <c r="V211" s="8"/>
      <c r="W211" s="13"/>
      <c r="X211" s="8"/>
      <c r="Y211" s="5">
        <f t="shared" si="91"/>
        <v>0</v>
      </c>
      <c r="AC211" s="3">
        <f t="shared" si="86"/>
        <v>20.231874541452676</v>
      </c>
      <c r="AD211" s="43"/>
      <c r="AE211" s="43"/>
      <c r="AF211" s="43">
        <f t="shared" si="87"/>
        <v>0.51647468818782372</v>
      </c>
    </row>
    <row r="212" spans="1:35" s="3" customFormat="1">
      <c r="A212" s="8">
        <v>13354</v>
      </c>
      <c r="B212" s="18">
        <v>35541</v>
      </c>
      <c r="C212" s="8" t="s">
        <v>109</v>
      </c>
      <c r="D212" s="8">
        <v>8110000</v>
      </c>
      <c r="E212" s="5">
        <f t="shared" si="92"/>
        <v>23800.4402054292</v>
      </c>
      <c r="F212" s="13"/>
      <c r="G212" s="8"/>
      <c r="H212" s="8"/>
      <c r="I212" s="8">
        <v>277304</v>
      </c>
      <c r="J212" s="13">
        <v>35543</v>
      </c>
      <c r="K212" s="8">
        <v>61850</v>
      </c>
      <c r="L212" s="5">
        <f t="shared" si="101"/>
        <v>181.51137197358767</v>
      </c>
      <c r="M212" s="8">
        <v>277305</v>
      </c>
      <c r="N212" s="13">
        <v>35543</v>
      </c>
      <c r="O212" s="8">
        <v>13178</v>
      </c>
      <c r="P212" s="5">
        <f t="shared" si="102"/>
        <v>38.673514306676452</v>
      </c>
      <c r="Q212" s="98">
        <v>22</v>
      </c>
      <c r="R212" s="8"/>
      <c r="S212" s="13"/>
      <c r="T212" s="8"/>
      <c r="U212" s="5">
        <f t="shared" si="21"/>
        <v>0</v>
      </c>
      <c r="V212" s="8"/>
      <c r="W212" s="13"/>
      <c r="X212" s="8"/>
      <c r="Y212" s="5">
        <f t="shared" si="91"/>
        <v>0</v>
      </c>
      <c r="Z212" s="3">
        <f t="shared" si="88"/>
        <v>154.70286133528981</v>
      </c>
      <c r="AA212" s="3">
        <f t="shared" si="89"/>
        <v>29.7505502567865</v>
      </c>
      <c r="AC212" s="3">
        <f t="shared" si="86"/>
        <v>26.919475421863538</v>
      </c>
      <c r="AD212" s="43"/>
      <c r="AE212" s="43">
        <f t="shared" si="90"/>
        <v>-2.9420396184886393</v>
      </c>
      <c r="AF212" s="43">
        <f t="shared" si="87"/>
        <v>11.754038884812914</v>
      </c>
      <c r="AI212" s="43"/>
    </row>
    <row r="213" spans="1:35" s="3" customFormat="1">
      <c r="A213" s="8">
        <v>13357</v>
      </c>
      <c r="B213" s="18">
        <v>35541</v>
      </c>
      <c r="C213" s="8" t="s">
        <v>10</v>
      </c>
      <c r="D213" s="8">
        <v>4750000</v>
      </c>
      <c r="E213" s="5">
        <f t="shared" ref="E213" si="104">D213/340.75</f>
        <v>13939.838591342626</v>
      </c>
      <c r="F213" s="13">
        <v>35639</v>
      </c>
      <c r="G213" s="8">
        <v>308</v>
      </c>
      <c r="H213" s="8">
        <v>38</v>
      </c>
      <c r="I213" s="123" t="s">
        <v>161</v>
      </c>
      <c r="J213" s="13"/>
      <c r="K213" s="8"/>
      <c r="L213" s="5">
        <f t="shared" ref="L213" si="105">K213/340.75</f>
        <v>0</v>
      </c>
      <c r="M213" s="8"/>
      <c r="N213" s="13"/>
      <c r="O213" s="8"/>
      <c r="P213" s="5"/>
      <c r="Q213" s="98">
        <v>23</v>
      </c>
      <c r="R213" s="8"/>
      <c r="S213" s="13"/>
      <c r="T213" s="8"/>
      <c r="U213" s="5">
        <f t="shared" si="21"/>
        <v>0</v>
      </c>
      <c r="V213" s="8">
        <v>277504</v>
      </c>
      <c r="W213" s="13">
        <v>36035</v>
      </c>
      <c r="X213" s="8">
        <v>5544</v>
      </c>
      <c r="Y213" s="5">
        <f t="shared" ref="Y213" si="106">X213/340.75</f>
        <v>16.269992663242846</v>
      </c>
      <c r="AC213" s="3">
        <f t="shared" si="86"/>
        <v>16.270025678650036</v>
      </c>
      <c r="AD213" s="43"/>
      <c r="AE213" s="43"/>
      <c r="AF213" s="43"/>
    </row>
    <row r="214" spans="1:35" s="3" customFormat="1">
      <c r="A214" s="8">
        <v>13402</v>
      </c>
      <c r="B214" s="18">
        <v>35571</v>
      </c>
      <c r="C214" s="152" t="s">
        <v>163</v>
      </c>
      <c r="D214" s="45">
        <v>4000000</v>
      </c>
      <c r="E214" s="151">
        <v>0</v>
      </c>
      <c r="F214" s="13"/>
      <c r="G214" s="8"/>
      <c r="H214" s="8"/>
      <c r="I214" s="123" t="s">
        <v>162</v>
      </c>
      <c r="J214" s="13"/>
      <c r="K214" s="8"/>
      <c r="L214" s="5">
        <f t="shared" si="101"/>
        <v>0</v>
      </c>
      <c r="M214" s="8"/>
      <c r="N214" s="13"/>
      <c r="O214" s="8"/>
      <c r="P214" s="5">
        <f t="shared" si="102"/>
        <v>0</v>
      </c>
      <c r="Q214" s="98"/>
      <c r="R214" s="8"/>
      <c r="S214" s="13"/>
      <c r="T214" s="8"/>
      <c r="U214" s="5">
        <f t="shared" si="21"/>
        <v>0</v>
      </c>
      <c r="V214" s="8"/>
      <c r="W214" s="13"/>
      <c r="X214" s="8"/>
      <c r="Y214" s="5">
        <f t="shared" si="91"/>
        <v>0</v>
      </c>
      <c r="AC214" s="150"/>
      <c r="AD214" s="43"/>
      <c r="AE214" s="43"/>
      <c r="AF214" s="60"/>
    </row>
    <row r="215" spans="1:35" s="3" customFormat="1">
      <c r="A215" s="8">
        <v>13403</v>
      </c>
      <c r="B215" s="18">
        <v>35571</v>
      </c>
      <c r="C215" s="152" t="s">
        <v>163</v>
      </c>
      <c r="D215" s="45">
        <v>1000000</v>
      </c>
      <c r="E215" s="151">
        <v>0</v>
      </c>
      <c r="F215" s="13"/>
      <c r="G215" s="8"/>
      <c r="H215" s="8"/>
      <c r="I215" s="123" t="s">
        <v>162</v>
      </c>
      <c r="J215" s="13"/>
      <c r="K215" s="8"/>
      <c r="L215" s="5">
        <f t="shared" si="101"/>
        <v>0</v>
      </c>
      <c r="M215" s="8"/>
      <c r="N215" s="13"/>
      <c r="O215" s="8"/>
      <c r="P215" s="5">
        <f t="shared" si="102"/>
        <v>0</v>
      </c>
      <c r="Q215" s="98"/>
      <c r="R215" s="8"/>
      <c r="S215" s="13"/>
      <c r="T215" s="8"/>
      <c r="U215" s="5">
        <f t="shared" si="21"/>
        <v>0</v>
      </c>
      <c r="V215" s="8"/>
      <c r="W215" s="13"/>
      <c r="X215" s="8"/>
      <c r="Y215" s="5">
        <f t="shared" si="91"/>
        <v>0</v>
      </c>
      <c r="AC215" s="150"/>
      <c r="AD215" s="43"/>
      <c r="AE215" s="43"/>
      <c r="AF215" s="60"/>
    </row>
    <row r="216" spans="1:35" s="3" customFormat="1">
      <c r="A216" s="8">
        <v>13404</v>
      </c>
      <c r="B216" s="18">
        <v>35572</v>
      </c>
      <c r="C216" s="8" t="s">
        <v>10</v>
      </c>
      <c r="D216" s="8">
        <v>4615920</v>
      </c>
      <c r="E216" s="5">
        <f t="shared" si="92"/>
        <v>13546.35363169479</v>
      </c>
      <c r="F216" s="13"/>
      <c r="G216" s="8"/>
      <c r="H216" s="8"/>
      <c r="I216" s="8"/>
      <c r="J216" s="13"/>
      <c r="K216" s="8"/>
      <c r="L216" s="5">
        <f t="shared" ref="L216" si="107">K216/340.75</f>
        <v>0</v>
      </c>
      <c r="M216" s="8">
        <v>277319</v>
      </c>
      <c r="N216" s="13">
        <v>35768</v>
      </c>
      <c r="O216" s="8">
        <v>5269</v>
      </c>
      <c r="P216" s="5">
        <f t="shared" si="102"/>
        <v>15.462949376375642</v>
      </c>
      <c r="Q216" s="98"/>
      <c r="R216" s="8"/>
      <c r="S216" s="13"/>
      <c r="T216" s="8"/>
      <c r="U216" s="5">
        <f t="shared" si="21"/>
        <v>0</v>
      </c>
      <c r="V216" s="8"/>
      <c r="W216" s="13"/>
      <c r="X216" s="8"/>
      <c r="Y216" s="5">
        <f t="shared" si="91"/>
        <v>0</v>
      </c>
      <c r="AC216" s="3">
        <f t="shared" si="86"/>
        <v>15.845061922230373</v>
      </c>
      <c r="AD216" s="43"/>
      <c r="AE216" s="43"/>
      <c r="AF216" s="43"/>
    </row>
    <row r="217" spans="1:35" s="3" customFormat="1">
      <c r="A217" s="44">
        <v>13407</v>
      </c>
      <c r="B217" s="95">
        <v>35572</v>
      </c>
      <c r="C217" s="8" t="s">
        <v>108</v>
      </c>
      <c r="D217" s="8">
        <v>10500000</v>
      </c>
      <c r="E217" s="5">
        <f t="shared" si="92"/>
        <v>30814.380044020541</v>
      </c>
      <c r="F217" s="13">
        <v>35821</v>
      </c>
      <c r="G217" s="8">
        <v>316</v>
      </c>
      <c r="H217" s="8">
        <v>17</v>
      </c>
      <c r="I217" s="8">
        <v>277034</v>
      </c>
      <c r="J217" s="13">
        <v>35943</v>
      </c>
      <c r="K217" s="8">
        <v>79874</v>
      </c>
      <c r="L217" s="5">
        <f t="shared" si="101"/>
        <v>234.40645634629493</v>
      </c>
      <c r="M217" s="8">
        <v>277035</v>
      </c>
      <c r="N217" s="13">
        <v>35572</v>
      </c>
      <c r="O217" s="8">
        <v>17062</v>
      </c>
      <c r="P217" s="5">
        <f t="shared" si="102"/>
        <v>50.071900220102712</v>
      </c>
      <c r="Q217" s="98">
        <v>28</v>
      </c>
      <c r="R217" s="8"/>
      <c r="S217" s="13"/>
      <c r="T217" s="8"/>
      <c r="U217" s="5">
        <f t="shared" si="21"/>
        <v>0</v>
      </c>
      <c r="V217" s="8"/>
      <c r="W217" s="13"/>
      <c r="X217" s="8"/>
      <c r="Y217" s="5"/>
      <c r="Z217" s="3">
        <f t="shared" si="88"/>
        <v>200.29347028613353</v>
      </c>
      <c r="AA217" s="3">
        <f t="shared" si="89"/>
        <v>38.51797505502568</v>
      </c>
      <c r="AC217" s="3">
        <f t="shared" si="86"/>
        <v>34.494530447542182</v>
      </c>
      <c r="AD217" s="43"/>
      <c r="AE217" s="43">
        <f t="shared" si="90"/>
        <v>-4.4049889948642758</v>
      </c>
      <c r="AF217" s="43">
        <f t="shared" si="87"/>
        <v>15.57736977256053</v>
      </c>
      <c r="AI217" s="43"/>
    </row>
    <row r="218" spans="1:35" s="3" customFormat="1">
      <c r="A218" s="44"/>
      <c r="B218" s="95"/>
      <c r="C218" s="8" t="s">
        <v>149</v>
      </c>
      <c r="D218" s="8"/>
      <c r="E218" s="5"/>
      <c r="F218" s="13"/>
      <c r="G218" s="8"/>
      <c r="H218" s="8"/>
      <c r="I218" s="8"/>
      <c r="J218" s="13"/>
      <c r="K218" s="8"/>
      <c r="L218" s="5"/>
      <c r="M218" s="8">
        <v>277036</v>
      </c>
      <c r="N218" s="13">
        <v>35572</v>
      </c>
      <c r="O218" s="8">
        <v>1000</v>
      </c>
      <c r="P218" s="5">
        <f t="shared" si="102"/>
        <v>2.9347028613352899</v>
      </c>
      <c r="Q218" s="98"/>
      <c r="R218" s="8"/>
      <c r="S218" s="13"/>
      <c r="T218" s="8"/>
      <c r="U218" s="5"/>
      <c r="V218" s="8"/>
      <c r="W218" s="13"/>
      <c r="X218" s="8"/>
      <c r="Y218" s="5"/>
      <c r="AC218" s="3">
        <f t="shared" si="86"/>
        <v>1.2149999999999999</v>
      </c>
      <c r="AD218" s="43"/>
      <c r="AE218" s="43"/>
      <c r="AF218" s="43">
        <f t="shared" si="87"/>
        <v>1.71970286133529</v>
      </c>
    </row>
    <row r="219" spans="1:35" s="3" customFormat="1">
      <c r="A219" s="8">
        <v>13429</v>
      </c>
      <c r="B219" s="18">
        <v>35585</v>
      </c>
      <c r="C219" s="8" t="s">
        <v>205</v>
      </c>
      <c r="D219" s="8">
        <v>800000</v>
      </c>
      <c r="E219" s="5">
        <f t="shared" si="92"/>
        <v>2347.7622890682319</v>
      </c>
      <c r="F219" s="13"/>
      <c r="G219" s="8"/>
      <c r="H219" s="8"/>
      <c r="I219" s="8"/>
      <c r="J219" s="13"/>
      <c r="K219" s="8"/>
      <c r="L219" s="5">
        <f t="shared" si="101"/>
        <v>0</v>
      </c>
      <c r="M219" s="8"/>
      <c r="N219" s="13"/>
      <c r="O219" s="8"/>
      <c r="P219" s="5">
        <f t="shared" si="102"/>
        <v>0</v>
      </c>
      <c r="Q219" s="98"/>
      <c r="R219" s="8"/>
      <c r="S219" s="13"/>
      <c r="T219" s="8"/>
      <c r="U219" s="5">
        <f t="shared" si="21"/>
        <v>0</v>
      </c>
      <c r="V219" s="8"/>
      <c r="W219" s="13"/>
      <c r="X219" s="8"/>
      <c r="Y219" s="5">
        <f t="shared" si="91"/>
        <v>0</v>
      </c>
      <c r="AC219" s="3">
        <f t="shared" si="86"/>
        <v>3.7505832721936905</v>
      </c>
      <c r="AD219" s="43"/>
      <c r="AE219" s="43"/>
      <c r="AF219" s="60"/>
    </row>
    <row r="220" spans="1:35" s="3" customFormat="1">
      <c r="A220" s="8">
        <v>13439</v>
      </c>
      <c r="B220" s="18">
        <v>35598</v>
      </c>
      <c r="C220" s="8" t="s">
        <v>10</v>
      </c>
      <c r="D220" s="8">
        <v>3000000</v>
      </c>
      <c r="E220" s="5">
        <f t="shared" si="92"/>
        <v>8804.1085840058695</v>
      </c>
      <c r="F220" s="13"/>
      <c r="G220" s="8"/>
      <c r="H220" s="8"/>
      <c r="I220" s="8"/>
      <c r="J220" s="13"/>
      <c r="K220" s="8"/>
      <c r="L220" s="5">
        <f t="shared" si="101"/>
        <v>0</v>
      </c>
      <c r="M220" s="8">
        <v>277931</v>
      </c>
      <c r="N220" s="13">
        <v>35873</v>
      </c>
      <c r="O220" s="8">
        <v>3614</v>
      </c>
      <c r="P220" s="5">
        <f t="shared" si="102"/>
        <v>10.606016140865737</v>
      </c>
      <c r="Q220" s="98">
        <v>29</v>
      </c>
      <c r="R220" s="8"/>
      <c r="S220" s="13"/>
      <c r="T220" s="8"/>
      <c r="U220" s="5">
        <f t="shared" si="21"/>
        <v>0</v>
      </c>
      <c r="V220" s="8"/>
      <c r="W220" s="13"/>
      <c r="X220" s="8"/>
      <c r="Y220" s="5"/>
      <c r="AC220" s="3">
        <f t="shared" si="86"/>
        <v>10.723437270726338</v>
      </c>
      <c r="AD220" s="43"/>
      <c r="AE220" s="43"/>
      <c r="AF220" s="43"/>
    </row>
    <row r="221" spans="1:35" s="3" customFormat="1">
      <c r="A221" s="8">
        <v>13460</v>
      </c>
      <c r="B221" s="18">
        <v>35613</v>
      </c>
      <c r="C221" s="8" t="s">
        <v>10</v>
      </c>
      <c r="D221" s="8">
        <v>12000000</v>
      </c>
      <c r="E221" s="5">
        <f t="shared" si="92"/>
        <v>35216.434336023478</v>
      </c>
      <c r="F221" s="13"/>
      <c r="G221" s="8"/>
      <c r="H221" s="8"/>
      <c r="I221" s="8"/>
      <c r="J221" s="13"/>
      <c r="K221" s="8"/>
      <c r="L221" s="5">
        <f t="shared" si="101"/>
        <v>0</v>
      </c>
      <c r="M221" s="8">
        <v>277942</v>
      </c>
      <c r="N221" s="13">
        <v>35873</v>
      </c>
      <c r="O221" s="8">
        <v>13158</v>
      </c>
      <c r="P221" s="5">
        <f t="shared" si="102"/>
        <v>38.614820249449743</v>
      </c>
      <c r="Q221" s="98"/>
      <c r="R221" s="8"/>
      <c r="S221" s="13"/>
      <c r="T221" s="8"/>
      <c r="U221" s="5">
        <f t="shared" si="21"/>
        <v>0</v>
      </c>
      <c r="V221" s="8"/>
      <c r="W221" s="13"/>
      <c r="X221" s="8"/>
      <c r="Y221" s="5">
        <f t="shared" si="91"/>
        <v>0</v>
      </c>
      <c r="AC221" s="3">
        <f t="shared" si="86"/>
        <v>39.248749082905356</v>
      </c>
      <c r="AD221" s="43"/>
      <c r="AE221" s="43"/>
      <c r="AF221" s="43"/>
    </row>
    <row r="222" spans="1:35" s="3" customFormat="1">
      <c r="A222" s="8">
        <v>13468</v>
      </c>
      <c r="B222" s="18">
        <v>35615</v>
      </c>
      <c r="C222" s="8" t="s">
        <v>11</v>
      </c>
      <c r="D222" s="8">
        <v>5300000</v>
      </c>
      <c r="E222" s="5">
        <f t="shared" si="92"/>
        <v>15553.925165077037</v>
      </c>
      <c r="F222" s="13"/>
      <c r="G222" s="8"/>
      <c r="H222" s="8"/>
      <c r="I222" s="8"/>
      <c r="J222" s="13"/>
      <c r="K222" s="8"/>
      <c r="L222" s="5">
        <f t="shared" si="101"/>
        <v>0</v>
      </c>
      <c r="M222" s="8">
        <v>277933</v>
      </c>
      <c r="N222" s="13">
        <v>35873</v>
      </c>
      <c r="O222" s="8">
        <v>4842</v>
      </c>
      <c r="P222" s="5">
        <f t="shared" si="102"/>
        <v>14.209831254585474</v>
      </c>
      <c r="Q222" s="98">
        <v>332</v>
      </c>
      <c r="R222" s="8"/>
      <c r="S222" s="13"/>
      <c r="T222" s="8"/>
      <c r="U222" s="5">
        <f t="shared" si="21"/>
        <v>0</v>
      </c>
      <c r="V222" s="8"/>
      <c r="W222" s="13"/>
      <c r="X222" s="8"/>
      <c r="Y222" s="5"/>
      <c r="AC222" s="3">
        <f t="shared" si="86"/>
        <v>18.0132391782832</v>
      </c>
      <c r="AD222" s="43"/>
      <c r="AE222" s="43"/>
      <c r="AF222" s="43"/>
    </row>
    <row r="223" spans="1:35" s="3" customFormat="1">
      <c r="A223" s="8">
        <v>13483</v>
      </c>
      <c r="B223" s="18">
        <v>35625</v>
      </c>
      <c r="C223" s="8" t="s">
        <v>10</v>
      </c>
      <c r="D223" s="8">
        <v>35000000</v>
      </c>
      <c r="E223" s="5">
        <f t="shared" si="92"/>
        <v>102714.60014673515</v>
      </c>
      <c r="F223" s="13"/>
      <c r="G223" s="8"/>
      <c r="H223" s="8"/>
      <c r="I223" s="8"/>
      <c r="J223" s="13"/>
      <c r="K223" s="8"/>
      <c r="L223" s="5">
        <f t="shared" si="101"/>
        <v>0</v>
      </c>
      <c r="M223" s="8">
        <v>277929</v>
      </c>
      <c r="N223" s="13">
        <v>35877</v>
      </c>
      <c r="O223" s="8">
        <v>38084</v>
      </c>
      <c r="P223" s="5">
        <f t="shared" si="102"/>
        <v>111.76522377109318</v>
      </c>
      <c r="Q223" s="98">
        <v>25</v>
      </c>
      <c r="R223" s="8"/>
      <c r="S223" s="13"/>
      <c r="T223" s="8"/>
      <c r="U223" s="5">
        <f t="shared" si="21"/>
        <v>0</v>
      </c>
      <c r="V223" s="8"/>
      <c r="W223" s="13"/>
      <c r="X223" s="8"/>
      <c r="Y223" s="5"/>
      <c r="AC223" s="3">
        <f t="shared" si="86"/>
        <v>112.14676815847396</v>
      </c>
      <c r="AD223" s="43"/>
      <c r="AE223" s="43"/>
      <c r="AF223" s="43"/>
    </row>
    <row r="224" spans="1:35" s="3" customFormat="1">
      <c r="A224" s="8">
        <v>13486</v>
      </c>
      <c r="B224" s="18">
        <v>35626</v>
      </c>
      <c r="C224" s="8" t="s">
        <v>101</v>
      </c>
      <c r="D224" s="8">
        <v>6078920</v>
      </c>
      <c r="E224" s="5">
        <f t="shared" si="92"/>
        <v>17839.823917828318</v>
      </c>
      <c r="F224" s="13">
        <v>35641</v>
      </c>
      <c r="G224" s="8">
        <v>308</v>
      </c>
      <c r="H224" s="8">
        <v>44</v>
      </c>
      <c r="I224" s="8">
        <v>277938</v>
      </c>
      <c r="J224" s="13">
        <v>35873</v>
      </c>
      <c r="K224" s="8">
        <v>47650</v>
      </c>
      <c r="L224" s="5">
        <f t="shared" si="101"/>
        <v>139.83859134262656</v>
      </c>
      <c r="M224" s="8">
        <v>277939</v>
      </c>
      <c r="N224" s="13">
        <v>35873</v>
      </c>
      <c r="O224" s="8">
        <v>9878</v>
      </c>
      <c r="P224" s="5">
        <f t="shared" si="102"/>
        <v>28.988994864269994</v>
      </c>
      <c r="Q224" s="98"/>
      <c r="R224" s="8"/>
      <c r="S224" s="13"/>
      <c r="T224" s="8"/>
      <c r="U224" s="5">
        <f t="shared" si="21"/>
        <v>0</v>
      </c>
      <c r="V224" s="8"/>
      <c r="W224" s="13"/>
      <c r="X224" s="8"/>
      <c r="Y224" s="5">
        <f t="shared" ref="Y224:Y225" si="108">X224/340.75</f>
        <v>0</v>
      </c>
      <c r="Z224" s="3">
        <f t="shared" si="88"/>
        <v>115.95885546588408</v>
      </c>
      <c r="AA224" s="3">
        <f t="shared" si="89"/>
        <v>22.299779897285397</v>
      </c>
      <c r="AC224" s="3">
        <f t="shared" si="86"/>
        <v>20.482009831254583</v>
      </c>
      <c r="AD224" s="43" t="s">
        <v>60</v>
      </c>
      <c r="AE224" s="43">
        <f t="shared" si="90"/>
        <v>1.5799559794570754</v>
      </c>
      <c r="AF224" s="43">
        <f t="shared" si="87"/>
        <v>8.5069850330154111</v>
      </c>
    </row>
    <row r="225" spans="1:32" s="2" customFormat="1">
      <c r="A225" s="8">
        <v>13487</v>
      </c>
      <c r="B225" s="18">
        <v>35626</v>
      </c>
      <c r="C225" s="8" t="s">
        <v>107</v>
      </c>
      <c r="D225" s="8">
        <v>14000000</v>
      </c>
      <c r="E225" s="5">
        <f t="shared" si="92"/>
        <v>41085.840058694055</v>
      </c>
      <c r="F225" s="13">
        <v>35811</v>
      </c>
      <c r="G225" s="8">
        <v>313</v>
      </c>
      <c r="H225" s="8">
        <v>64</v>
      </c>
      <c r="I225" s="8"/>
      <c r="J225" s="13"/>
      <c r="K225" s="8"/>
      <c r="L225" s="5"/>
      <c r="M225" s="8"/>
      <c r="N225" s="5"/>
      <c r="O225" s="8"/>
      <c r="P225" s="5">
        <f t="shared" ref="P225" si="109">O225/340.75</f>
        <v>0</v>
      </c>
      <c r="Q225" s="98"/>
      <c r="R225" s="8">
        <v>277594</v>
      </c>
      <c r="S225" s="13">
        <v>36035</v>
      </c>
      <c r="T225" s="8">
        <v>106405</v>
      </c>
      <c r="U225" s="5">
        <f t="shared" si="21"/>
        <v>312.26705796038152</v>
      </c>
      <c r="V225" s="8">
        <v>277593</v>
      </c>
      <c r="W225" s="13">
        <v>36035</v>
      </c>
      <c r="X225" s="8">
        <v>22700</v>
      </c>
      <c r="Y225" s="5">
        <f t="shared" si="108"/>
        <v>66.617754952311074</v>
      </c>
      <c r="Z225" s="3">
        <f t="shared" si="88"/>
        <v>267.05796038151141</v>
      </c>
      <c r="AA225" s="3">
        <f t="shared" si="89"/>
        <v>51.357300073367568</v>
      </c>
      <c r="AB225" s="3"/>
      <c r="AC225" s="3">
        <f t="shared" si="86"/>
        <v>45.587707263389575</v>
      </c>
      <c r="AD225" s="43" t="s">
        <v>60</v>
      </c>
      <c r="AE225" s="43">
        <f>U225-Z225-AA225</f>
        <v>-6.148202494497454</v>
      </c>
      <c r="AF225" s="43">
        <f>Y225-AC225</f>
        <v>21.030047688921499</v>
      </c>
    </row>
    <row r="226" spans="1:32" s="3" customFormat="1">
      <c r="A226" s="8">
        <v>13509</v>
      </c>
      <c r="B226" s="18">
        <v>35269</v>
      </c>
      <c r="C226" s="8" t="s">
        <v>102</v>
      </c>
      <c r="D226" s="8">
        <v>0</v>
      </c>
      <c r="E226" s="5">
        <f t="shared" si="92"/>
        <v>0</v>
      </c>
      <c r="F226" s="13"/>
      <c r="G226" s="8"/>
      <c r="H226" s="8"/>
      <c r="I226" s="8"/>
      <c r="J226" s="13"/>
      <c r="K226" s="8"/>
      <c r="L226" s="5">
        <f t="shared" si="101"/>
        <v>0</v>
      </c>
      <c r="M226" s="8"/>
      <c r="N226" s="5"/>
      <c r="O226" s="8"/>
      <c r="P226" s="5">
        <f t="shared" si="102"/>
        <v>0</v>
      </c>
      <c r="Q226" s="98"/>
      <c r="R226" s="8"/>
      <c r="S226" s="13"/>
      <c r="T226" s="8"/>
      <c r="U226" s="5">
        <f t="shared" si="21"/>
        <v>0</v>
      </c>
      <c r="V226" s="8"/>
      <c r="W226" s="5"/>
      <c r="X226" s="8"/>
      <c r="Y226" s="5">
        <f t="shared" ref="Y226:Y273" si="110">X226/340.75</f>
        <v>0</v>
      </c>
      <c r="Z226" s="3">
        <f t="shared" si="88"/>
        <v>0</v>
      </c>
      <c r="AA226" s="3">
        <f t="shared" si="89"/>
        <v>0</v>
      </c>
      <c r="AC226" s="3">
        <f t="shared" si="86"/>
        <v>1.2149999999999999</v>
      </c>
      <c r="AD226" s="43"/>
      <c r="AE226" s="43"/>
      <c r="AF226" s="60"/>
    </row>
    <row r="227" spans="1:32" s="3" customFormat="1">
      <c r="A227" s="8">
        <v>13520</v>
      </c>
      <c r="B227" s="18">
        <v>35639</v>
      </c>
      <c r="C227" s="52" t="s">
        <v>0</v>
      </c>
      <c r="D227" s="8">
        <v>3300000</v>
      </c>
      <c r="E227" s="5">
        <f t="shared" si="92"/>
        <v>9684.5194424064557</v>
      </c>
      <c r="F227" s="13"/>
      <c r="G227" s="8"/>
      <c r="H227" s="8"/>
      <c r="I227" s="123" t="s">
        <v>164</v>
      </c>
      <c r="J227" s="13"/>
      <c r="K227" s="8"/>
      <c r="L227" s="5">
        <f t="shared" si="101"/>
        <v>0</v>
      </c>
      <c r="M227" s="8"/>
      <c r="N227" s="5"/>
      <c r="O227" s="8"/>
      <c r="P227" s="5">
        <f t="shared" si="102"/>
        <v>0</v>
      </c>
      <c r="Q227" s="98"/>
      <c r="R227" s="8"/>
      <c r="S227" s="13"/>
      <c r="T227" s="8"/>
      <c r="U227" s="5">
        <f t="shared" si="21"/>
        <v>0</v>
      </c>
      <c r="V227" s="8"/>
      <c r="W227" s="5"/>
      <c r="X227" s="8"/>
      <c r="Y227" s="5">
        <f t="shared" si="110"/>
        <v>0</v>
      </c>
      <c r="Z227" s="3">
        <f t="shared" si="88"/>
        <v>62.949376375641968</v>
      </c>
      <c r="AA227" s="3">
        <f t="shared" si="89"/>
        <v>12.10564930300807</v>
      </c>
      <c r="AC227" s="3">
        <f t="shared" si="86"/>
        <v>11.67428099779897</v>
      </c>
      <c r="AD227" s="43"/>
      <c r="AE227" s="60"/>
      <c r="AF227" s="60"/>
    </row>
    <row r="228" spans="1:32" s="3" customFormat="1">
      <c r="A228" s="8">
        <v>13547</v>
      </c>
      <c r="B228" s="18">
        <v>35651</v>
      </c>
      <c r="C228" s="8" t="s">
        <v>10</v>
      </c>
      <c r="D228" s="8">
        <v>900000</v>
      </c>
      <c r="E228" s="5">
        <f t="shared" si="92"/>
        <v>2641.2325752017609</v>
      </c>
      <c r="F228" s="13"/>
      <c r="G228" s="8"/>
      <c r="H228" s="8"/>
      <c r="I228" s="123" t="s">
        <v>161</v>
      </c>
      <c r="J228" s="13"/>
      <c r="K228" s="8"/>
      <c r="L228" s="5">
        <f t="shared" si="101"/>
        <v>0</v>
      </c>
      <c r="M228" s="8"/>
      <c r="N228" s="5"/>
      <c r="O228" s="8"/>
      <c r="P228" s="5">
        <f t="shared" si="102"/>
        <v>0</v>
      </c>
      <c r="Q228" s="98"/>
      <c r="R228" s="8"/>
      <c r="S228" s="13"/>
      <c r="T228" s="8"/>
      <c r="U228" s="5">
        <f t="shared" si="21"/>
        <v>0</v>
      </c>
      <c r="V228" s="8"/>
      <c r="W228" s="5"/>
      <c r="X228" s="8"/>
      <c r="Y228" s="5">
        <f t="shared" si="110"/>
        <v>0</v>
      </c>
      <c r="AC228" s="3">
        <f t="shared" si="86"/>
        <v>4.0675311812179018</v>
      </c>
      <c r="AD228" s="43"/>
      <c r="AE228" s="43"/>
      <c r="AF228" s="60"/>
    </row>
    <row r="229" spans="1:32" s="3" customFormat="1">
      <c r="A229" s="8">
        <v>13548</v>
      </c>
      <c r="B229" s="18">
        <v>35651</v>
      </c>
      <c r="C229" s="8" t="s">
        <v>10</v>
      </c>
      <c r="D229" s="8">
        <v>750000</v>
      </c>
      <c r="E229" s="5">
        <f t="shared" si="92"/>
        <v>2201.0271460014674</v>
      </c>
      <c r="F229" s="13"/>
      <c r="G229" s="8"/>
      <c r="H229" s="8"/>
      <c r="I229" s="123" t="s">
        <v>161</v>
      </c>
      <c r="J229" s="13"/>
      <c r="K229" s="8"/>
      <c r="L229" s="5">
        <f t="shared" si="101"/>
        <v>0</v>
      </c>
      <c r="M229" s="8"/>
      <c r="N229" s="5"/>
      <c r="O229" s="8"/>
      <c r="P229" s="5">
        <f t="shared" si="102"/>
        <v>0</v>
      </c>
      <c r="Q229" s="98"/>
      <c r="R229" s="8"/>
      <c r="S229" s="13"/>
      <c r="T229" s="8"/>
      <c r="U229" s="5">
        <f t="shared" si="21"/>
        <v>0</v>
      </c>
      <c r="V229" s="8"/>
      <c r="W229" s="5"/>
      <c r="X229" s="8"/>
      <c r="Y229" s="5">
        <f t="shared" si="110"/>
        <v>0</v>
      </c>
      <c r="AC229" s="3">
        <f t="shared" si="86"/>
        <v>3.5921093176815848</v>
      </c>
      <c r="AD229" s="43"/>
      <c r="AE229" s="43"/>
      <c r="AF229" s="60"/>
    </row>
    <row r="230" spans="1:32" s="3" customFormat="1">
      <c r="A230" s="8">
        <v>13549</v>
      </c>
      <c r="B230" s="18">
        <v>35651</v>
      </c>
      <c r="C230" s="8" t="s">
        <v>10</v>
      </c>
      <c r="D230" s="8">
        <v>1000000</v>
      </c>
      <c r="E230" s="5">
        <f t="shared" si="92"/>
        <v>2934.70286133529</v>
      </c>
      <c r="F230" s="13"/>
      <c r="G230" s="8"/>
      <c r="H230" s="8"/>
      <c r="I230" s="123" t="s">
        <v>161</v>
      </c>
      <c r="J230" s="13"/>
      <c r="K230" s="8"/>
      <c r="L230" s="5">
        <f t="shared" si="101"/>
        <v>0</v>
      </c>
      <c r="M230" s="8"/>
      <c r="N230" s="5"/>
      <c r="O230" s="8"/>
      <c r="P230" s="5">
        <f t="shared" si="102"/>
        <v>0</v>
      </c>
      <c r="Q230" s="98"/>
      <c r="R230" s="8"/>
      <c r="S230" s="13"/>
      <c r="T230" s="8"/>
      <c r="U230" s="5">
        <f t="shared" si="21"/>
        <v>0</v>
      </c>
      <c r="V230" s="8"/>
      <c r="W230" s="5"/>
      <c r="X230" s="8"/>
      <c r="Y230" s="5">
        <f t="shared" si="110"/>
        <v>0</v>
      </c>
      <c r="AC230" s="3">
        <f t="shared" si="86"/>
        <v>4.3844790902421131</v>
      </c>
      <c r="AD230" s="43"/>
      <c r="AE230" s="43"/>
      <c r="AF230" s="60"/>
    </row>
    <row r="231" spans="1:32" s="3" customFormat="1">
      <c r="A231" s="8">
        <v>13621</v>
      </c>
      <c r="B231" s="18">
        <v>35672</v>
      </c>
      <c r="C231" s="52" t="s">
        <v>0</v>
      </c>
      <c r="D231" s="8">
        <v>1562000</v>
      </c>
      <c r="E231" s="5">
        <f t="shared" si="92"/>
        <v>4584.0058694057225</v>
      </c>
      <c r="F231" s="13"/>
      <c r="G231" s="8"/>
      <c r="H231" s="8"/>
      <c r="I231" s="123" t="s">
        <v>164</v>
      </c>
      <c r="J231" s="13"/>
      <c r="K231" s="8"/>
      <c r="L231" s="5">
        <f t="shared" si="101"/>
        <v>0</v>
      </c>
      <c r="M231" s="8"/>
      <c r="N231" s="5"/>
      <c r="O231" s="8"/>
      <c r="P231" s="5">
        <f t="shared" si="102"/>
        <v>0</v>
      </c>
      <c r="Q231" s="98"/>
      <c r="R231" s="8"/>
      <c r="S231" s="13"/>
      <c r="T231" s="8"/>
      <c r="U231" s="5">
        <f t="shared" si="21"/>
        <v>0</v>
      </c>
      <c r="V231" s="8"/>
      <c r="W231" s="5"/>
      <c r="X231" s="8"/>
      <c r="Y231" s="5">
        <f t="shared" si="110"/>
        <v>0</v>
      </c>
      <c r="Z231" s="3">
        <f t="shared" si="88"/>
        <v>29.7960381511372</v>
      </c>
      <c r="AA231" s="3">
        <f t="shared" si="89"/>
        <v>5.7300073367571533</v>
      </c>
      <c r="AC231" s="3">
        <f t="shared" si="86"/>
        <v>6.1657263389581791</v>
      </c>
      <c r="AD231" s="43"/>
      <c r="AE231" s="60"/>
      <c r="AF231" s="60"/>
    </row>
    <row r="232" spans="1:32" s="3" customFormat="1">
      <c r="A232" s="8">
        <v>13622</v>
      </c>
      <c r="B232" s="18">
        <v>35672</v>
      </c>
      <c r="C232" s="52" t="s">
        <v>0</v>
      </c>
      <c r="D232" s="8">
        <v>2000000</v>
      </c>
      <c r="E232" s="5">
        <f t="shared" si="92"/>
        <v>5869.40572267058</v>
      </c>
      <c r="F232" s="13"/>
      <c r="G232" s="8"/>
      <c r="H232" s="8"/>
      <c r="I232" s="123" t="s">
        <v>164</v>
      </c>
      <c r="J232" s="13"/>
      <c r="K232" s="8"/>
      <c r="L232" s="5">
        <f t="shared" si="101"/>
        <v>0</v>
      </c>
      <c r="M232" s="8"/>
      <c r="N232" s="5"/>
      <c r="O232" s="8"/>
      <c r="P232" s="5">
        <f t="shared" si="102"/>
        <v>0</v>
      </c>
      <c r="Q232" s="98"/>
      <c r="R232" s="8"/>
      <c r="S232" s="13"/>
      <c r="T232" s="8"/>
      <c r="U232" s="5">
        <f t="shared" si="21"/>
        <v>0</v>
      </c>
      <c r="V232" s="8"/>
      <c r="W232" s="5"/>
      <c r="X232" s="8"/>
      <c r="Y232" s="5">
        <f t="shared" si="110"/>
        <v>0</v>
      </c>
      <c r="Z232" s="3">
        <f t="shared" si="88"/>
        <v>38.151137197358771</v>
      </c>
      <c r="AA232" s="3">
        <f t="shared" si="89"/>
        <v>7.3367571533382252</v>
      </c>
      <c r="AC232" s="3">
        <f t="shared" si="86"/>
        <v>7.5539581804842264</v>
      </c>
      <c r="AD232" s="43"/>
      <c r="AE232" s="60"/>
      <c r="AF232" s="60"/>
    </row>
    <row r="233" spans="1:32" s="3" customFormat="1">
      <c r="A233" s="8">
        <v>13623</v>
      </c>
      <c r="B233" s="18">
        <v>35672</v>
      </c>
      <c r="C233" s="52" t="s">
        <v>0</v>
      </c>
      <c r="D233" s="8">
        <v>625000</v>
      </c>
      <c r="E233" s="5">
        <f t="shared" si="92"/>
        <v>1834.1892883345561</v>
      </c>
      <c r="F233" s="13"/>
      <c r="G233" s="8"/>
      <c r="H233" s="8"/>
      <c r="I233" s="123" t="s">
        <v>164</v>
      </c>
      <c r="J233" s="13"/>
      <c r="K233" s="8"/>
      <c r="L233" s="5">
        <f t="shared" si="101"/>
        <v>0</v>
      </c>
      <c r="M233" s="8"/>
      <c r="N233" s="5"/>
      <c r="O233" s="8"/>
      <c r="P233" s="5">
        <f t="shared" si="102"/>
        <v>0</v>
      </c>
      <c r="Q233" s="98"/>
      <c r="R233" s="8"/>
      <c r="S233" s="13"/>
      <c r="T233" s="8"/>
      <c r="U233" s="5">
        <f t="shared" si="21"/>
        <v>0</v>
      </c>
      <c r="V233" s="8"/>
      <c r="W233" s="5"/>
      <c r="X233" s="8"/>
      <c r="Y233" s="5">
        <f t="shared" si="110"/>
        <v>0</v>
      </c>
      <c r="Z233" s="3">
        <f t="shared" si="88"/>
        <v>11.922230374174616</v>
      </c>
      <c r="AA233" s="3">
        <f t="shared" si="89"/>
        <v>2.2927366104181952</v>
      </c>
      <c r="AC233" s="3">
        <f t="shared" si="86"/>
        <v>3.1959244314013211</v>
      </c>
      <c r="AD233" s="43"/>
      <c r="AE233" s="60"/>
      <c r="AF233" s="60"/>
    </row>
    <row r="234" spans="1:32" s="3" customFormat="1">
      <c r="A234" s="8">
        <v>13624</v>
      </c>
      <c r="B234" s="18">
        <v>35672</v>
      </c>
      <c r="C234" s="52" t="s">
        <v>0</v>
      </c>
      <c r="D234" s="8">
        <v>625000</v>
      </c>
      <c r="E234" s="5">
        <f t="shared" si="92"/>
        <v>1834.1892883345561</v>
      </c>
      <c r="F234" s="13"/>
      <c r="G234" s="8"/>
      <c r="H234" s="8"/>
      <c r="I234" s="123" t="s">
        <v>164</v>
      </c>
      <c r="J234" s="13"/>
      <c r="K234" s="8"/>
      <c r="L234" s="5">
        <f t="shared" si="101"/>
        <v>0</v>
      </c>
      <c r="M234" s="8"/>
      <c r="N234" s="5"/>
      <c r="O234" s="8"/>
      <c r="P234" s="5">
        <f t="shared" si="102"/>
        <v>0</v>
      </c>
      <c r="Q234" s="98"/>
      <c r="R234" s="8"/>
      <c r="S234" s="13"/>
      <c r="T234" s="8"/>
      <c r="U234" s="5">
        <f t="shared" si="21"/>
        <v>0</v>
      </c>
      <c r="V234" s="8"/>
      <c r="W234" s="5"/>
      <c r="X234" s="8"/>
      <c r="Y234" s="5">
        <f t="shared" si="110"/>
        <v>0</v>
      </c>
      <c r="Z234" s="3">
        <f t="shared" si="88"/>
        <v>11.922230374174616</v>
      </c>
      <c r="AA234" s="3">
        <f t="shared" si="89"/>
        <v>2.2927366104181952</v>
      </c>
      <c r="AC234" s="3">
        <f t="shared" si="86"/>
        <v>3.1959244314013211</v>
      </c>
      <c r="AD234" s="43"/>
      <c r="AE234" s="60"/>
      <c r="AF234" s="60"/>
    </row>
    <row r="235" spans="1:32" s="3" customFormat="1">
      <c r="A235" s="8">
        <v>13625</v>
      </c>
      <c r="B235" s="18">
        <v>35672</v>
      </c>
      <c r="C235" s="52" t="s">
        <v>0</v>
      </c>
      <c r="D235" s="8">
        <v>1000000</v>
      </c>
      <c r="E235" s="5">
        <f t="shared" si="92"/>
        <v>2934.70286133529</v>
      </c>
      <c r="F235" s="13"/>
      <c r="G235" s="8"/>
      <c r="H235" s="8"/>
      <c r="I235" s="123" t="s">
        <v>164</v>
      </c>
      <c r="J235" s="13"/>
      <c r="K235" s="8"/>
      <c r="L235" s="5">
        <f t="shared" si="101"/>
        <v>0</v>
      </c>
      <c r="M235" s="8"/>
      <c r="N235" s="5"/>
      <c r="O235" s="8"/>
      <c r="P235" s="5">
        <f t="shared" si="102"/>
        <v>0</v>
      </c>
      <c r="Q235" s="98"/>
      <c r="R235" s="8"/>
      <c r="S235" s="13"/>
      <c r="T235" s="8"/>
      <c r="U235" s="5">
        <f t="shared" si="21"/>
        <v>0</v>
      </c>
      <c r="V235" s="8"/>
      <c r="W235" s="5"/>
      <c r="X235" s="8"/>
      <c r="Y235" s="5">
        <f t="shared" si="110"/>
        <v>0</v>
      </c>
      <c r="Z235" s="3">
        <f t="shared" si="88"/>
        <v>19.075568598679386</v>
      </c>
      <c r="AA235" s="3">
        <f t="shared" si="89"/>
        <v>3.6683785766691126</v>
      </c>
      <c r="AC235" s="3">
        <f t="shared" si="86"/>
        <v>4.3844790902421131</v>
      </c>
      <c r="AD235" s="43"/>
      <c r="AE235" s="60"/>
      <c r="AF235" s="60"/>
    </row>
    <row r="236" spans="1:32" s="3" customFormat="1">
      <c r="A236" s="8">
        <v>13642</v>
      </c>
      <c r="B236" s="18">
        <v>35677</v>
      </c>
      <c r="C236" s="8" t="s">
        <v>10</v>
      </c>
      <c r="D236" s="8">
        <v>1100000</v>
      </c>
      <c r="E236" s="5">
        <f t="shared" si="92"/>
        <v>3228.1731474688186</v>
      </c>
      <c r="F236" s="13">
        <v>35719</v>
      </c>
      <c r="G236" s="8">
        <v>311</v>
      </c>
      <c r="H236" s="8">
        <v>62</v>
      </c>
      <c r="I236" s="123" t="s">
        <v>161</v>
      </c>
      <c r="J236" s="13"/>
      <c r="K236" s="8"/>
      <c r="L236" s="5">
        <f t="shared" si="101"/>
        <v>0</v>
      </c>
      <c r="M236" s="8"/>
      <c r="N236" s="5"/>
      <c r="O236" s="8"/>
      <c r="P236" s="5">
        <f t="shared" si="102"/>
        <v>0</v>
      </c>
      <c r="Q236" s="98"/>
      <c r="R236" s="8"/>
      <c r="S236" s="13"/>
      <c r="T236" s="8"/>
      <c r="U236" s="5">
        <f t="shared" si="21"/>
        <v>0</v>
      </c>
      <c r="V236" s="8"/>
      <c r="W236" s="5"/>
      <c r="X236" s="8"/>
      <c r="Y236" s="5">
        <f t="shared" si="110"/>
        <v>0</v>
      </c>
      <c r="AC236" s="3">
        <f t="shared" si="86"/>
        <v>4.7014269992663245</v>
      </c>
      <c r="AD236" s="43"/>
      <c r="AE236" s="43"/>
      <c r="AF236" s="60"/>
    </row>
    <row r="237" spans="1:32" s="3" customFormat="1">
      <c r="A237" s="8">
        <v>13683</v>
      </c>
      <c r="B237" s="18">
        <v>35694</v>
      </c>
      <c r="C237" s="8" t="s">
        <v>10</v>
      </c>
      <c r="D237" s="8">
        <v>1000000</v>
      </c>
      <c r="E237" s="5">
        <f t="shared" si="92"/>
        <v>2934.70286133529</v>
      </c>
      <c r="F237" s="13"/>
      <c r="G237" s="8"/>
      <c r="H237" s="8"/>
      <c r="I237" s="123" t="s">
        <v>164</v>
      </c>
      <c r="J237" s="13"/>
      <c r="K237" s="8"/>
      <c r="L237" s="5">
        <f t="shared" si="101"/>
        <v>0</v>
      </c>
      <c r="M237" s="8"/>
      <c r="N237" s="5"/>
      <c r="O237" s="8"/>
      <c r="P237" s="5">
        <f t="shared" si="102"/>
        <v>0</v>
      </c>
      <c r="Q237" s="98"/>
      <c r="R237" s="8"/>
      <c r="S237" s="13"/>
      <c r="T237" s="8"/>
      <c r="U237" s="5">
        <f t="shared" si="21"/>
        <v>0</v>
      </c>
      <c r="V237" s="8"/>
      <c r="W237" s="5"/>
      <c r="X237" s="8"/>
      <c r="Y237" s="5">
        <f t="shared" si="110"/>
        <v>0</v>
      </c>
      <c r="AC237" s="3">
        <f t="shared" si="86"/>
        <v>4.3844790902421131</v>
      </c>
      <c r="AD237" s="43"/>
      <c r="AE237" s="43"/>
      <c r="AF237" s="60"/>
    </row>
    <row r="238" spans="1:32" s="3" customFormat="1">
      <c r="A238" s="8">
        <v>13779</v>
      </c>
      <c r="B238" s="18">
        <v>35727</v>
      </c>
      <c r="C238" s="8" t="s">
        <v>0</v>
      </c>
      <c r="D238" s="8">
        <v>7250000</v>
      </c>
      <c r="E238" s="5">
        <f t="shared" si="92"/>
        <v>21276.59574468085</v>
      </c>
      <c r="F238" s="13"/>
      <c r="G238" s="8"/>
      <c r="H238" s="8"/>
      <c r="I238" s="8"/>
      <c r="J238" s="13"/>
      <c r="K238" s="8"/>
      <c r="L238" s="5"/>
      <c r="M238" s="8"/>
      <c r="N238" s="13"/>
      <c r="O238" s="8"/>
      <c r="P238" s="5">
        <f t="shared" si="102"/>
        <v>0</v>
      </c>
      <c r="Q238" s="98"/>
      <c r="R238" s="8">
        <v>277770</v>
      </c>
      <c r="S238" s="13">
        <v>36035</v>
      </c>
      <c r="T238" s="8">
        <v>55239</v>
      </c>
      <c r="U238" s="5">
        <f t="shared" si="21"/>
        <v>162.11005135730008</v>
      </c>
      <c r="V238" s="8">
        <v>277771</v>
      </c>
      <c r="W238" s="13">
        <v>36035</v>
      </c>
      <c r="X238" s="8">
        <v>11812</v>
      </c>
      <c r="Y238" s="5">
        <f t="shared" si="110"/>
        <v>34.664710198092443</v>
      </c>
      <c r="Z238" s="3">
        <f t="shared" si="88"/>
        <v>138.29787234042553</v>
      </c>
      <c r="AA238" s="3">
        <f t="shared" si="89"/>
        <v>26.595744680851062</v>
      </c>
      <c r="AC238" s="3">
        <f t="shared" si="86"/>
        <v>24.193723404255319</v>
      </c>
      <c r="AD238" s="43" t="s">
        <v>60</v>
      </c>
      <c r="AE238" s="43">
        <f>U238-Z238-AA238</f>
        <v>-2.7835656639765105</v>
      </c>
      <c r="AF238" s="43">
        <f>Y238-AC238</f>
        <v>10.470986793837124</v>
      </c>
    </row>
    <row r="239" spans="1:32" s="3" customFormat="1">
      <c r="A239" s="8">
        <v>13785</v>
      </c>
      <c r="B239" s="18">
        <v>35732</v>
      </c>
      <c r="C239" s="8" t="s">
        <v>10</v>
      </c>
      <c r="D239" s="8">
        <v>2000000</v>
      </c>
      <c r="E239" s="5">
        <f t="shared" si="92"/>
        <v>5869.40572267058</v>
      </c>
      <c r="F239" s="46">
        <v>43797</v>
      </c>
      <c r="G239" s="8">
        <v>616</v>
      </c>
      <c r="H239" s="8">
        <v>65</v>
      </c>
      <c r="I239" s="8"/>
      <c r="J239" s="13"/>
      <c r="K239" s="8"/>
      <c r="L239" s="5">
        <f t="shared" si="101"/>
        <v>0</v>
      </c>
      <c r="M239" s="10">
        <v>277767</v>
      </c>
      <c r="N239" s="23"/>
      <c r="O239" s="8"/>
      <c r="P239" s="5">
        <f t="shared" si="102"/>
        <v>0</v>
      </c>
      <c r="Q239" s="98"/>
      <c r="R239" s="8"/>
      <c r="S239" s="13"/>
      <c r="T239" s="8"/>
      <c r="U239" s="5">
        <f t="shared" ref="U239:U272" si="111">T239/340.75</f>
        <v>0</v>
      </c>
      <c r="V239" s="8"/>
      <c r="W239" s="13"/>
      <c r="X239" s="8"/>
      <c r="Y239" s="5">
        <f t="shared" si="110"/>
        <v>0</v>
      </c>
      <c r="AC239" s="3">
        <f t="shared" si="86"/>
        <v>7.5539581804842264</v>
      </c>
      <c r="AD239" s="43"/>
      <c r="AE239" s="43"/>
      <c r="AF239" s="60"/>
    </row>
    <row r="240" spans="1:32" s="3" customFormat="1">
      <c r="A240" s="8">
        <v>13786</v>
      </c>
      <c r="B240" s="18">
        <v>35734</v>
      </c>
      <c r="C240" s="8" t="s">
        <v>2</v>
      </c>
      <c r="D240" s="8">
        <v>4490000</v>
      </c>
      <c r="E240" s="5">
        <f t="shared" si="92"/>
        <v>13176.815847395452</v>
      </c>
      <c r="F240" s="13"/>
      <c r="G240" s="8"/>
      <c r="H240" s="8"/>
      <c r="I240" s="8">
        <v>147868</v>
      </c>
      <c r="J240" s="13">
        <v>35851</v>
      </c>
      <c r="K240" s="8">
        <v>34319</v>
      </c>
      <c r="L240" s="5">
        <f t="shared" si="101"/>
        <v>100.71606749816581</v>
      </c>
      <c r="M240" s="8">
        <v>147869</v>
      </c>
      <c r="N240" s="13">
        <v>35851</v>
      </c>
      <c r="O240" s="8">
        <v>7296</v>
      </c>
      <c r="P240" s="5">
        <f t="shared" si="102"/>
        <v>21.411592076302274</v>
      </c>
      <c r="Q240" s="98"/>
      <c r="R240" s="8"/>
      <c r="S240" s="13"/>
      <c r="T240" s="8"/>
      <c r="U240" s="5">
        <f t="shared" si="111"/>
        <v>0</v>
      </c>
      <c r="V240" s="8"/>
      <c r="W240" s="13"/>
      <c r="X240" s="8"/>
      <c r="Y240" s="5">
        <f t="shared" si="110"/>
        <v>0</v>
      </c>
      <c r="Z240" s="3">
        <f t="shared" si="88"/>
        <v>85.649303008070447</v>
      </c>
      <c r="AA240" s="3">
        <f t="shared" si="89"/>
        <v>16.471019809244314</v>
      </c>
      <c r="AC240" s="3">
        <f t="shared" si="86"/>
        <v>15.445961115187089</v>
      </c>
      <c r="AD240" s="43" t="s">
        <v>60</v>
      </c>
      <c r="AE240" s="43">
        <f t="shared" si="90"/>
        <v>-1.4042553191489482</v>
      </c>
      <c r="AF240" s="43">
        <f t="shared" si="87"/>
        <v>5.9656309611151848</v>
      </c>
    </row>
    <row r="241" spans="1:32" s="3" customFormat="1">
      <c r="A241" s="8">
        <v>13787</v>
      </c>
      <c r="B241" s="18">
        <v>35734</v>
      </c>
      <c r="C241" s="8" t="s">
        <v>2</v>
      </c>
      <c r="D241" s="8">
        <v>2150000</v>
      </c>
      <c r="E241" s="5">
        <f t="shared" si="92"/>
        <v>6309.6111518708731</v>
      </c>
      <c r="F241" s="13"/>
      <c r="G241" s="8"/>
      <c r="H241" s="8"/>
      <c r="I241" s="123" t="s">
        <v>164</v>
      </c>
      <c r="J241" s="13"/>
      <c r="K241" s="8"/>
      <c r="L241" s="5">
        <f t="shared" si="101"/>
        <v>0</v>
      </c>
      <c r="M241" s="8"/>
      <c r="N241" s="13"/>
      <c r="O241" s="8"/>
      <c r="P241" s="5">
        <f t="shared" si="102"/>
        <v>0</v>
      </c>
      <c r="Q241" s="98"/>
      <c r="R241" s="8"/>
      <c r="S241" s="13"/>
      <c r="T241" s="8"/>
      <c r="U241" s="5">
        <f t="shared" si="111"/>
        <v>0</v>
      </c>
      <c r="V241" s="8"/>
      <c r="W241" s="13"/>
      <c r="X241" s="8"/>
      <c r="Y241" s="5">
        <f t="shared" si="110"/>
        <v>0</v>
      </c>
      <c r="Z241" s="3">
        <f t="shared" si="88"/>
        <v>41.012472487160679</v>
      </c>
      <c r="AA241" s="3">
        <f t="shared" si="89"/>
        <v>7.8870139398385914</v>
      </c>
      <c r="AC241" s="3">
        <f t="shared" si="86"/>
        <v>8.0293800440205416</v>
      </c>
      <c r="AD241" s="43"/>
      <c r="AE241" s="60"/>
      <c r="AF241" s="60"/>
    </row>
    <row r="242" spans="1:32" s="3" customFormat="1">
      <c r="A242" s="8">
        <v>13788</v>
      </c>
      <c r="B242" s="18">
        <v>35734</v>
      </c>
      <c r="C242" s="52" t="s">
        <v>0</v>
      </c>
      <c r="D242" s="8">
        <v>840000</v>
      </c>
      <c r="E242" s="5">
        <f t="shared" si="92"/>
        <v>2465.1504035216435</v>
      </c>
      <c r="F242" s="13"/>
      <c r="G242" s="8"/>
      <c r="H242" s="8"/>
      <c r="I242" s="123" t="s">
        <v>164</v>
      </c>
      <c r="J242" s="13"/>
      <c r="K242" s="8"/>
      <c r="L242" s="5">
        <f t="shared" si="101"/>
        <v>0</v>
      </c>
      <c r="M242" s="8"/>
      <c r="N242" s="13"/>
      <c r="O242" s="8"/>
      <c r="P242" s="5">
        <f t="shared" si="102"/>
        <v>0</v>
      </c>
      <c r="Q242" s="98"/>
      <c r="R242" s="8"/>
      <c r="S242" s="13"/>
      <c r="T242" s="8"/>
      <c r="U242" s="5">
        <f t="shared" si="111"/>
        <v>0</v>
      </c>
      <c r="V242" s="8"/>
      <c r="W242" s="13"/>
      <c r="X242" s="8"/>
      <c r="Y242" s="5">
        <f t="shared" si="110"/>
        <v>0</v>
      </c>
      <c r="Z242" s="3">
        <f t="shared" si="88"/>
        <v>16.023477622890685</v>
      </c>
      <c r="AA242" s="3">
        <f t="shared" si="89"/>
        <v>3.0814380044020546</v>
      </c>
      <c r="AC242" s="3">
        <f t="shared" si="86"/>
        <v>3.8773624358033749</v>
      </c>
      <c r="AD242" s="43"/>
      <c r="AE242" s="60"/>
      <c r="AF242" s="60"/>
    </row>
    <row r="243" spans="1:32" s="3" customFormat="1">
      <c r="A243" s="8">
        <v>13789</v>
      </c>
      <c r="B243" s="18">
        <v>35734</v>
      </c>
      <c r="C243" s="8" t="s">
        <v>2</v>
      </c>
      <c r="D243" s="8">
        <v>2150000</v>
      </c>
      <c r="E243" s="5">
        <f t="shared" si="92"/>
        <v>6309.6111518708731</v>
      </c>
      <c r="F243" s="13"/>
      <c r="G243" s="8"/>
      <c r="H243" s="8"/>
      <c r="I243" s="123" t="s">
        <v>164</v>
      </c>
      <c r="J243" s="13"/>
      <c r="K243" s="8"/>
      <c r="L243" s="5">
        <f t="shared" si="101"/>
        <v>0</v>
      </c>
      <c r="M243" s="8"/>
      <c r="N243" s="13"/>
      <c r="O243" s="8"/>
      <c r="P243" s="5">
        <f t="shared" si="102"/>
        <v>0</v>
      </c>
      <c r="Q243" s="98"/>
      <c r="R243" s="8"/>
      <c r="S243" s="13"/>
      <c r="T243" s="8"/>
      <c r="U243" s="5">
        <f t="shared" si="111"/>
        <v>0</v>
      </c>
      <c r="V243" s="8"/>
      <c r="W243" s="13"/>
      <c r="X243" s="8"/>
      <c r="Y243" s="5">
        <f t="shared" si="110"/>
        <v>0</v>
      </c>
      <c r="Z243" s="3">
        <f t="shared" si="88"/>
        <v>41.012472487160679</v>
      </c>
      <c r="AA243" s="3">
        <f t="shared" si="89"/>
        <v>7.8870139398385914</v>
      </c>
      <c r="AC243" s="3">
        <f t="shared" si="86"/>
        <v>8.0293800440205416</v>
      </c>
      <c r="AD243" s="43"/>
      <c r="AE243" s="60"/>
      <c r="AF243" s="60"/>
    </row>
    <row r="244" spans="1:32" s="3" customFormat="1">
      <c r="A244" s="8">
        <v>13808</v>
      </c>
      <c r="B244" s="18">
        <v>35747</v>
      </c>
      <c r="C244" s="8" t="s">
        <v>10</v>
      </c>
      <c r="D244" s="8">
        <v>600000</v>
      </c>
      <c r="E244" s="5">
        <f t="shared" si="92"/>
        <v>1760.8217168011738</v>
      </c>
      <c r="F244" s="13"/>
      <c r="G244" s="8"/>
      <c r="H244" s="8"/>
      <c r="I244" s="123" t="s">
        <v>161</v>
      </c>
      <c r="J244" s="13"/>
      <c r="K244" s="8"/>
      <c r="L244" s="5">
        <f t="shared" si="101"/>
        <v>0</v>
      </c>
      <c r="M244" s="8"/>
      <c r="N244" s="13"/>
      <c r="O244" s="8"/>
      <c r="P244" s="5">
        <f t="shared" si="102"/>
        <v>0</v>
      </c>
      <c r="Q244" s="98"/>
      <c r="R244" s="8"/>
      <c r="S244" s="13"/>
      <c r="T244" s="8"/>
      <c r="U244" s="5">
        <f t="shared" si="111"/>
        <v>0</v>
      </c>
      <c r="V244" s="8"/>
      <c r="W244" s="13"/>
      <c r="X244" s="8"/>
      <c r="Y244" s="5">
        <f t="shared" si="110"/>
        <v>0</v>
      </c>
      <c r="AC244" s="3">
        <f t="shared" si="86"/>
        <v>3.1166874541452674</v>
      </c>
      <c r="AD244" s="43"/>
      <c r="AE244" s="43"/>
      <c r="AF244" s="60"/>
    </row>
    <row r="245" spans="1:32" s="3" customFormat="1">
      <c r="A245" s="8">
        <v>13840</v>
      </c>
      <c r="B245" s="18">
        <v>35774</v>
      </c>
      <c r="C245" s="8" t="s">
        <v>107</v>
      </c>
      <c r="D245" s="8">
        <v>6300000</v>
      </c>
      <c r="E245" s="5">
        <f t="shared" si="92"/>
        <v>18488.628026412327</v>
      </c>
      <c r="F245" s="13">
        <v>35793</v>
      </c>
      <c r="G245" s="8">
        <v>314</v>
      </c>
      <c r="H245" s="8">
        <v>63</v>
      </c>
      <c r="I245" s="8">
        <v>147856</v>
      </c>
      <c r="J245" s="13">
        <v>35794</v>
      </c>
      <c r="K245" s="8">
        <v>11227</v>
      </c>
      <c r="L245" s="5">
        <f t="shared" si="101"/>
        <v>32.947909024211299</v>
      </c>
      <c r="M245" s="8">
        <v>147857</v>
      </c>
      <c r="N245" s="13">
        <v>35794</v>
      </c>
      <c r="O245" s="8">
        <v>10237</v>
      </c>
      <c r="P245" s="86">
        <f t="shared" ref="P245" si="112">O245/340.75</f>
        <v>30.042553191489361</v>
      </c>
      <c r="Q245" s="98"/>
      <c r="R245" s="8"/>
      <c r="S245" s="13"/>
      <c r="T245" s="8"/>
      <c r="U245" s="5">
        <f t="shared" si="111"/>
        <v>0</v>
      </c>
      <c r="V245" s="8"/>
      <c r="W245" s="13"/>
      <c r="X245" s="8"/>
      <c r="Y245" s="5">
        <f t="shared" si="110"/>
        <v>0</v>
      </c>
      <c r="Z245" s="3">
        <f t="shared" si="88"/>
        <v>120.17608217168014</v>
      </c>
      <c r="AA245" s="3">
        <f t="shared" si="89"/>
        <v>23.110785033015411</v>
      </c>
      <c r="AC245" s="3">
        <f t="shared" si="86"/>
        <v>21.18271826852531</v>
      </c>
      <c r="AD245" s="43"/>
      <c r="AE245" s="43"/>
      <c r="AF245" s="43"/>
    </row>
    <row r="246" spans="1:32" s="3" customFormat="1">
      <c r="A246" s="8">
        <v>13855</v>
      </c>
      <c r="B246" s="18">
        <v>35777</v>
      </c>
      <c r="C246" s="8" t="s">
        <v>2</v>
      </c>
      <c r="D246" s="8">
        <v>7000000</v>
      </c>
      <c r="E246" s="5">
        <f t="shared" si="92"/>
        <v>20542.920029347028</v>
      </c>
      <c r="F246" s="13">
        <v>35793</v>
      </c>
      <c r="G246" s="8">
        <v>314</v>
      </c>
      <c r="H246" s="8">
        <v>66</v>
      </c>
      <c r="I246" s="8">
        <v>147257</v>
      </c>
      <c r="J246" s="13">
        <v>35794</v>
      </c>
      <c r="K246" s="8">
        <v>53399</v>
      </c>
      <c r="L246" s="5">
        <f t="shared" si="101"/>
        <v>156.71019809244314</v>
      </c>
      <c r="M246" s="8">
        <v>147258</v>
      </c>
      <c r="N246" s="13">
        <v>35794</v>
      </c>
      <c r="O246" s="8">
        <v>11378</v>
      </c>
      <c r="P246" s="5">
        <f t="shared" si="102"/>
        <v>33.391049156272928</v>
      </c>
      <c r="Q246" s="98"/>
      <c r="R246" s="8"/>
      <c r="S246" s="13"/>
      <c r="T246" s="8"/>
      <c r="U246" s="5">
        <f t="shared" si="111"/>
        <v>0</v>
      </c>
      <c r="V246" s="8"/>
      <c r="W246" s="13"/>
      <c r="X246" s="8"/>
      <c r="Y246" s="5">
        <f t="shared" si="110"/>
        <v>0</v>
      </c>
      <c r="Z246" s="3">
        <f t="shared" si="88"/>
        <v>133.5289801907557</v>
      </c>
      <c r="AA246" s="3">
        <f t="shared" si="89"/>
        <v>25.678650036683784</v>
      </c>
      <c r="AC246" s="3">
        <f t="shared" si="86"/>
        <v>23.401353631694786</v>
      </c>
      <c r="AD246" s="43" t="s">
        <v>60</v>
      </c>
      <c r="AE246" s="43">
        <f t="shared" ref="AE246" si="113">L246-Z246-AA246</f>
        <v>-2.4974321349963517</v>
      </c>
      <c r="AF246" s="43">
        <f t="shared" ref="AF246" si="114">P246-AC246</f>
        <v>9.989695524578142</v>
      </c>
    </row>
    <row r="247" spans="1:32" s="3" customFormat="1">
      <c r="A247" s="8">
        <v>13860</v>
      </c>
      <c r="B247" s="18">
        <v>35780</v>
      </c>
      <c r="C247" s="52" t="s">
        <v>10</v>
      </c>
      <c r="D247" s="8">
        <v>5000000</v>
      </c>
      <c r="E247" s="5">
        <f t="shared" si="92"/>
        <v>14673.514306676449</v>
      </c>
      <c r="F247" s="13">
        <v>35898</v>
      </c>
      <c r="G247" s="8"/>
      <c r="H247" s="8"/>
      <c r="I247" s="8"/>
      <c r="J247" s="13"/>
      <c r="K247" s="8"/>
      <c r="L247" s="5"/>
      <c r="M247" s="8"/>
      <c r="N247" s="13"/>
      <c r="O247" s="8"/>
      <c r="P247" s="5">
        <f t="shared" si="102"/>
        <v>0</v>
      </c>
      <c r="Q247" s="98"/>
      <c r="R247" s="8"/>
      <c r="S247" s="13"/>
      <c r="T247" s="8"/>
      <c r="U247" s="5">
        <f t="shared" si="111"/>
        <v>0</v>
      </c>
      <c r="V247" s="8">
        <v>147004</v>
      </c>
      <c r="W247" s="13">
        <v>36097</v>
      </c>
      <c r="X247" s="8">
        <v>2843</v>
      </c>
      <c r="Y247" s="5">
        <f t="shared" si="110"/>
        <v>8.3433602347762292</v>
      </c>
      <c r="AC247" s="3">
        <f t="shared" si="86"/>
        <v>17.062395451210566</v>
      </c>
      <c r="AD247" s="43"/>
      <c r="AE247" s="43"/>
      <c r="AF247" s="43"/>
    </row>
    <row r="248" spans="1:32" s="3" customFormat="1">
      <c r="A248" s="8">
        <v>13863</v>
      </c>
      <c r="B248" s="18">
        <v>35781</v>
      </c>
      <c r="C248" s="52" t="s">
        <v>103</v>
      </c>
      <c r="D248" s="8">
        <v>0</v>
      </c>
      <c r="E248" s="5">
        <f t="shared" si="92"/>
        <v>0</v>
      </c>
      <c r="F248" s="13"/>
      <c r="G248" s="8"/>
      <c r="H248" s="8"/>
      <c r="I248" s="8"/>
      <c r="J248" s="13"/>
      <c r="K248" s="8"/>
      <c r="L248" s="5">
        <f t="shared" si="101"/>
        <v>0</v>
      </c>
      <c r="M248" s="8"/>
      <c r="N248" s="13"/>
      <c r="O248" s="8"/>
      <c r="P248" s="5">
        <f t="shared" si="102"/>
        <v>0</v>
      </c>
      <c r="Q248" s="98"/>
      <c r="R248" s="8"/>
      <c r="S248" s="13"/>
      <c r="T248" s="8"/>
      <c r="U248" s="5">
        <f t="shared" si="111"/>
        <v>0</v>
      </c>
      <c r="V248" s="8"/>
      <c r="W248" s="13"/>
      <c r="X248" s="8"/>
      <c r="Y248" s="5">
        <f t="shared" si="110"/>
        <v>0</v>
      </c>
      <c r="Z248" s="3">
        <f t="shared" si="88"/>
        <v>0</v>
      </c>
      <c r="AA248" s="3">
        <f t="shared" si="89"/>
        <v>0</v>
      </c>
      <c r="AC248" s="3">
        <f t="shared" si="86"/>
        <v>1.2149999999999999</v>
      </c>
      <c r="AD248" s="43"/>
      <c r="AE248" s="43"/>
      <c r="AF248" s="60"/>
    </row>
    <row r="249" spans="1:32" s="3" customFormat="1">
      <c r="A249" s="8">
        <v>13877</v>
      </c>
      <c r="B249" s="18">
        <v>35785</v>
      </c>
      <c r="C249" s="8" t="s">
        <v>10</v>
      </c>
      <c r="D249" s="8">
        <v>5500000</v>
      </c>
      <c r="E249" s="5">
        <f t="shared" si="92"/>
        <v>16140.865737344095</v>
      </c>
      <c r="F249" s="39">
        <v>40297</v>
      </c>
      <c r="G249" s="8"/>
      <c r="H249" s="8"/>
      <c r="I249" s="8"/>
      <c r="J249" s="13"/>
      <c r="K249" s="8"/>
      <c r="L249" s="5">
        <f t="shared" si="101"/>
        <v>0</v>
      </c>
      <c r="M249" s="8"/>
      <c r="N249" s="13"/>
      <c r="O249" s="8"/>
      <c r="P249" s="5">
        <f t="shared" si="102"/>
        <v>0</v>
      </c>
      <c r="Q249" s="98"/>
      <c r="R249" s="8"/>
      <c r="S249" s="13"/>
      <c r="T249" s="8"/>
      <c r="U249" s="5">
        <f t="shared" si="111"/>
        <v>0</v>
      </c>
      <c r="V249" s="8">
        <v>147890</v>
      </c>
      <c r="W249" s="13">
        <v>36158</v>
      </c>
      <c r="X249" s="8">
        <v>540</v>
      </c>
      <c r="Y249" s="5">
        <f t="shared" si="110"/>
        <v>1.5847395451210564</v>
      </c>
      <c r="AC249" s="3">
        <f t="shared" si="86"/>
        <v>18.647134996331623</v>
      </c>
      <c r="AD249" s="43"/>
      <c r="AE249" s="43"/>
      <c r="AF249" s="43"/>
    </row>
    <row r="250" spans="1:32" s="3" customFormat="1">
      <c r="A250" s="8">
        <v>13887</v>
      </c>
      <c r="B250" s="18">
        <v>35788</v>
      </c>
      <c r="C250" s="52" t="s">
        <v>11</v>
      </c>
      <c r="D250" s="8">
        <v>6600000</v>
      </c>
      <c r="E250" s="5">
        <f t="shared" si="92"/>
        <v>19369.038884812911</v>
      </c>
      <c r="F250" s="13">
        <v>36011</v>
      </c>
      <c r="G250" s="8">
        <v>325</v>
      </c>
      <c r="H250" s="8">
        <v>35</v>
      </c>
      <c r="I250" s="8"/>
      <c r="J250" s="13"/>
      <c r="K250" s="8"/>
      <c r="L250" s="5">
        <f t="shared" si="101"/>
        <v>0</v>
      </c>
      <c r="M250" s="8"/>
      <c r="N250" s="13"/>
      <c r="O250" s="8"/>
      <c r="P250" s="5">
        <f t="shared" si="102"/>
        <v>0</v>
      </c>
      <c r="Q250" s="98"/>
      <c r="R250" s="8"/>
      <c r="S250" s="13"/>
      <c r="T250" s="8"/>
      <c r="U250" s="5">
        <f t="shared" si="111"/>
        <v>0</v>
      </c>
      <c r="V250" s="31">
        <v>147941</v>
      </c>
      <c r="W250" s="30">
        <v>36034</v>
      </c>
      <c r="X250" s="31">
        <v>7413</v>
      </c>
      <c r="Y250" s="37">
        <f t="shared" si="110"/>
        <v>21.754952311078505</v>
      </c>
      <c r="AC250" s="3">
        <f t="shared" si="86"/>
        <v>22.133561995597944</v>
      </c>
      <c r="AD250" s="43"/>
      <c r="AE250" s="43"/>
      <c r="AF250" s="43"/>
    </row>
    <row r="251" spans="1:32" s="3" customFormat="1">
      <c r="A251" s="8">
        <v>13927</v>
      </c>
      <c r="B251" s="18">
        <v>35800</v>
      </c>
      <c r="C251" s="52" t="s">
        <v>11</v>
      </c>
      <c r="D251" s="8">
        <v>31760500</v>
      </c>
      <c r="E251" s="5">
        <f t="shared" si="92"/>
        <v>93207.630227439469</v>
      </c>
      <c r="F251" s="13"/>
      <c r="G251" s="8"/>
      <c r="H251" s="8"/>
      <c r="I251" s="8"/>
      <c r="J251" s="13"/>
      <c r="K251" s="8"/>
      <c r="L251" s="5">
        <f t="shared" si="101"/>
        <v>0</v>
      </c>
      <c r="M251" s="8">
        <v>277029</v>
      </c>
      <c r="N251" s="13">
        <v>35809</v>
      </c>
      <c r="O251" s="8">
        <v>34586</v>
      </c>
      <c r="P251" s="5">
        <f t="shared" si="102"/>
        <v>101.49963316214233</v>
      </c>
      <c r="Q251" s="98"/>
      <c r="R251" s="8"/>
      <c r="S251" s="13"/>
      <c r="T251" s="8"/>
      <c r="U251" s="5">
        <f t="shared" si="111"/>
        <v>0</v>
      </c>
      <c r="V251" s="8"/>
      <c r="W251" s="13"/>
      <c r="X251" s="8"/>
      <c r="Y251" s="5">
        <f t="shared" si="110"/>
        <v>0</v>
      </c>
      <c r="AC251" s="3">
        <f t="shared" si="86"/>
        <v>101.87924064563462</v>
      </c>
      <c r="AD251" s="43"/>
      <c r="AE251" s="43"/>
      <c r="AF251" s="43"/>
    </row>
    <row r="252" spans="1:32" s="3" customFormat="1">
      <c r="A252" s="8">
        <v>13930</v>
      </c>
      <c r="B252" s="18">
        <v>35804</v>
      </c>
      <c r="C252" s="52" t="s">
        <v>0</v>
      </c>
      <c r="D252" s="8">
        <v>5900000</v>
      </c>
      <c r="E252" s="5">
        <f t="shared" si="92"/>
        <v>17314.746881878211</v>
      </c>
      <c r="F252" s="143">
        <v>36175</v>
      </c>
      <c r="G252" s="8">
        <v>332</v>
      </c>
      <c r="H252" s="8">
        <v>34</v>
      </c>
      <c r="I252" s="8">
        <v>147011</v>
      </c>
      <c r="J252" s="13">
        <v>35868</v>
      </c>
      <c r="K252" s="8">
        <v>45007</v>
      </c>
      <c r="L252" s="5">
        <f t="shared" si="101"/>
        <v>132.0821716801174</v>
      </c>
      <c r="M252" s="8">
        <v>147012</v>
      </c>
      <c r="N252" s="13">
        <v>35868</v>
      </c>
      <c r="O252" s="8">
        <v>9588</v>
      </c>
      <c r="P252" s="5">
        <f t="shared" si="102"/>
        <v>28.137931034482758</v>
      </c>
      <c r="Q252" s="98"/>
      <c r="R252" s="8"/>
      <c r="S252" s="13"/>
      <c r="T252" s="8"/>
      <c r="U252" s="5">
        <f t="shared" si="111"/>
        <v>0</v>
      </c>
      <c r="V252" s="8"/>
      <c r="W252" s="13"/>
      <c r="X252" s="8"/>
      <c r="Y252" s="5">
        <f t="shared" si="110"/>
        <v>0</v>
      </c>
      <c r="Z252" s="3">
        <f t="shared" si="88"/>
        <v>112.54585473220838</v>
      </c>
      <c r="AA252" s="3">
        <f t="shared" si="89"/>
        <v>21.643433602347763</v>
      </c>
      <c r="AC252" s="3">
        <f t="shared" si="86"/>
        <v>19.914926632428468</v>
      </c>
      <c r="AD252" s="43" t="s">
        <v>60</v>
      </c>
      <c r="AE252" s="43">
        <f t="shared" ref="AE252" si="115">L252-Z252-AA252</f>
        <v>-2.1071166544387481</v>
      </c>
      <c r="AF252" s="43">
        <f t="shared" ref="AF252" si="116">P252-AC252</f>
        <v>8.2230044020542898</v>
      </c>
    </row>
    <row r="253" spans="1:32" s="3" customFormat="1">
      <c r="A253" s="8">
        <v>13931</v>
      </c>
      <c r="B253" s="18">
        <v>35804</v>
      </c>
      <c r="C253" s="8" t="s">
        <v>2</v>
      </c>
      <c r="D253" s="8">
        <v>2950000</v>
      </c>
      <c r="E253" s="5">
        <f t="shared" si="92"/>
        <v>8657.3734409391054</v>
      </c>
      <c r="F253" s="143">
        <v>36175</v>
      </c>
      <c r="G253" s="8">
        <v>332</v>
      </c>
      <c r="H253" s="8">
        <v>35</v>
      </c>
      <c r="I253" s="8">
        <v>147013</v>
      </c>
      <c r="J253" s="13">
        <v>35809</v>
      </c>
      <c r="K253" s="8">
        <v>22645</v>
      </c>
      <c r="L253" s="5">
        <f t="shared" si="101"/>
        <v>66.456346294937632</v>
      </c>
      <c r="M253" s="8">
        <v>147014</v>
      </c>
      <c r="N253" s="13">
        <v>35809</v>
      </c>
      <c r="O253" s="8">
        <v>4794</v>
      </c>
      <c r="P253" s="5">
        <f t="shared" si="102"/>
        <v>14.068965517241379</v>
      </c>
      <c r="Q253" s="98"/>
      <c r="R253" s="8"/>
      <c r="S253" s="13"/>
      <c r="T253" s="8"/>
      <c r="U253" s="5">
        <f t="shared" si="111"/>
        <v>0</v>
      </c>
      <c r="V253" s="8"/>
      <c r="W253" s="13"/>
      <c r="X253" s="8"/>
      <c r="Y253" s="5">
        <f t="shared" si="110"/>
        <v>0</v>
      </c>
      <c r="Z253" s="3">
        <f t="shared" si="88"/>
        <v>56.272927366104192</v>
      </c>
      <c r="AA253" s="3">
        <f t="shared" si="89"/>
        <v>10.821716801173881</v>
      </c>
      <c r="AC253" s="3">
        <f t="shared" si="86"/>
        <v>10.564963316214234</v>
      </c>
      <c r="AD253" s="43" t="s">
        <v>60</v>
      </c>
      <c r="AE253" s="43">
        <f t="shared" si="90"/>
        <v>-0.63829787234044133</v>
      </c>
      <c r="AF253" s="43">
        <f t="shared" si="87"/>
        <v>3.504002201027145</v>
      </c>
    </row>
    <row r="254" spans="1:32" s="3" customFormat="1">
      <c r="A254" s="9">
        <v>13956</v>
      </c>
      <c r="B254" s="19">
        <v>35828</v>
      </c>
      <c r="C254" s="9" t="s">
        <v>11</v>
      </c>
      <c r="D254" s="9">
        <v>96344837</v>
      </c>
      <c r="E254" s="5">
        <f t="shared" si="92"/>
        <v>282743.46881878207</v>
      </c>
      <c r="F254" s="13"/>
      <c r="G254" s="8"/>
      <c r="H254" s="8"/>
      <c r="I254" s="8"/>
      <c r="J254" s="13"/>
      <c r="K254" s="8"/>
      <c r="L254" s="5"/>
      <c r="M254" s="8"/>
      <c r="N254" s="13"/>
      <c r="O254" s="8"/>
      <c r="P254" s="5">
        <f t="shared" si="102"/>
        <v>0</v>
      </c>
      <c r="Q254" s="98"/>
      <c r="R254" s="8"/>
      <c r="S254" s="13"/>
      <c r="T254" s="8"/>
      <c r="U254" s="5">
        <f t="shared" si="111"/>
        <v>0</v>
      </c>
      <c r="V254" s="8">
        <v>277680</v>
      </c>
      <c r="W254" s="13">
        <v>36097</v>
      </c>
      <c r="X254" s="8">
        <v>105376</v>
      </c>
      <c r="Y254" s="5">
        <f t="shared" si="110"/>
        <v>309.24724871606747</v>
      </c>
      <c r="Z254" s="3">
        <f t="shared" si="88"/>
        <v>1837.8325473220837</v>
      </c>
      <c r="AA254" s="3">
        <f t="shared" si="89"/>
        <v>353.42933602347762</v>
      </c>
      <c r="AC254" s="3">
        <f t="shared" si="86"/>
        <v>306.57794632428465</v>
      </c>
      <c r="AD254" s="43" t="s">
        <v>60</v>
      </c>
      <c r="AE254" s="43"/>
      <c r="AF254" s="43">
        <f t="shared" ref="AF254" si="117">Y254-AC254</f>
        <v>2.6693023917828214</v>
      </c>
    </row>
    <row r="255" spans="1:32" s="3" customFormat="1">
      <c r="A255" s="8">
        <v>13965</v>
      </c>
      <c r="B255" s="18">
        <v>35830</v>
      </c>
      <c r="C255" s="8" t="s">
        <v>2</v>
      </c>
      <c r="D255" s="8">
        <v>2700000</v>
      </c>
      <c r="E255" s="5">
        <f t="shared" si="92"/>
        <v>7923.6977256052824</v>
      </c>
      <c r="F255" s="13"/>
      <c r="G255" s="8"/>
      <c r="H255" s="8"/>
      <c r="I255" s="123" t="s">
        <v>166</v>
      </c>
      <c r="J255" s="13"/>
      <c r="K255" s="8"/>
      <c r="L255" s="5">
        <f t="shared" si="101"/>
        <v>0</v>
      </c>
      <c r="M255" s="8"/>
      <c r="N255" s="13"/>
      <c r="O255" s="8"/>
      <c r="P255" s="5">
        <f t="shared" si="102"/>
        <v>0</v>
      </c>
      <c r="Q255" s="98"/>
      <c r="R255" s="8"/>
      <c r="S255" s="13"/>
      <c r="T255" s="8"/>
      <c r="U255" s="5">
        <f t="shared" si="111"/>
        <v>0</v>
      </c>
      <c r="V255" s="8"/>
      <c r="W255" s="13"/>
      <c r="X255" s="8"/>
      <c r="Y255" s="5">
        <f t="shared" si="110"/>
        <v>0</v>
      </c>
      <c r="Z255" s="3">
        <f t="shared" si="88"/>
        <v>51.504035216434339</v>
      </c>
      <c r="AA255" s="3">
        <f t="shared" si="89"/>
        <v>9.9046221570066031</v>
      </c>
      <c r="AC255" s="3">
        <f t="shared" si="86"/>
        <v>9.7725935436537039</v>
      </c>
      <c r="AD255" s="43"/>
      <c r="AE255" s="60"/>
      <c r="AF255" s="60"/>
    </row>
    <row r="256" spans="1:32" s="3" customFormat="1">
      <c r="A256" s="8">
        <v>13987</v>
      </c>
      <c r="B256" s="18">
        <v>35846</v>
      </c>
      <c r="C256" s="8" t="s">
        <v>2</v>
      </c>
      <c r="D256" s="8">
        <v>3260000</v>
      </c>
      <c r="E256" s="5">
        <f t="shared" si="92"/>
        <v>9567.1313279530441</v>
      </c>
      <c r="F256" s="143">
        <v>36797</v>
      </c>
      <c r="G256" s="9">
        <v>350</v>
      </c>
      <c r="H256" s="9">
        <v>44</v>
      </c>
      <c r="I256" s="8"/>
      <c r="J256" s="13"/>
      <c r="K256" s="8"/>
      <c r="L256" s="5"/>
      <c r="M256" s="8"/>
      <c r="N256" s="13"/>
      <c r="O256" s="8"/>
      <c r="P256" s="5">
        <f t="shared" si="102"/>
        <v>0</v>
      </c>
      <c r="Q256" s="98"/>
      <c r="R256" s="8">
        <v>147031</v>
      </c>
      <c r="S256" s="13">
        <v>36097</v>
      </c>
      <c r="T256" s="8">
        <v>24985</v>
      </c>
      <c r="U256" s="5">
        <f t="shared" si="111"/>
        <v>73.323550990462209</v>
      </c>
      <c r="V256" s="8">
        <v>147032</v>
      </c>
      <c r="W256" s="13">
        <v>36097</v>
      </c>
      <c r="X256" s="8">
        <v>5298</v>
      </c>
      <c r="Y256" s="5">
        <f t="shared" si="110"/>
        <v>15.548055759354366</v>
      </c>
      <c r="Z256" s="3">
        <f t="shared" si="88"/>
        <v>62.186353631694793</v>
      </c>
      <c r="AA256" s="3">
        <f t="shared" si="89"/>
        <v>11.958914159941305</v>
      </c>
      <c r="AC256" s="3">
        <f t="shared" si="86"/>
        <v>11.547501834189287</v>
      </c>
      <c r="AD256" s="43" t="s">
        <v>60</v>
      </c>
      <c r="AE256" s="43">
        <f t="shared" ref="AE256:AE266" si="118">U256-Z256-AA256</f>
        <v>-0.82171680117388846</v>
      </c>
      <c r="AF256" s="43">
        <f t="shared" ref="AF256:AF266" si="119">Y256-AC256</f>
        <v>4.0005539251650788</v>
      </c>
    </row>
    <row r="257" spans="1:32" s="3" customFormat="1">
      <c r="A257" s="8">
        <v>14022</v>
      </c>
      <c r="B257" s="18">
        <v>35866</v>
      </c>
      <c r="C257" s="8" t="s">
        <v>2</v>
      </c>
      <c r="D257" s="8">
        <v>6500000</v>
      </c>
      <c r="E257" s="5">
        <f t="shared" si="92"/>
        <v>19075.568598679383</v>
      </c>
      <c r="F257" s="13"/>
      <c r="G257" s="8"/>
      <c r="H257" s="8"/>
      <c r="I257" s="8"/>
      <c r="J257" s="13"/>
      <c r="K257" s="8"/>
      <c r="L257" s="5"/>
      <c r="M257" s="8"/>
      <c r="N257" s="13"/>
      <c r="O257" s="8"/>
      <c r="P257" s="5">
        <f t="shared" si="102"/>
        <v>0</v>
      </c>
      <c r="Q257" s="98"/>
      <c r="R257" s="8">
        <v>147045</v>
      </c>
      <c r="S257" s="13">
        <v>36097</v>
      </c>
      <c r="T257" s="8">
        <v>49555</v>
      </c>
      <c r="U257" s="5">
        <f t="shared" si="111"/>
        <v>145.42920029347027</v>
      </c>
      <c r="V257" s="8">
        <v>147046</v>
      </c>
      <c r="W257" s="13">
        <v>36097</v>
      </c>
      <c r="X257" s="8">
        <v>10563</v>
      </c>
      <c r="Y257" s="5">
        <f t="shared" si="110"/>
        <v>30.999266324284665</v>
      </c>
      <c r="Z257" s="3">
        <f t="shared" si="88"/>
        <v>123.991195891416</v>
      </c>
      <c r="AA257" s="3">
        <f t="shared" si="89"/>
        <v>23.844460748349231</v>
      </c>
      <c r="AC257" s="3">
        <f t="shared" si="86"/>
        <v>21.816614086573736</v>
      </c>
      <c r="AD257" s="43" t="s">
        <v>60</v>
      </c>
      <c r="AE257" s="43">
        <f t="shared" si="118"/>
        <v>-2.4064563462949558</v>
      </c>
      <c r="AF257" s="43">
        <f t="shared" si="119"/>
        <v>9.1826522377109292</v>
      </c>
    </row>
    <row r="258" spans="1:32" s="3" customFormat="1">
      <c r="A258" s="8">
        <v>14046</v>
      </c>
      <c r="B258" s="18">
        <v>35878</v>
      </c>
      <c r="C258" s="8" t="s">
        <v>10</v>
      </c>
      <c r="D258" s="8">
        <v>2900000</v>
      </c>
      <c r="E258" s="5">
        <f t="shared" si="92"/>
        <v>8510.6382978723395</v>
      </c>
      <c r="F258" s="13"/>
      <c r="G258" s="8"/>
      <c r="H258" s="8"/>
      <c r="I258" s="8"/>
      <c r="J258" s="13"/>
      <c r="K258" s="8"/>
      <c r="L258" s="5">
        <f t="shared" ref="L258:L272" si="120">K258/340.75</f>
        <v>0</v>
      </c>
      <c r="M258" s="8"/>
      <c r="N258" s="13"/>
      <c r="O258" s="8"/>
      <c r="P258" s="5">
        <f t="shared" si="102"/>
        <v>0</v>
      </c>
      <c r="Q258" s="98"/>
      <c r="R258" s="8"/>
      <c r="S258" s="13"/>
      <c r="T258" s="8"/>
      <c r="U258" s="5">
        <f t="shared" si="111"/>
        <v>0</v>
      </c>
      <c r="V258" s="8">
        <v>147361</v>
      </c>
      <c r="W258" s="13">
        <v>36097</v>
      </c>
      <c r="X258" s="8">
        <v>3416</v>
      </c>
      <c r="Y258" s="5">
        <f t="shared" si="110"/>
        <v>10.02494497432135</v>
      </c>
      <c r="AC258" s="3">
        <f t="shared" si="86"/>
        <v>10.406489361702127</v>
      </c>
      <c r="AD258" s="43"/>
      <c r="AE258" s="43"/>
      <c r="AF258" s="43"/>
    </row>
    <row r="259" spans="1:32" s="3" customFormat="1">
      <c r="A259" s="8">
        <v>14085</v>
      </c>
      <c r="B259" s="18">
        <v>35927</v>
      </c>
      <c r="C259" s="8" t="s">
        <v>2</v>
      </c>
      <c r="D259" s="8">
        <v>1000000</v>
      </c>
      <c r="E259" s="5">
        <f t="shared" si="92"/>
        <v>2934.70286133529</v>
      </c>
      <c r="F259" s="13"/>
      <c r="G259" s="8"/>
      <c r="H259" s="8"/>
      <c r="I259" s="8"/>
      <c r="J259" s="13"/>
      <c r="K259" s="8"/>
      <c r="L259" s="5">
        <f t="shared" si="120"/>
        <v>0</v>
      </c>
      <c r="M259" s="8"/>
      <c r="N259" s="13"/>
      <c r="O259" s="8"/>
      <c r="P259" s="5">
        <f t="shared" si="102"/>
        <v>0</v>
      </c>
      <c r="Q259" s="98"/>
      <c r="R259" s="8"/>
      <c r="S259" s="13"/>
      <c r="T259" s="8"/>
      <c r="U259" s="5">
        <f t="shared" si="111"/>
        <v>0</v>
      </c>
      <c r="V259" s="8"/>
      <c r="W259" s="13"/>
      <c r="X259" s="8"/>
      <c r="Y259" s="5">
        <f t="shared" si="110"/>
        <v>0</v>
      </c>
      <c r="Z259" s="3">
        <f t="shared" si="88"/>
        <v>19.075568598679386</v>
      </c>
      <c r="AA259" s="3">
        <f t="shared" si="89"/>
        <v>3.6683785766691126</v>
      </c>
      <c r="AC259" s="3">
        <f t="shared" si="86"/>
        <v>4.3844790902421131</v>
      </c>
      <c r="AD259" s="43"/>
      <c r="AE259" s="60"/>
      <c r="AF259" s="60"/>
    </row>
    <row r="260" spans="1:32" s="3" customFormat="1">
      <c r="A260" s="44">
        <v>14094</v>
      </c>
      <c r="B260" s="18">
        <v>35933</v>
      </c>
      <c r="C260" s="8" t="s">
        <v>2</v>
      </c>
      <c r="D260" s="8">
        <v>4250000</v>
      </c>
      <c r="E260" s="5">
        <f t="shared" si="92"/>
        <v>12472.487160674982</v>
      </c>
      <c r="F260" s="13"/>
      <c r="G260" s="8"/>
      <c r="H260" s="8"/>
      <c r="I260" s="10">
        <v>147363</v>
      </c>
      <c r="J260" s="10">
        <v>32500</v>
      </c>
      <c r="K260" s="8"/>
      <c r="L260" s="5">
        <f t="shared" si="120"/>
        <v>0</v>
      </c>
      <c r="M260" s="10">
        <v>147362</v>
      </c>
      <c r="N260" s="10">
        <v>6906</v>
      </c>
      <c r="O260" s="8"/>
      <c r="P260" s="5">
        <f t="shared" si="102"/>
        <v>0</v>
      </c>
      <c r="Q260" s="98"/>
      <c r="R260" s="8"/>
      <c r="S260" s="13"/>
      <c r="T260" s="8"/>
      <c r="U260" s="5">
        <f t="shared" si="111"/>
        <v>0</v>
      </c>
      <c r="V260" s="8"/>
      <c r="W260" s="13"/>
      <c r="X260" s="8"/>
      <c r="Y260" s="5">
        <f t="shared" si="110"/>
        <v>0</v>
      </c>
      <c r="Z260" s="3">
        <f t="shared" si="88"/>
        <v>81.071166544387395</v>
      </c>
      <c r="AA260" s="3">
        <f t="shared" si="89"/>
        <v>15.590608950843729</v>
      </c>
      <c r="AC260" s="3">
        <f t="shared" si="86"/>
        <v>14.685286133528981</v>
      </c>
      <c r="AD260" s="43"/>
      <c r="AE260" s="60"/>
      <c r="AF260" s="60"/>
    </row>
    <row r="261" spans="1:32" s="3" customFormat="1">
      <c r="A261" s="44"/>
      <c r="B261" s="18"/>
      <c r="C261" s="8" t="s">
        <v>165</v>
      </c>
      <c r="D261" s="8"/>
      <c r="E261" s="5"/>
      <c r="F261" s="13"/>
      <c r="G261" s="8"/>
      <c r="H261" s="8"/>
      <c r="I261" s="8"/>
      <c r="J261" s="13"/>
      <c r="K261" s="8"/>
      <c r="L261" s="5"/>
      <c r="M261" s="10">
        <v>147364</v>
      </c>
      <c r="N261" s="10">
        <v>1000</v>
      </c>
      <c r="O261" s="8"/>
      <c r="P261" s="5"/>
      <c r="Q261" s="98"/>
      <c r="R261" s="8"/>
      <c r="S261" s="13"/>
      <c r="T261" s="8"/>
      <c r="U261" s="5"/>
      <c r="V261" s="8"/>
      <c r="W261" s="13"/>
      <c r="X261" s="8"/>
      <c r="Y261" s="5"/>
      <c r="AC261" s="3">
        <f t="shared" si="86"/>
        <v>1.2149999999999999</v>
      </c>
      <c r="AD261" s="43"/>
      <c r="AE261" s="43"/>
      <c r="AF261" s="60"/>
    </row>
    <row r="262" spans="1:32" s="3" customFormat="1">
      <c r="A262" s="44">
        <v>14130</v>
      </c>
      <c r="B262" s="18">
        <v>35952</v>
      </c>
      <c r="C262" s="8" t="s">
        <v>105</v>
      </c>
      <c r="D262" s="8">
        <v>0</v>
      </c>
      <c r="E262" s="5">
        <f t="shared" si="92"/>
        <v>0</v>
      </c>
      <c r="F262" s="13"/>
      <c r="G262" s="8"/>
      <c r="H262" s="8"/>
      <c r="I262" s="8"/>
      <c r="J262" s="13"/>
      <c r="K262" s="8"/>
      <c r="L262" s="5">
        <f t="shared" si="120"/>
        <v>0</v>
      </c>
      <c r="M262" s="8"/>
      <c r="N262" s="13"/>
      <c r="O262" s="8"/>
      <c r="P262" s="5">
        <f t="shared" si="102"/>
        <v>0</v>
      </c>
      <c r="Q262" s="98"/>
      <c r="R262" s="8"/>
      <c r="S262" s="13"/>
      <c r="T262" s="8"/>
      <c r="U262" s="5">
        <f t="shared" si="111"/>
        <v>0</v>
      </c>
      <c r="V262" s="8"/>
      <c r="W262" s="13"/>
      <c r="X262" s="8"/>
      <c r="Y262" s="5">
        <f t="shared" si="110"/>
        <v>0</v>
      </c>
      <c r="Z262" s="3">
        <f t="shared" si="88"/>
        <v>0</v>
      </c>
      <c r="AA262" s="3">
        <f t="shared" si="89"/>
        <v>0</v>
      </c>
      <c r="AC262" s="3">
        <f t="shared" si="86"/>
        <v>1.2149999999999999</v>
      </c>
      <c r="AD262" s="43"/>
      <c r="AE262" s="43"/>
      <c r="AF262" s="60"/>
    </row>
    <row r="263" spans="1:32" s="3" customFormat="1">
      <c r="A263" s="44"/>
      <c r="B263" s="18"/>
      <c r="C263" s="8" t="s">
        <v>167</v>
      </c>
      <c r="D263" s="8"/>
      <c r="E263" s="5"/>
      <c r="F263" s="13"/>
      <c r="G263" s="8"/>
      <c r="H263" s="8"/>
      <c r="I263" s="123" t="s">
        <v>168</v>
      </c>
      <c r="J263" s="13"/>
      <c r="K263" s="8"/>
      <c r="L263" s="5"/>
      <c r="M263" s="8"/>
      <c r="N263" s="13"/>
      <c r="O263" s="8"/>
      <c r="P263" s="5"/>
      <c r="Q263" s="98"/>
      <c r="R263" s="8"/>
      <c r="S263" s="13"/>
      <c r="T263" s="8"/>
      <c r="U263" s="5"/>
      <c r="V263" s="8"/>
      <c r="W263" s="13"/>
      <c r="X263" s="8"/>
      <c r="Y263" s="5"/>
      <c r="Z263" s="3">
        <f t="shared" si="88"/>
        <v>0</v>
      </c>
      <c r="AA263" s="3">
        <f t="shared" si="89"/>
        <v>0</v>
      </c>
      <c r="AC263" s="3">
        <f t="shared" si="86"/>
        <v>1.2149999999999999</v>
      </c>
      <c r="AD263" s="43"/>
      <c r="AE263" s="43"/>
      <c r="AF263" s="60"/>
    </row>
    <row r="264" spans="1:32" s="3" customFormat="1">
      <c r="A264" s="8">
        <v>14238</v>
      </c>
      <c r="B264" s="18">
        <v>36013</v>
      </c>
      <c r="C264" s="8" t="s">
        <v>10</v>
      </c>
      <c r="D264" s="8">
        <v>1500000</v>
      </c>
      <c r="E264" s="5">
        <f t="shared" si="92"/>
        <v>4402.0542920029347</v>
      </c>
      <c r="F264" s="143">
        <v>36374</v>
      </c>
      <c r="G264" s="8"/>
      <c r="H264" s="8"/>
      <c r="I264" s="8"/>
      <c r="J264" s="13"/>
      <c r="K264" s="8"/>
      <c r="L264" s="5">
        <f t="shared" si="120"/>
        <v>0</v>
      </c>
      <c r="M264" s="8"/>
      <c r="N264" s="13"/>
      <c r="O264" s="8"/>
      <c r="P264" s="5">
        <f t="shared" si="102"/>
        <v>0</v>
      </c>
      <c r="Q264" s="98"/>
      <c r="R264" s="8"/>
      <c r="S264" s="13"/>
      <c r="T264" s="8"/>
      <c r="U264" s="5">
        <f t="shared" si="111"/>
        <v>0</v>
      </c>
      <c r="V264" s="8" t="s">
        <v>145</v>
      </c>
      <c r="W264" s="13">
        <v>36048</v>
      </c>
      <c r="X264" s="8">
        <v>1905</v>
      </c>
      <c r="Y264" s="5">
        <f t="shared" si="110"/>
        <v>5.5906089508437269</v>
      </c>
      <c r="AC264" s="3">
        <f t="shared" si="86"/>
        <v>5.9692186353631689</v>
      </c>
      <c r="AD264" s="43"/>
      <c r="AE264" s="43"/>
      <c r="AF264" s="43"/>
    </row>
    <row r="265" spans="1:32" s="3" customFormat="1">
      <c r="A265" s="8">
        <v>14283</v>
      </c>
      <c r="B265" s="18">
        <v>36026</v>
      </c>
      <c r="C265" s="8" t="s">
        <v>104</v>
      </c>
      <c r="D265" s="8">
        <v>1550000</v>
      </c>
      <c r="E265" s="5">
        <f t="shared" si="92"/>
        <v>4548.7894350696988</v>
      </c>
      <c r="F265" s="13"/>
      <c r="G265" s="8"/>
      <c r="H265" s="8"/>
      <c r="I265" s="8"/>
      <c r="J265" s="13"/>
      <c r="K265" s="8"/>
      <c r="L265" s="5">
        <f t="shared" si="120"/>
        <v>0</v>
      </c>
      <c r="M265" s="8"/>
      <c r="N265" s="13"/>
      <c r="O265" s="8"/>
      <c r="P265" s="5">
        <f t="shared" si="102"/>
        <v>0</v>
      </c>
      <c r="Q265" s="98"/>
      <c r="R265" s="8"/>
      <c r="S265" s="13"/>
      <c r="T265" s="8"/>
      <c r="U265" s="5">
        <f t="shared" si="111"/>
        <v>0</v>
      </c>
      <c r="V265" s="8" t="s">
        <v>145</v>
      </c>
      <c r="W265" s="13">
        <v>36048</v>
      </c>
      <c r="X265" s="8">
        <v>3633</v>
      </c>
      <c r="Y265" s="5">
        <f t="shared" si="110"/>
        <v>10.661775495231108</v>
      </c>
      <c r="AC265" s="3">
        <f t="shared" si="86"/>
        <v>6.1276925898752737</v>
      </c>
      <c r="AD265" s="48" t="s">
        <v>60</v>
      </c>
      <c r="AE265" s="43"/>
      <c r="AF265" s="43">
        <f t="shared" si="119"/>
        <v>4.5340829053558345</v>
      </c>
    </row>
    <row r="266" spans="1:32" s="3" customFormat="1">
      <c r="A266" s="8">
        <v>14287</v>
      </c>
      <c r="B266" s="18">
        <v>36027</v>
      </c>
      <c r="C266" s="8" t="s">
        <v>2</v>
      </c>
      <c r="D266" s="8">
        <v>4500000</v>
      </c>
      <c r="E266" s="5">
        <f t="shared" si="92"/>
        <v>13206.162876008804</v>
      </c>
      <c r="F266" s="13"/>
      <c r="G266" s="8"/>
      <c r="H266" s="8"/>
      <c r="I266" s="8"/>
      <c r="J266" s="13"/>
      <c r="K266" s="8"/>
      <c r="L266" s="5">
        <f t="shared" si="120"/>
        <v>0</v>
      </c>
      <c r="M266" s="8"/>
      <c r="N266" s="13"/>
      <c r="O266" s="8"/>
      <c r="P266" s="5">
        <f t="shared" si="102"/>
        <v>0</v>
      </c>
      <c r="Q266" s="98"/>
      <c r="R266" s="8" t="s">
        <v>145</v>
      </c>
      <c r="S266" s="13">
        <v>36048</v>
      </c>
      <c r="T266" s="8">
        <v>35116</v>
      </c>
      <c r="U266" s="5">
        <f t="shared" si="111"/>
        <v>103.05502567865004</v>
      </c>
      <c r="V266" s="8" t="s">
        <v>145</v>
      </c>
      <c r="W266" s="13">
        <v>36048</v>
      </c>
      <c r="X266" s="8">
        <v>5145</v>
      </c>
      <c r="Y266" s="5">
        <f t="shared" si="110"/>
        <v>15.099046221570067</v>
      </c>
      <c r="Z266" s="3">
        <f t="shared" ref="Z266:Z273" si="121">E266*0.65%</f>
        <v>85.840058694057234</v>
      </c>
      <c r="AA266" s="3">
        <f t="shared" ref="AA266:AA273" si="122">E266*0.125%</f>
        <v>16.507703595011005</v>
      </c>
      <c r="AC266" s="3">
        <f t="shared" si="86"/>
        <v>15.477655906089508</v>
      </c>
      <c r="AD266" s="48" t="s">
        <v>60</v>
      </c>
      <c r="AE266" s="43">
        <f t="shared" si="118"/>
        <v>0.70726338958180079</v>
      </c>
      <c r="AF266" s="43">
        <f t="shared" si="119"/>
        <v>-0.3786096845194411</v>
      </c>
    </row>
    <row r="267" spans="1:32" s="3" customFormat="1">
      <c r="A267" s="8">
        <v>14289</v>
      </c>
      <c r="B267" s="18">
        <v>36027</v>
      </c>
      <c r="C267" s="8" t="s">
        <v>2</v>
      </c>
      <c r="D267" s="8">
        <v>2000000</v>
      </c>
      <c r="E267" s="5">
        <f t="shared" si="92"/>
        <v>5869.40572267058</v>
      </c>
      <c r="F267" s="13"/>
      <c r="G267" s="8"/>
      <c r="H267" s="8"/>
      <c r="I267" s="8"/>
      <c r="J267" s="13"/>
      <c r="K267" s="8"/>
      <c r="L267" s="5">
        <f t="shared" si="120"/>
        <v>0</v>
      </c>
      <c r="M267" s="8"/>
      <c r="N267" s="13"/>
      <c r="O267" s="8"/>
      <c r="P267" s="5">
        <f t="shared" si="102"/>
        <v>0</v>
      </c>
      <c r="Q267" s="98"/>
      <c r="R267" s="8" t="s">
        <v>145</v>
      </c>
      <c r="S267" s="13">
        <v>36048</v>
      </c>
      <c r="T267" s="8">
        <v>13690</v>
      </c>
      <c r="U267" s="5">
        <f t="shared" si="111"/>
        <v>40.176082171680115</v>
      </c>
      <c r="V267" s="8" t="s">
        <v>145</v>
      </c>
      <c r="W267" s="13">
        <v>36048</v>
      </c>
      <c r="X267" s="8">
        <v>2716</v>
      </c>
      <c r="Y267" s="5">
        <f t="shared" si="110"/>
        <v>7.970652971386647</v>
      </c>
      <c r="Z267" s="3">
        <f t="shared" si="121"/>
        <v>38.151137197358771</v>
      </c>
      <c r="AA267" s="3">
        <f t="shared" si="122"/>
        <v>7.3367571533382252</v>
      </c>
      <c r="AC267" s="3">
        <f t="shared" ref="AC267:AC272" si="123">(13.5+(E267*1.2%))*9%</f>
        <v>7.5539581804842264</v>
      </c>
      <c r="AD267" s="48" t="s">
        <v>60</v>
      </c>
      <c r="AE267" s="43"/>
      <c r="AF267" s="43"/>
    </row>
    <row r="268" spans="1:32" s="3" customFormat="1">
      <c r="A268" s="8">
        <v>14290</v>
      </c>
      <c r="B268" s="18">
        <v>36027</v>
      </c>
      <c r="C268" s="52" t="s">
        <v>0</v>
      </c>
      <c r="D268" s="8">
        <v>800000</v>
      </c>
      <c r="E268" s="5">
        <f t="shared" si="92"/>
        <v>2347.7622890682319</v>
      </c>
      <c r="F268" s="13"/>
      <c r="G268" s="8"/>
      <c r="H268" s="8"/>
      <c r="I268" s="8"/>
      <c r="J268" s="13"/>
      <c r="K268" s="8"/>
      <c r="L268" s="5">
        <f t="shared" si="120"/>
        <v>0</v>
      </c>
      <c r="M268" s="8"/>
      <c r="N268" s="13"/>
      <c r="O268" s="8"/>
      <c r="P268" s="5">
        <f t="shared" si="102"/>
        <v>0</v>
      </c>
      <c r="Q268" s="98"/>
      <c r="R268" s="8" t="s">
        <v>145</v>
      </c>
      <c r="S268" s="13">
        <v>36048</v>
      </c>
      <c r="T268" s="8">
        <v>6200</v>
      </c>
      <c r="U268" s="5">
        <f t="shared" si="111"/>
        <v>18.195157740278798</v>
      </c>
      <c r="V268" s="8" t="s">
        <v>145</v>
      </c>
      <c r="W268" s="13">
        <v>36048</v>
      </c>
      <c r="X268" s="8">
        <v>1148</v>
      </c>
      <c r="Y268" s="5">
        <f t="shared" si="110"/>
        <v>3.3690388848129125</v>
      </c>
      <c r="Z268" s="3">
        <f t="shared" si="121"/>
        <v>15.260454878943509</v>
      </c>
      <c r="AA268" s="3">
        <f t="shared" si="122"/>
        <v>2.9347028613352899</v>
      </c>
      <c r="AC268" s="3">
        <f t="shared" si="123"/>
        <v>3.7505832721936905</v>
      </c>
      <c r="AD268" s="48" t="s">
        <v>60</v>
      </c>
      <c r="AE268" s="43"/>
      <c r="AF268" s="43"/>
    </row>
    <row r="269" spans="1:32" s="3" customFormat="1">
      <c r="A269" s="8">
        <v>14296</v>
      </c>
      <c r="B269" s="18">
        <v>36028</v>
      </c>
      <c r="C269" s="8" t="s">
        <v>2</v>
      </c>
      <c r="D269" s="8">
        <v>3200000</v>
      </c>
      <c r="E269" s="5">
        <f t="shared" si="92"/>
        <v>9391.0491562729276</v>
      </c>
      <c r="F269" s="13"/>
      <c r="G269" s="8"/>
      <c r="H269" s="8"/>
      <c r="I269" s="8"/>
      <c r="J269" s="13"/>
      <c r="K269" s="8"/>
      <c r="L269" s="5">
        <f t="shared" si="120"/>
        <v>0</v>
      </c>
      <c r="M269" s="8"/>
      <c r="N269" s="13"/>
      <c r="O269" s="8"/>
      <c r="P269" s="5">
        <f t="shared" si="102"/>
        <v>0</v>
      </c>
      <c r="Q269" s="98"/>
      <c r="R269" s="8" t="s">
        <v>145</v>
      </c>
      <c r="S269" s="13">
        <v>36048</v>
      </c>
      <c r="T269" s="8">
        <v>24800</v>
      </c>
      <c r="U269" s="5">
        <f t="shared" si="111"/>
        <v>72.780630961115193</v>
      </c>
      <c r="V269" s="8" t="s">
        <v>145</v>
      </c>
      <c r="W269" s="13">
        <v>36048</v>
      </c>
      <c r="X269" s="8">
        <v>3741</v>
      </c>
      <c r="Y269" s="5">
        <f t="shared" si="110"/>
        <v>10.978723404255319</v>
      </c>
      <c r="Z269" s="3">
        <f t="shared" si="121"/>
        <v>61.041819515774037</v>
      </c>
      <c r="AA269" s="3">
        <f t="shared" si="122"/>
        <v>11.73881144534116</v>
      </c>
      <c r="AC269" s="3">
        <f t="shared" si="123"/>
        <v>11.357333088774762</v>
      </c>
      <c r="AD269" s="48" t="s">
        <v>60</v>
      </c>
      <c r="AE269" s="43"/>
      <c r="AF269" s="43"/>
    </row>
    <row r="270" spans="1:32" s="3" customFormat="1">
      <c r="A270" s="8">
        <v>14297</v>
      </c>
      <c r="B270" s="18">
        <v>36029</v>
      </c>
      <c r="C270" s="8" t="s">
        <v>10</v>
      </c>
      <c r="D270" s="8">
        <v>950000</v>
      </c>
      <c r="E270" s="5">
        <f t="shared" si="92"/>
        <v>2787.9677182685255</v>
      </c>
      <c r="F270" s="13"/>
      <c r="G270" s="8"/>
      <c r="H270" s="8"/>
      <c r="I270" s="8"/>
      <c r="J270" s="13"/>
      <c r="K270" s="8"/>
      <c r="L270" s="5">
        <f t="shared" si="120"/>
        <v>0</v>
      </c>
      <c r="M270" s="8"/>
      <c r="N270" s="13"/>
      <c r="O270" s="8"/>
      <c r="P270" s="5">
        <f t="shared" si="102"/>
        <v>0</v>
      </c>
      <c r="Q270" s="98"/>
      <c r="R270" s="8"/>
      <c r="S270" s="13"/>
      <c r="T270" s="13"/>
      <c r="U270" s="5">
        <f t="shared" si="111"/>
        <v>0</v>
      </c>
      <c r="V270" s="8" t="s">
        <v>145</v>
      </c>
      <c r="W270" s="13">
        <v>36048</v>
      </c>
      <c r="X270" s="8">
        <v>1311</v>
      </c>
      <c r="Y270" s="5">
        <f t="shared" si="110"/>
        <v>3.847395451210565</v>
      </c>
      <c r="AC270" s="3">
        <f t="shared" si="123"/>
        <v>4.2260051357300075</v>
      </c>
      <c r="AD270" s="43"/>
      <c r="AE270" s="43"/>
      <c r="AF270" s="43"/>
    </row>
    <row r="271" spans="1:32" s="3" customFormat="1">
      <c r="A271" s="8">
        <v>14299</v>
      </c>
      <c r="B271" s="18">
        <v>36029</v>
      </c>
      <c r="C271" s="8" t="s">
        <v>10</v>
      </c>
      <c r="D271" s="8">
        <v>975000</v>
      </c>
      <c r="E271" s="5">
        <f t="shared" ref="E271:E272" si="124">D271/340.75</f>
        <v>2861.3352898019075</v>
      </c>
      <c r="F271" s="13"/>
      <c r="G271" s="8"/>
      <c r="H271" s="8"/>
      <c r="I271" s="8"/>
      <c r="J271" s="13"/>
      <c r="K271" s="8"/>
      <c r="L271" s="5">
        <f t="shared" si="120"/>
        <v>0</v>
      </c>
      <c r="M271" s="8"/>
      <c r="N271" s="13"/>
      <c r="O271" s="8"/>
      <c r="P271" s="5">
        <f t="shared" ref="P271:P272" si="125">O271/340.75</f>
        <v>0</v>
      </c>
      <c r="Q271" s="98"/>
      <c r="R271" s="8"/>
      <c r="S271" s="13"/>
      <c r="T271" s="13"/>
      <c r="U271" s="5">
        <f t="shared" si="111"/>
        <v>0</v>
      </c>
      <c r="V271" s="8" t="s">
        <v>145</v>
      </c>
      <c r="W271" s="13">
        <v>36048</v>
      </c>
      <c r="X271" s="8">
        <v>1338</v>
      </c>
      <c r="Y271" s="5">
        <f t="shared" si="110"/>
        <v>3.9266324284666179</v>
      </c>
      <c r="AC271" s="3">
        <f t="shared" si="123"/>
        <v>4.3052421129860594</v>
      </c>
      <c r="AD271" s="43"/>
      <c r="AE271" s="43"/>
      <c r="AF271" s="43"/>
    </row>
    <row r="272" spans="1:32" s="3" customFormat="1">
      <c r="A272" s="8">
        <v>14300</v>
      </c>
      <c r="B272" s="18">
        <v>36029</v>
      </c>
      <c r="C272" s="8" t="s">
        <v>10</v>
      </c>
      <c r="D272" s="8">
        <v>1050000</v>
      </c>
      <c r="E272" s="5">
        <f t="shared" si="124"/>
        <v>3081.4380044020545</v>
      </c>
      <c r="F272" s="13"/>
      <c r="G272" s="8"/>
      <c r="H272" s="8"/>
      <c r="I272" s="123" t="s">
        <v>164</v>
      </c>
      <c r="J272" s="13"/>
      <c r="K272" s="8"/>
      <c r="L272" s="5">
        <f t="shared" si="120"/>
        <v>0</v>
      </c>
      <c r="M272" s="8"/>
      <c r="N272" s="13"/>
      <c r="O272" s="8"/>
      <c r="P272" s="5">
        <f t="shared" si="125"/>
        <v>0</v>
      </c>
      <c r="Q272" s="98"/>
      <c r="R272" s="8"/>
      <c r="S272" s="13"/>
      <c r="T272" s="13"/>
      <c r="U272" s="5">
        <f t="shared" si="111"/>
        <v>0</v>
      </c>
      <c r="V272" s="8" t="s">
        <v>145</v>
      </c>
      <c r="W272" s="13">
        <v>36048</v>
      </c>
      <c r="X272" s="8">
        <v>1419</v>
      </c>
      <c r="Y272" s="5">
        <f t="shared" si="110"/>
        <v>4.1643433602347759</v>
      </c>
      <c r="AC272" s="3">
        <f t="shared" si="123"/>
        <v>4.5429530447542188</v>
      </c>
      <c r="AD272" s="43"/>
      <c r="AE272" s="43"/>
      <c r="AF272" s="43"/>
    </row>
    <row r="273" spans="1:34" s="3" customFormat="1">
      <c r="A273" s="8"/>
      <c r="B273" s="18"/>
      <c r="C273" s="8"/>
      <c r="D273" s="8"/>
      <c r="E273" s="5"/>
      <c r="F273" s="13"/>
      <c r="G273" s="8"/>
      <c r="H273" s="8"/>
      <c r="I273" s="8"/>
      <c r="J273" s="13"/>
      <c r="K273" s="8"/>
      <c r="L273" s="5"/>
      <c r="M273" s="8"/>
      <c r="N273" s="13"/>
      <c r="O273" s="8"/>
      <c r="P273" s="5"/>
      <c r="Q273" s="98"/>
      <c r="R273" s="8"/>
      <c r="S273" s="13"/>
      <c r="T273" s="13"/>
      <c r="U273" s="5"/>
      <c r="V273" s="8"/>
      <c r="W273" s="13"/>
      <c r="X273" s="8"/>
      <c r="Y273" s="5">
        <f t="shared" si="110"/>
        <v>0</v>
      </c>
      <c r="Z273" s="3">
        <f t="shared" si="121"/>
        <v>0</v>
      </c>
      <c r="AA273" s="3">
        <f t="shared" si="122"/>
        <v>0</v>
      </c>
      <c r="AD273" s="43"/>
    </row>
    <row r="274" spans="1:34" s="3" customFormat="1">
      <c r="A274" s="8"/>
      <c r="B274" s="18"/>
      <c r="C274" s="8"/>
      <c r="D274" s="8"/>
      <c r="E274" s="5"/>
      <c r="F274" s="13"/>
      <c r="G274" s="8"/>
      <c r="H274" s="8"/>
      <c r="I274" s="8"/>
      <c r="J274" s="13"/>
      <c r="K274" s="8"/>
      <c r="L274" s="5"/>
      <c r="M274" s="8"/>
      <c r="N274" s="13"/>
      <c r="O274" s="8"/>
      <c r="P274" s="5"/>
      <c r="Q274" s="98"/>
      <c r="R274" s="8"/>
      <c r="S274" s="13"/>
      <c r="T274" s="8"/>
      <c r="U274" s="5"/>
      <c r="V274" s="8"/>
      <c r="W274" s="13"/>
      <c r="X274" s="8"/>
      <c r="Y274" s="5"/>
      <c r="AD274" s="43"/>
      <c r="AE274" s="50">
        <f>SUM(AE2:AE273)</f>
        <v>10.957150257372547</v>
      </c>
      <c r="AF274" s="50">
        <f>SUM(AF2:AF273)</f>
        <v>776.70103322912655</v>
      </c>
      <c r="AG274" s="50">
        <f t="shared" ref="AG274:AH274" si="126">SUM(AG2:AG273)</f>
        <v>0</v>
      </c>
      <c r="AH274" s="50">
        <f t="shared" si="126"/>
        <v>0</v>
      </c>
    </row>
    <row r="275" spans="1:34">
      <c r="A275" s="9"/>
      <c r="B275" s="19"/>
      <c r="C275" s="9"/>
      <c r="D275" s="9"/>
      <c r="E275" s="4"/>
      <c r="F275" s="11"/>
      <c r="G275" s="9"/>
      <c r="H275" s="9"/>
      <c r="I275" s="4"/>
      <c r="J275" s="4"/>
      <c r="K275" s="4"/>
      <c r="L275" s="4"/>
      <c r="M275" s="4"/>
      <c r="N275" s="4"/>
      <c r="O275" s="4"/>
      <c r="P275" s="4"/>
      <c r="Q275" s="96"/>
      <c r="R275" s="4"/>
      <c r="S275" s="4"/>
      <c r="T275" s="4"/>
      <c r="U275" s="4"/>
      <c r="V275" s="4"/>
      <c r="W275" s="4"/>
      <c r="X275" s="4"/>
      <c r="Y275" s="4"/>
      <c r="AB275" s="55"/>
      <c r="AD275" s="7"/>
      <c r="AE275" s="112"/>
      <c r="AF275" s="112"/>
    </row>
    <row r="276" spans="1:34">
      <c r="I276" s="12"/>
      <c r="R276" s="12"/>
      <c r="S276" s="2"/>
      <c r="T276" s="2"/>
      <c r="U276" s="2"/>
      <c r="V276" s="2"/>
      <c r="W276" s="2"/>
      <c r="X276" s="2"/>
      <c r="Y276" s="2"/>
      <c r="AB276" s="55"/>
      <c r="AC276" s="106"/>
      <c r="AD276" s="7"/>
      <c r="AF276" s="81">
        <f>AE274+AF274</f>
        <v>787.65818348649907</v>
      </c>
    </row>
    <row r="277" spans="1:34">
      <c r="J277" s="2" t="s">
        <v>65</v>
      </c>
      <c r="K277" s="42">
        <f>SUM(K2:K276)</f>
        <v>3994605</v>
      </c>
      <c r="L277" s="12">
        <f>SUM(L2:L276)</f>
        <v>11722.978723404251</v>
      </c>
      <c r="M277" s="12"/>
      <c r="N277" s="2" t="s">
        <v>34</v>
      </c>
      <c r="O277" s="42">
        <f>SUM(O2:O276)</f>
        <v>1238113</v>
      </c>
      <c r="P277" s="12">
        <f>SUM(P2:P276)</f>
        <v>3633.493763756419</v>
      </c>
      <c r="Q277" s="42"/>
      <c r="R277" s="2"/>
      <c r="S277" s="2" t="s">
        <v>65</v>
      </c>
      <c r="T277" s="42">
        <f>SUM(T2:T276)</f>
        <v>399545</v>
      </c>
      <c r="U277" s="12">
        <f>SUM(U2:U276)</f>
        <v>1172.5458547322082</v>
      </c>
      <c r="V277" s="12"/>
      <c r="W277" s="2" t="s">
        <v>34</v>
      </c>
      <c r="X277" s="42">
        <f>SUM(X2:X276)</f>
        <v>232254</v>
      </c>
      <c r="Y277" s="12">
        <f>SUM(Y2:Y276)</f>
        <v>681.59647835656654</v>
      </c>
      <c r="AB277" s="55"/>
      <c r="AC277" s="79"/>
      <c r="AD277" s="7" t="s">
        <v>62</v>
      </c>
      <c r="AF277" s="137">
        <v>3345</v>
      </c>
      <c r="AH277" s="55"/>
    </row>
    <row r="278" spans="1:34" ht="15">
      <c r="A278" s="198" t="s">
        <v>12</v>
      </c>
      <c r="B278" s="198"/>
      <c r="C278" s="198"/>
      <c r="D278" s="198"/>
      <c r="E278" s="198"/>
      <c r="F278" s="198"/>
      <c r="G278" s="198"/>
      <c r="H278" s="198"/>
      <c r="L278" s="137">
        <v>49782</v>
      </c>
      <c r="P278" s="137">
        <v>15430</v>
      </c>
      <c r="Q278" s="2"/>
      <c r="R278" s="2"/>
      <c r="S278" s="2"/>
      <c r="T278" s="2"/>
      <c r="U278" s="137">
        <v>4979</v>
      </c>
      <c r="V278" s="2"/>
      <c r="W278" s="2"/>
      <c r="X278" s="2"/>
      <c r="Y278" s="137">
        <v>2894</v>
      </c>
      <c r="AB278" s="55"/>
      <c r="AF278" s="148" t="s">
        <v>202</v>
      </c>
    </row>
    <row r="279" spans="1:34">
      <c r="A279" s="24"/>
      <c r="B279" s="21"/>
      <c r="C279" s="24"/>
      <c r="D279" s="24"/>
      <c r="E279" s="24"/>
      <c r="K279" s="1"/>
      <c r="L279" s="148" t="s">
        <v>202</v>
      </c>
      <c r="M279" s="3"/>
      <c r="P279" s="148" t="s">
        <v>202</v>
      </c>
      <c r="Q279" s="3"/>
      <c r="R279" s="3"/>
      <c r="U279" s="148" t="s">
        <v>202</v>
      </c>
      <c r="V279" s="55"/>
      <c r="Y279" s="148" t="s">
        <v>202</v>
      </c>
      <c r="Z279" s="55"/>
      <c r="AB279" s="55"/>
      <c r="AC279" s="106" t="s">
        <v>139</v>
      </c>
    </row>
    <row r="280" spans="1:34">
      <c r="A280" s="2"/>
      <c r="B280" s="2"/>
      <c r="C280" s="2"/>
      <c r="D280" s="2"/>
      <c r="E280" s="2"/>
      <c r="F280" s="2"/>
      <c r="G280" s="2"/>
      <c r="H280" s="2"/>
      <c r="O280" s="42"/>
      <c r="P280" s="12"/>
      <c r="Q280" s="42"/>
      <c r="R280" s="3"/>
      <c r="AB280" s="55"/>
      <c r="AC280" s="79" t="s">
        <v>140</v>
      </c>
    </row>
    <row r="281" spans="1:34">
      <c r="Q281" s="1"/>
      <c r="R281" s="3"/>
    </row>
    <row r="282" spans="1:34">
      <c r="Q282" s="1"/>
      <c r="R282" s="3"/>
      <c r="AC282" s="106" t="s">
        <v>142</v>
      </c>
    </row>
    <row r="283" spans="1:34">
      <c r="I283" s="1"/>
      <c r="J283" s="1"/>
      <c r="K283" s="1"/>
      <c r="L283" s="1"/>
      <c r="M283" s="1"/>
      <c r="N283" s="1"/>
      <c r="O283" s="1"/>
      <c r="Q283" s="2"/>
      <c r="R283" s="2" t="s">
        <v>65</v>
      </c>
      <c r="S283" s="2" t="s">
        <v>34</v>
      </c>
      <c r="AC283" s="79" t="s">
        <v>141</v>
      </c>
    </row>
    <row r="284" spans="1:34">
      <c r="P284" s="2" t="s">
        <v>186</v>
      </c>
      <c r="Q284" s="2"/>
      <c r="R284" s="2">
        <f>U277+AE274</f>
        <v>1183.5030049895809</v>
      </c>
      <c r="S284" s="2">
        <f>Y277</f>
        <v>681.59647835656654</v>
      </c>
    </row>
    <row r="285" spans="1:34">
      <c r="O285" s="42"/>
      <c r="P285" s="12"/>
      <c r="Q285" s="1"/>
      <c r="R285" s="3"/>
      <c r="AC285" s="106" t="s">
        <v>143</v>
      </c>
    </row>
    <row r="286" spans="1:34">
      <c r="Q286" s="1"/>
      <c r="R286" s="3"/>
      <c r="AC286" s="79" t="s">
        <v>144</v>
      </c>
    </row>
    <row r="287" spans="1:34">
      <c r="R287" s="3"/>
      <c r="W287" s="2"/>
    </row>
    <row r="288" spans="1:34">
      <c r="R288" s="3"/>
    </row>
    <row r="289" spans="5:25">
      <c r="I289" s="1"/>
      <c r="J289" s="1"/>
      <c r="K289" s="1"/>
      <c r="L289" s="1"/>
      <c r="R289" s="3"/>
      <c r="U289" s="93">
        <f>SUM(U264:U274)</f>
        <v>234.20689655172413</v>
      </c>
      <c r="V289" s="93"/>
      <c r="W289" s="93"/>
      <c r="X289" s="93"/>
      <c r="Y289" s="93">
        <f t="shared" ref="Y289" si="127">SUM(Y264:Y274)</f>
        <v>65.608217168011734</v>
      </c>
    </row>
    <row r="290" spans="5:25">
      <c r="I290" s="1"/>
      <c r="J290" s="1"/>
      <c r="K290" s="1"/>
      <c r="L290" s="1"/>
      <c r="R290" s="3"/>
    </row>
    <row r="291" spans="5:25">
      <c r="I291" s="1"/>
      <c r="J291" s="1"/>
      <c r="K291" s="1"/>
      <c r="L291" s="1"/>
      <c r="R291" s="3"/>
      <c r="Y291" s="93">
        <f>U289+Y289</f>
        <v>299.81511371973585</v>
      </c>
    </row>
    <row r="292" spans="5:25">
      <c r="I292" s="1"/>
      <c r="J292" s="1"/>
      <c r="K292" s="1"/>
      <c r="L292" s="1"/>
      <c r="R292" s="3"/>
    </row>
    <row r="293" spans="5:25">
      <c r="I293" s="1"/>
      <c r="J293" s="1"/>
      <c r="K293" s="1"/>
      <c r="L293" s="1"/>
    </row>
    <row r="296" spans="5:25">
      <c r="E296" s="2"/>
    </row>
  </sheetData>
  <autoFilter ref="C1:C342"/>
  <mergeCells count="1">
    <mergeCell ref="A278:H278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56κυρος</vt:lpstr>
      <vt:lpstr>1998-8ος-;;;;</vt:lpstr>
      <vt:lpstr>1998-8ος</vt:lpstr>
      <vt:lpstr>1998-9ος</vt:lpstr>
      <vt:lpstr>1998-9ος ... για 8ο παππού</vt:lpstr>
      <vt:lpstr>1998-10ος</vt:lpstr>
      <vt:lpstr>1998-12ος</vt:lpstr>
      <vt:lpstr>1999</vt:lpstr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2023-11-16T04:33:53Z</cp:lastPrinted>
  <dcterms:created xsi:type="dcterms:W3CDTF">2015-04-10T19:15:49Z</dcterms:created>
  <dcterms:modified xsi:type="dcterms:W3CDTF">2024-03-30T22:02:18Z</dcterms:modified>
</cp:coreProperties>
</file>