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V4" i="24"/>
  <c r="BL3"/>
  <c r="AU3"/>
  <c r="AS3"/>
  <c r="AE12"/>
  <c r="O3" i="4"/>
  <c r="F3" i="24"/>
  <c r="AB3" i="16" l="1"/>
  <c r="AN3" s="1"/>
  <c r="AC3"/>
  <c r="K26" i="1"/>
  <c r="I26"/>
  <c r="H26"/>
  <c r="G26"/>
  <c r="F26"/>
  <c r="AI3" i="5"/>
  <c r="AD3"/>
  <c r="AM3" i="16"/>
  <c r="G3" i="12" l="1"/>
  <c r="F3"/>
  <c r="J3" i="13" l="1"/>
  <c r="BT3" i="24" l="1"/>
  <c r="D8" i="26" l="1"/>
  <c r="O4" i="24" l="1"/>
  <c r="AO4"/>
  <c r="AP4"/>
  <c r="S4"/>
  <c r="J3" i="1"/>
  <c r="T4" i="23"/>
  <c r="Q4" i="24"/>
  <c r="R4"/>
  <c r="U4" i="9"/>
  <c r="V4"/>
  <c r="W4"/>
  <c r="X4"/>
  <c r="AE3" i="5" l="1"/>
  <c r="R4"/>
  <c r="S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4"/>
  <c r="H3" s="1"/>
  <c r="F3" i="1" l="1"/>
  <c r="K2" i="25"/>
  <c r="P3" i="1" s="1"/>
  <c r="N3" s="1"/>
  <c r="AA4" i="5" l="1"/>
  <c r="X4"/>
  <c r="E3" l="1"/>
  <c r="D3"/>
  <c r="C3"/>
  <c r="B3"/>
  <c r="A3"/>
  <c r="AI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M4" i="24" l="1"/>
  <c r="BJ4"/>
  <c r="BI4"/>
  <c r="BH4"/>
  <c r="BG4"/>
  <c r="BF4"/>
  <c r="BE4"/>
  <c r="BD4"/>
  <c r="BC4"/>
  <c r="BA4"/>
  <c r="AZ4"/>
  <c r="AY4"/>
  <c r="AW4"/>
  <c r="AV4"/>
  <c r="AU4"/>
  <c r="AT4"/>
  <c r="AS4"/>
  <c r="AQ4"/>
  <c r="AN4"/>
  <c r="AM4"/>
  <c r="AL4"/>
  <c r="AK4"/>
  <c r="AJ4"/>
  <c r="AI4"/>
  <c r="AH4"/>
  <c r="AG4"/>
  <c r="AF4"/>
  <c r="AE4"/>
  <c r="AB4"/>
  <c r="AA4"/>
  <c r="Z4"/>
  <c r="Y4"/>
  <c r="X4"/>
  <c r="W4"/>
  <c r="V4"/>
  <c r="U4"/>
  <c r="T4"/>
  <c r="P4"/>
  <c r="N4"/>
  <c r="M4"/>
  <c r="L4"/>
  <c r="K4"/>
  <c r="J4"/>
  <c r="BN3"/>
  <c r="BB3"/>
  <c r="AX3"/>
  <c r="AR3"/>
  <c r="AC3"/>
  <c r="I3"/>
  <c r="G3"/>
  <c r="D3"/>
  <c r="B3"/>
  <c r="A3"/>
  <c r="C13" i="23"/>
  <c r="S4"/>
  <c r="R4"/>
  <c r="Q4"/>
  <c r="P4"/>
  <c r="O4"/>
  <c r="N4"/>
  <c r="M4"/>
  <c r="L4"/>
  <c r="K4"/>
  <c r="J4"/>
  <c r="I4"/>
  <c r="BV3" i="24" l="1"/>
  <c r="Q3" i="9" s="1"/>
  <c r="G3" i="5" s="1"/>
  <c r="BB4" i="24"/>
  <c r="AX4"/>
  <c r="BN4"/>
  <c r="AR4"/>
  <c r="AC4"/>
  <c r="G4"/>
  <c r="F4" s="1"/>
  <c r="D4"/>
  <c r="I4"/>
  <c r="G4" i="5" l="1"/>
  <c r="Q4" i="9"/>
  <c r="B3" i="23" l="1"/>
  <c r="A3"/>
  <c r="L4" i="15"/>
  <c r="C3" l="1"/>
  <c r="B3"/>
  <c r="A3"/>
  <c r="A4" i="27" l="1"/>
  <c r="C3"/>
  <c r="B3"/>
  <c r="A3"/>
  <c r="AH4" i="26"/>
  <c r="A4"/>
  <c r="D7"/>
  <c r="D6"/>
  <c r="AF3" l="1"/>
  <c r="C3"/>
  <c r="B3"/>
  <c r="A3"/>
  <c r="D3" i="27" l="1"/>
  <c r="Q4" i="20"/>
  <c r="O4"/>
  <c r="N4"/>
  <c r="M4"/>
  <c r="L4"/>
  <c r="K4"/>
  <c r="J4"/>
  <c r="I4"/>
  <c r="E4"/>
  <c r="P3"/>
  <c r="H3" i="24" s="1"/>
  <c r="D3" i="20"/>
  <c r="C3"/>
  <c r="B3"/>
  <c r="A3"/>
  <c r="BD4" i="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U4"/>
  <c r="R4"/>
  <c r="Q4"/>
  <c r="P4"/>
  <c r="M4"/>
  <c r="L4"/>
  <c r="K4"/>
  <c r="G4"/>
  <c r="F4"/>
  <c r="E4"/>
  <c r="E3" i="24"/>
  <c r="D3" i="4"/>
  <c r="C3"/>
  <c r="B3"/>
  <c r="A3"/>
  <c r="AE4" i="5" l="1"/>
  <c r="AD4"/>
  <c r="H4" i="24"/>
  <c r="P4" i="20"/>
  <c r="E4" i="24"/>
  <c r="O4" i="4"/>
  <c r="H4"/>
  <c r="AC4" i="16"/>
  <c r="AA4"/>
  <c r="Z4"/>
  <c r="Y4"/>
  <c r="X4"/>
  <c r="W4"/>
  <c r="V4"/>
  <c r="U4"/>
  <c r="T4"/>
  <c r="S4"/>
  <c r="R4"/>
  <c r="D4" i="26" l="1"/>
  <c r="M4"/>
  <c r="G4" i="16"/>
  <c r="F4"/>
  <c r="C3" i="24" l="1"/>
  <c r="BU3" s="1"/>
  <c r="E3" i="16"/>
  <c r="D3"/>
  <c r="H3" s="1"/>
  <c r="H10" s="1"/>
  <c r="C3"/>
  <c r="B3"/>
  <c r="A3"/>
  <c r="B3" i="14"/>
  <c r="A3"/>
  <c r="G4" i="12"/>
  <c r="AB4" i="16" l="1"/>
  <c r="L3"/>
  <c r="K3"/>
  <c r="J3"/>
  <c r="I3"/>
  <c r="R3" i="9"/>
  <c r="AN4" i="16"/>
  <c r="O3" l="1"/>
  <c r="M3" s="1"/>
  <c r="H3" i="1" s="1"/>
  <c r="J4" i="16"/>
  <c r="P3"/>
  <c r="N3" s="1"/>
  <c r="L4"/>
  <c r="K4"/>
  <c r="I4"/>
  <c r="C4" i="24"/>
  <c r="H4" i="16"/>
  <c r="C3" i="12"/>
  <c r="B3"/>
  <c r="A3"/>
  <c r="F4"/>
  <c r="Q3" i="16" l="1"/>
  <c r="R3" i="10" s="1"/>
  <c r="P4" i="16"/>
  <c r="O4"/>
  <c r="BU4" i="24"/>
  <c r="R4" i="9"/>
  <c r="F4" i="13"/>
  <c r="E4"/>
  <c r="D4"/>
  <c r="N4" i="16" l="1"/>
  <c r="Q4"/>
  <c r="R4" i="10"/>
  <c r="M4" i="16"/>
  <c r="N3" i="13" l="1"/>
  <c r="P3" i="14" s="1"/>
  <c r="C3" i="13"/>
  <c r="B3"/>
  <c r="A3"/>
  <c r="J10" i="25"/>
  <c r="J8"/>
  <c r="J6"/>
  <c r="K3"/>
  <c r="J3"/>
  <c r="I3"/>
  <c r="H3"/>
  <c r="G3"/>
  <c r="F3"/>
  <c r="E3"/>
  <c r="D3"/>
  <c r="A3"/>
  <c r="C2"/>
  <c r="B2"/>
  <c r="A2"/>
  <c r="M4" i="1"/>
  <c r="K4"/>
  <c r="P4" i="14" l="1"/>
  <c r="J4" i="25"/>
  <c r="I3" i="1" l="1"/>
  <c r="G3"/>
  <c r="F4" l="1"/>
  <c r="I4" l="1"/>
  <c r="J4"/>
  <c r="N3" i="5" l="1"/>
  <c r="O3" s="1"/>
  <c r="G4" i="1" l="1"/>
  <c r="H4" l="1"/>
  <c r="G3" i="13" l="1"/>
  <c r="N4"/>
  <c r="AF4" i="26"/>
  <c r="E3" i="27"/>
  <c r="H3" i="13" l="1"/>
  <c r="K3" s="1"/>
  <c r="I3"/>
  <c r="V11" i="26"/>
  <c r="V10"/>
  <c r="O4" i="5"/>
  <c r="N4"/>
  <c r="D4" i="27"/>
  <c r="E4"/>
  <c r="H3"/>
  <c r="F3"/>
  <c r="AE3" i="26"/>
  <c r="AG3" s="1"/>
  <c r="V4"/>
  <c r="G4" i="13"/>
  <c r="L3" l="1"/>
  <c r="O3" s="1"/>
  <c r="H4"/>
  <c r="J3" i="5"/>
  <c r="K3" s="1"/>
  <c r="P3" i="9"/>
  <c r="I3" i="27"/>
  <c r="W3"/>
  <c r="V3"/>
  <c r="G3"/>
  <c r="AG4" i="26"/>
  <c r="J4" i="13"/>
  <c r="AE4" i="26"/>
  <c r="I4" i="13"/>
  <c r="F4" i="27"/>
  <c r="J3" l="1"/>
  <c r="X3"/>
  <c r="K4" i="13"/>
  <c r="L4"/>
  <c r="M3"/>
  <c r="E3" i="1" s="1"/>
  <c r="L3" s="1"/>
  <c r="L3" i="9"/>
  <c r="P4"/>
  <c r="K4" i="5"/>
  <c r="J4"/>
  <c r="H4" i="27"/>
  <c r="G4"/>
  <c r="I4" l="1"/>
  <c r="AB3" i="5"/>
  <c r="J4" i="27"/>
  <c r="O4" i="13"/>
  <c r="O3" i="1"/>
  <c r="N3" i="9" s="1"/>
  <c r="O3"/>
  <c r="F3" i="5" s="1"/>
  <c r="H3" s="1"/>
  <c r="L4" i="9" l="1"/>
  <c r="L3" i="5"/>
  <c r="M3" s="1"/>
  <c r="M4" i="13"/>
  <c r="I3" i="5"/>
  <c r="K3" i="9"/>
  <c r="P3" i="10" s="1"/>
  <c r="AC3" i="5"/>
  <c r="AF3"/>
  <c r="N4" i="1"/>
  <c r="E4"/>
  <c r="L4"/>
  <c r="F4" i="5" l="1"/>
  <c r="V3"/>
  <c r="W3" s="1"/>
  <c r="O4" i="9"/>
  <c r="AG3" i="5"/>
  <c r="I4"/>
  <c r="H4"/>
  <c r="K4" i="9"/>
  <c r="D4" i="23"/>
  <c r="Y3" i="5" l="1"/>
  <c r="Z3" s="1"/>
  <c r="AC4"/>
  <c r="AB4"/>
  <c r="E4" i="23"/>
  <c r="C4"/>
  <c r="O4" i="1"/>
  <c r="AG4" i="5" l="1"/>
  <c r="N4" i="9"/>
  <c r="AF4" i="5"/>
  <c r="P4" i="10"/>
  <c r="T4" i="5" l="1"/>
  <c r="U4"/>
  <c r="M4"/>
  <c r="L4"/>
  <c r="W4"/>
  <c r="V4"/>
  <c r="P4"/>
  <c r="Q4"/>
  <c r="Z4"/>
  <c r="Y4"/>
</calcChain>
</file>

<file path=xl/sharedStrings.xml><?xml version="1.0" encoding="utf-8"?>
<sst xmlns="http://schemas.openxmlformats.org/spreadsheetml/2006/main" count="854" uniqueCount="538">
  <si>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</si>
  <si>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</si>
  <si>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</si>
  <si>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</si>
  <si>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</si>
  <si>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</si>
  <si>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</si>
  <si>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</si>
  <si>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</si>
  <si>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</si>
  <si>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</si>
  <si>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</si>
  <si>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</si>
  <si>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</si>
  <si>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</si>
  <si>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</si>
  <si>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</si>
  <si>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</si>
  <si>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</si>
  <si>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</si>
  <si>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</si>
  <si>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</si>
  <si>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</si>
  <si>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</si>
  <si>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</si>
  <si>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</si>
  <si>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</si>
  <si>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</si>
  <si>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</si>
  <si>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</si>
  <si>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</si>
  <si>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</si>
  <si>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</si>
  <si>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</si>
  <si>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</si>
  <si>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</si>
  <si>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</si>
  <si>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</si>
  <si>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</si>
  <si>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</si>
  <si>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</si>
  <si>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</si>
  <si>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</si>
  <si>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</si>
  <si>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</si>
  <si>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</si>
  <si>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</si>
  <si>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</si>
  <si>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</si>
  <si>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</si>
  <si>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</si>
  <si>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</si>
  <si>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</si>
  <si>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</si>
  <si>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</si>
  <si>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</si>
  <si>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</si>
  <si>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</si>
  <si>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</si>
  <si>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</si>
  <si>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</si>
  <si>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</si>
  <si>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</si>
  <si>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</si>
  <si>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</si>
  <si>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</si>
  <si>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</si>
  <si>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</si>
  <si>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</si>
  <si>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</si>
  <si>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</si>
  <si>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</si>
  <si>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</si>
  <si>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</si>
  <si>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</si>
  <si>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</si>
  <si>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</si>
  <si>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</si>
  <si>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</si>
  <si>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</si>
  <si>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</si>
  <si>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</si>
  <si>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</si>
  <si>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</si>
  <si>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</si>
  <si>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</si>
  <si>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</si>
  <si>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</si>
  <si>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</si>
  <si>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</si>
  <si>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</si>
  <si>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</si>
  <si>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</si>
  <si>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</si>
  <si>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</si>
  <si>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</si>
  <si>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</si>
  <si>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</si>
  <si>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</si>
  <si>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</si>
  <si>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</si>
  <si>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</si>
  <si>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</si>
  <si>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</si>
  <si>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</si>
  <si>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</si>
  <si>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</si>
  <si>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</si>
  <si>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</si>
  <si>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</si>
  <si>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</si>
  <si>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</si>
  <si>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</si>
  <si>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</si>
  <si>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</si>
  <si>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</si>
  <si>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</si>
  <si>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</si>
  <si>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</si>
  <si>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</si>
  <si>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</si>
  <si>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</si>
  <si>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</si>
  <si>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</si>
  <si>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</si>
  <si>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</si>
  <si>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</si>
  <si>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</si>
  <si>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</si>
  <si>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</si>
  <si>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</si>
  <si>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</si>
  <si>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</si>
  <si>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</si>
  <si>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</si>
  <si>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</si>
  <si>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</si>
  <si>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</si>
  <si>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</si>
  <si>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</si>
  <si>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</si>
  <si>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</si>
  <si>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</si>
  <si>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</si>
  <si>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</si>
  <si>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</si>
  <si>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</si>
  <si>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</si>
  <si>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</si>
  <si>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</si>
  <si>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</si>
  <si>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</si>
  <si>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</si>
  <si>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</si>
  <si>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</si>
  <si>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</si>
  <si>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</si>
  <si>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</si>
  <si>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</si>
  <si>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</si>
  <si>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</si>
  <si>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</si>
  <si>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</si>
  <si>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</si>
  <si>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</si>
  <si>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</si>
  <si>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</si>
  <si>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</si>
  <si>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</si>
  <si>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</si>
  <si>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</si>
  <si>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</si>
  <si>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</si>
  <si>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</si>
  <si>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</si>
  <si>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</si>
  <si>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</si>
  <si>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</si>
  <si>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</si>
  <si>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</si>
  <si>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</si>
  <si>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</si>
  <si>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</si>
  <si>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</si>
  <si>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</si>
  <si>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</si>
  <si>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</si>
  <si>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</si>
  <si>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</si>
  <si>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</si>
  <si>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</si>
  <si>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</si>
  <si>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</si>
  <si>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</si>
  <si>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</si>
  <si>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</si>
  <si>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</si>
  <si>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</si>
  <si>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</si>
  <si>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</si>
  <si>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</si>
  <si>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</si>
  <si>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</si>
  <si>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</si>
  <si>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</si>
  <si>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</si>
  <si>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</si>
  <si>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</si>
  <si>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</si>
  <si>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</si>
  <si>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</si>
  <si>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</si>
  <si>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</si>
  <si>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</si>
  <si>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</si>
  <si>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</si>
  <si>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</si>
  <si>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</si>
  <si>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</si>
  <si>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</si>
  <si>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</si>
  <si>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</si>
  <si>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</si>
  <si>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</si>
  <si>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</si>
  <si>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</si>
  <si>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</si>
  <si>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</si>
  <si>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</si>
  <si>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</si>
  <si>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</si>
  <si>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</si>
  <si>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</si>
  <si>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</si>
  <si>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</si>
  <si>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</si>
  <si>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</si>
  <si>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</si>
  <si>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</si>
  <si>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</si>
  <si>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</si>
  <si>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</si>
  <si>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</si>
  <si>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</si>
  <si>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</si>
  <si>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</si>
  <si>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</si>
  <si>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</si>
  <si>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</si>
  <si>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</si>
  <si>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</si>
  <si>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</si>
  <si>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</si>
  <si>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</si>
  <si>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</si>
  <si>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</si>
  <si>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</si>
  <si>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</si>
  <si>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</si>
  <si>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</si>
  <si>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</si>
  <si>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</si>
  <si>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</si>
  <si>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</si>
  <si>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</si>
  <si>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</si>
  <si>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</si>
  <si>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</si>
  <si>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</si>
  <si>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</si>
  <si>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</si>
  <si>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</si>
  <si>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</si>
  <si>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</si>
  <si>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</si>
  <si>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</si>
  <si>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</si>
  <si>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</si>
  <si>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</si>
  <si>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</si>
  <si>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</si>
  <si>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</si>
  <si>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</si>
  <si>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</si>
  <si>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</si>
  <si>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</si>
  <si>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</si>
  <si>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</si>
  <si>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</si>
  <si>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</si>
  <si>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</si>
  <si>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</si>
  <si>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</si>
  <si>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</si>
  <si>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</si>
  <si>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</si>
  <si>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</si>
  <si>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</si>
  <si>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</si>
  <si>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</si>
  <si>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</si>
  <si>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</si>
  <si>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</si>
  <si>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</si>
  <si>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</si>
  <si>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</si>
  <si>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</si>
  <si>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</si>
  <si>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</si>
  <si>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</si>
  <si>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</si>
  <si>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</si>
  <si>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</si>
  <si>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</si>
  <si>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</si>
  <si>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</si>
  <si>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</si>
  <si>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</si>
  <si>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</si>
  <si>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</si>
  <si>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</si>
  <si>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</si>
  <si>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</si>
  <si>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</si>
  <si>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</si>
  <si>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</si>
  <si>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</si>
  <si>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</si>
  <si>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</si>
  <si>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</si>
  <si>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</si>
  <si>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</si>
  <si>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</si>
  <si>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</si>
  <si>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</si>
  <si>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</si>
  <si>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</si>
  <si>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</si>
  <si>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</si>
  <si>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</si>
  <si>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</si>
  <si>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</si>
  <si>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</si>
  <si>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</si>
  <si>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</si>
  <si>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</si>
  <si>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</si>
  <si>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</si>
  <si>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</si>
  <si>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</si>
  <si>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</si>
  <si>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</si>
  <si>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</si>
  <si>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</si>
  <si>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</si>
  <si>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</si>
  <si>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</si>
  <si>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</si>
  <si>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</si>
  <si>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</si>
  <si>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</si>
  <si>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</si>
  <si>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</si>
  <si>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</si>
  <si>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</si>
  <si>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</si>
  <si>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</si>
  <si>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</si>
  <si>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</si>
  <si>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</si>
  <si>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</si>
  <si>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</si>
  <si>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</si>
  <si>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</si>
  <si>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</si>
  <si>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</si>
  <si>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</si>
  <si>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</si>
  <si>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</si>
  <si>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</si>
  <si>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</si>
  <si>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</si>
  <si>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</si>
  <si>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</si>
  <si>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</si>
  <si>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</si>
  <si>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</si>
  <si>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</si>
  <si>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</si>
  <si>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</si>
  <si>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</si>
  <si>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</si>
  <si>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</si>
  <si>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</si>
  <si>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</si>
  <si>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</si>
  <si>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</si>
  <si>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</si>
  <si>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</si>
  <si>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</si>
  <si>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</si>
  <si>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</si>
  <si>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</si>
  <si>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</si>
  <si>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</si>
  <si>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</si>
  <si>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</si>
  <si>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</si>
  <si>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</si>
  <si>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</si>
  <si>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</si>
  <si>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</si>
  <si>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</si>
  <si>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</si>
  <si>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</si>
  <si>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</si>
  <si>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</si>
  <si>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</si>
  <si>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</si>
  <si>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</si>
  <si>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</si>
  <si>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</si>
  <si>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</si>
  <si>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</si>
  <si>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</si>
  <si>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</si>
  <si>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</si>
  <si>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</si>
  <si>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*22*</t>
  </si>
  <si>
    <t>*23*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</si>
  <si>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</si>
  <si>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</si>
  <si>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</si>
  <si>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</si>
  <si>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</si>
  <si>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</si>
  <si>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</si>
  <si>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</si>
  <si>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</si>
  <si>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</si>
  <si>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</si>
  <si>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</si>
  <si>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</si>
  <si>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</si>
  <si>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</si>
  <si>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</si>
  <si>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</si>
  <si>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</si>
  <si>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</si>
  <si>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</si>
  <si>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</si>
  <si>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</si>
  <si>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</si>
  <si>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</si>
  <si>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</si>
  <si>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</si>
  <si>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</si>
  <si>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</si>
  <si>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</si>
  <si>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</si>
  <si>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</si>
  <si>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</si>
  <si>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</si>
  <si>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</si>
  <si>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</si>
  <si>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</si>
  <si>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</si>
  <si>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</si>
  <si>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</si>
  <si>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</si>
  <si>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</si>
  <si>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</si>
  <si>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</si>
  <si>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</si>
  <si>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</si>
  <si>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</si>
  <si>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</si>
  <si>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</si>
  <si>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</si>
  <si>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</si>
  <si>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</si>
  <si>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</si>
  <si>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</si>
  <si>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</si>
  <si>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</si>
  <si>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</si>
  <si>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</si>
  <si>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</si>
  <si>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</si>
  <si>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</si>
  <si>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</si>
  <si>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</si>
  <si>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</si>
  <si>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</si>
  <si>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timesNewRoman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</si>
  <si>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</si>
  <si>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</si>
  <si>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</si>
  <si>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</si>
  <si>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</si>
  <si>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</si>
  <si>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</si>
  <si>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</si>
  <si>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</si>
  <si>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</si>
  <si>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</si>
  <si>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</si>
  <si>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</si>
  <si>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</si>
  <si>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</si>
  <si>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</si>
  <si>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</si>
  <si>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</si>
  <si>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</si>
  <si>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</si>
  <si>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</si>
  <si>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ΔΕΝ</t>
  </si>
  <si>
    <t>αγοραπωλησία ΒΑΣΕΙ  προσυμφ 15.356καπολα  τίμ = αρρ 1,3εκ  Δ.Ο.Υ. 10εκ</t>
  </si>
  <si>
    <t>ΔΕΝ υπολογίσθηκε ο αρραβώνας</t>
  </si>
  <si>
    <t>ΑΤΥΠΗ κληρονομιά στο προσύμφωνο</t>
  </si>
  <si>
    <t>ΤΑΣ=615&amp;123</t>
  </si>
  <si>
    <t>είχε πλρωθεί ο αρραβών</t>
  </si>
  <si>
    <t>αφαίρεση &amp; Δ.Ο.Υ.</t>
  </si>
  <si>
    <t>πήραν &amp; δικηγόροι πολλά</t>
  </si>
  <si>
    <t>ΑΝΑΛΟΓΙΚΑ</t>
  </si>
  <si>
    <t>ΤΑΣΥ</t>
  </si>
  <si>
    <t>ΤΑΣΠ</t>
  </si>
  <si>
    <t>ΑΝΤΙΓΡΑΦΑ</t>
  </si>
  <si>
    <t>αναφορες συμβολαίου</t>
  </si>
  <si>
    <t>παγιαΤεληΧαρτοσημου</t>
  </si>
  <si>
    <t>τεληΧαρτΣταΑντιγρ</t>
  </si>
  <si>
    <t>ΔΕΝ αφαιρεί τον αρραβώνα</t>
  </si>
  <si>
    <t>9ακόμα</t>
  </si>
  <si>
    <t>μαρωνιτη</t>
  </si>
  <si>
    <t>χαρτόσημα αιτΥποθΑρχειο</t>
  </si>
  <si>
    <t>**89β** = υπΔηλ-??? = 1.100</t>
  </si>
  <si>
    <t>**89γ** = υπΔηλ-??? = 1.100</t>
  </si>
  <si>
    <t>219-97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</si>
</sst>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indexed="8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03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19" fillId="0" borderId="19" xfId="1" applyFont="1" applyFill="1" applyBorder="1" applyAlignment="1">
      <alignment vertical="center" wrapText="1"/>
    </xf>
    <xf numFmtId="43" fontId="20" fillId="0" borderId="14" xfId="1" applyFont="1" applyFill="1" applyBorder="1" applyAlignment="1">
      <alignment horizontal="center" wrapText="1"/>
    </xf>
    <xf numFmtId="0" fontId="20" fillId="0" borderId="14" xfId="0" applyNumberFormat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2" fillId="0" borderId="2" xfId="1" applyNumberFormat="1" applyFont="1" applyFill="1" applyBorder="1" applyAlignment="1">
      <alignment horizontal="center" vertical="center"/>
    </xf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6" fontId="19" fillId="0" borderId="10" xfId="1" applyNumberFormat="1" applyFont="1" applyFill="1" applyBorder="1" applyAlignment="1">
      <alignment horizontal="center" vertic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2" fillId="5" borderId="1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164" fontId="38" fillId="0" borderId="2" xfId="1" applyNumberFormat="1" applyFont="1" applyFill="1" applyBorder="1" applyAlignment="1">
      <alignment horizontal="center" vertical="center"/>
    </xf>
    <xf numFmtId="164" fontId="39" fillId="4" borderId="1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22" fillId="0" borderId="18" xfId="1" applyNumberFormat="1" applyFont="1" applyFill="1" applyBorder="1" applyAlignment="1">
      <alignment horizontal="center" vertical="center"/>
    </xf>
    <xf numFmtId="43" fontId="29" fillId="10" borderId="0" xfId="1" applyFont="1" applyFill="1" applyBorder="1" applyAlignment="1">
      <alignment horizontal="center" vertical="center" wrapText="1"/>
    </xf>
    <xf numFmtId="0" fontId="41" fillId="0" borderId="1" xfId="0" applyFont="1" applyBorder="1"/>
    <xf numFmtId="0" fontId="41" fillId="0" borderId="1" xfId="0" applyFont="1" applyBorder="1" applyAlignment="1">
      <alignment horizontal="center"/>
    </xf>
    <xf numFmtId="164" fontId="22" fillId="0" borderId="1" xfId="1" applyNumberFormat="1" applyFont="1" applyFill="1" applyBorder="1" applyAlignment="1">
      <alignment vertical="center"/>
    </xf>
    <xf numFmtId="14" fontId="17" fillId="0" borderId="1" xfId="1" applyNumberFormat="1" applyFont="1" applyFill="1" applyBorder="1" applyAlignment="1">
      <alignment vertical="center"/>
    </xf>
    <xf numFmtId="0" fontId="45" fillId="0" borderId="1" xfId="0" applyFont="1" applyFill="1" applyBorder="1" applyAlignment="1">
      <alignment horizontal="left"/>
    </xf>
    <xf numFmtId="0" fontId="41" fillId="3" borderId="1" xfId="0" applyFont="1" applyFill="1" applyBorder="1"/>
    <xf numFmtId="0" fontId="46" fillId="0" borderId="1" xfId="1" applyNumberFormat="1" applyFont="1" applyFill="1" applyBorder="1" applyAlignment="1">
      <alignment horizontal="left" vertical="center"/>
    </xf>
    <xf numFmtId="164" fontId="20" fillId="9" borderId="14" xfId="1" applyNumberFormat="1" applyFont="1" applyFill="1" applyBorder="1"/>
    <xf numFmtId="164" fontId="41" fillId="13" borderId="14" xfId="1" applyNumberFormat="1" applyFont="1" applyFill="1" applyBorder="1" applyAlignment="1">
      <alignment horizont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43" fontId="20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164" fontId="26" fillId="8" borderId="0" xfId="1" applyNumberFormat="1" applyFont="1" applyFill="1" applyAlignment="1">
      <alignment horizontal="left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0"/>
  <sheetViews>
    <sheetView tabSelected="1" workbookViewId="0">
      <pane ySplit="2" topLeftCell="A3" activePane="bottomLeft" state="frozen"/>
      <selection pane="bottomLeft" activeCell="U31" sqref="U31"/>
    </sheetView>
  </sheetViews>
  <sheetFormatPr defaultRowHeight="11.25"/>
  <cols>
    <col min="1" max="1" width="9.28515625" style="7" customWidth="1"/>
    <col min="2" max="2" width="9" style="139" customWidth="1"/>
    <col min="3" max="3" width="56.42578125" style="3" bestFit="1" customWidth="1"/>
    <col min="4" max="4" width="11.140625" style="2" bestFit="1" customWidth="1"/>
    <col min="5" max="5" width="9" style="2" bestFit="1" customWidth="1"/>
    <col min="6" max="6" width="9.42578125" style="2" bestFit="1" customWidth="1"/>
    <col min="7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13" t="s">
        <v>1</v>
      </c>
      <c r="B1" s="415" t="s">
        <v>2</v>
      </c>
      <c r="C1" s="417" t="s">
        <v>0</v>
      </c>
      <c r="D1" s="419" t="s">
        <v>62</v>
      </c>
      <c r="E1" s="421" t="s">
        <v>85</v>
      </c>
      <c r="F1" s="422"/>
      <c r="G1" s="422"/>
      <c r="H1" s="422"/>
      <c r="I1" s="422"/>
      <c r="J1" s="422"/>
      <c r="K1" s="422"/>
      <c r="L1" s="407" t="s">
        <v>366</v>
      </c>
      <c r="M1" s="407"/>
      <c r="N1" s="405" t="s">
        <v>63</v>
      </c>
      <c r="O1" s="406"/>
      <c r="P1" s="408" t="s">
        <v>29</v>
      </c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10"/>
    </row>
    <row r="2" spans="1:27" ht="12" thickBot="1">
      <c r="A2" s="414"/>
      <c r="B2" s="416"/>
      <c r="C2" s="418"/>
      <c r="D2" s="420"/>
      <c r="E2" s="88" t="s">
        <v>94</v>
      </c>
      <c r="F2" s="88" t="s">
        <v>3</v>
      </c>
      <c r="G2" s="88" t="s">
        <v>139</v>
      </c>
      <c r="H2" s="88" t="s">
        <v>95</v>
      </c>
      <c r="I2" s="88" t="s">
        <v>96</v>
      </c>
      <c r="J2" s="88" t="s">
        <v>97</v>
      </c>
      <c r="K2" s="98" t="s">
        <v>137</v>
      </c>
      <c r="L2" s="63" t="s">
        <v>23</v>
      </c>
      <c r="M2" s="157" t="s">
        <v>69</v>
      </c>
      <c r="N2" s="149" t="s">
        <v>23</v>
      </c>
      <c r="O2" s="97" t="s">
        <v>138</v>
      </c>
      <c r="P2" s="159">
        <v>1</v>
      </c>
      <c r="Q2" s="159" t="s">
        <v>224</v>
      </c>
      <c r="R2" s="159" t="s">
        <v>225</v>
      </c>
      <c r="S2" s="159" t="s">
        <v>226</v>
      </c>
      <c r="T2" s="159" t="s">
        <v>227</v>
      </c>
      <c r="U2" s="159" t="s">
        <v>378</v>
      </c>
      <c r="V2" s="159" t="s">
        <v>379</v>
      </c>
      <c r="W2" s="159" t="s">
        <v>380</v>
      </c>
      <c r="X2" s="159" t="s">
        <v>381</v>
      </c>
      <c r="Y2" s="159"/>
      <c r="Z2" s="159"/>
      <c r="AA2" s="160"/>
    </row>
    <row r="3" spans="1:27" s="5" customFormat="1">
      <c r="A3" s="395" t="s">
        <v>452</v>
      </c>
      <c r="B3" s="396">
        <v>36376</v>
      </c>
      <c r="C3" s="302" t="s">
        <v>517</v>
      </c>
      <c r="D3" s="278">
        <v>8700000</v>
      </c>
      <c r="E3" s="303">
        <f>'2-δικαιώμ'!M3</f>
        <v>91466</v>
      </c>
      <c r="F3" s="279">
        <f>'3-φύλλα2α'!F3</f>
        <v>5000</v>
      </c>
      <c r="G3" s="279">
        <f>'4-πολλυπρ'!P3</f>
        <v>66000</v>
      </c>
      <c r="H3" s="278">
        <f>'5-αντίγρ'!M3</f>
        <v>70488</v>
      </c>
      <c r="I3" s="278">
        <f>'6-μεταγρ'!H3</f>
        <v>4400</v>
      </c>
      <c r="J3" s="278">
        <f>'7-προςΔΟΥ'!E3</f>
        <v>2200</v>
      </c>
      <c r="K3" s="278"/>
      <c r="L3" s="303">
        <f t="shared" ref="L3" si="0">E3+F3+G3+H3+I3+J3+K3</f>
        <v>239554</v>
      </c>
      <c r="M3" s="303">
        <v>146957</v>
      </c>
      <c r="N3" s="280">
        <f>M3-P3-'14-βιβλΕσ'!M3</f>
        <v>132914</v>
      </c>
      <c r="O3" s="280">
        <f t="shared" ref="O3" si="1">L3-N3</f>
        <v>106640</v>
      </c>
      <c r="P3" s="281">
        <f>'1β-ΤΑΧΔΙΚκλπ'!K2</f>
        <v>1660</v>
      </c>
      <c r="Q3" s="304"/>
      <c r="R3" s="304"/>
      <c r="S3" s="304" t="s">
        <v>494</v>
      </c>
      <c r="T3" s="304"/>
      <c r="U3" s="304" t="s">
        <v>452</v>
      </c>
      <c r="V3" s="398" t="s">
        <v>379</v>
      </c>
      <c r="W3" s="304"/>
      <c r="X3" s="304" t="s">
        <v>533</v>
      </c>
      <c r="Y3" s="304" t="s">
        <v>518</v>
      </c>
      <c r="Z3" s="304" t="s">
        <v>519</v>
      </c>
      <c r="AA3" s="304"/>
    </row>
    <row r="4" spans="1:27">
      <c r="A4" s="411" t="s">
        <v>47</v>
      </c>
      <c r="B4" s="412"/>
      <c r="C4" s="412"/>
      <c r="D4" s="412"/>
      <c r="E4" s="158">
        <f t="shared" ref="E4:O4" si="2">SUM(E3:E3)</f>
        <v>91466</v>
      </c>
      <c r="F4" s="158">
        <f t="shared" si="2"/>
        <v>5000</v>
      </c>
      <c r="G4" s="158">
        <f t="shared" si="2"/>
        <v>66000</v>
      </c>
      <c r="H4" s="158">
        <f t="shared" si="2"/>
        <v>70488</v>
      </c>
      <c r="I4" s="158">
        <f t="shared" si="2"/>
        <v>4400</v>
      </c>
      <c r="J4" s="158">
        <f t="shared" si="2"/>
        <v>2200</v>
      </c>
      <c r="K4" s="158">
        <f t="shared" si="2"/>
        <v>0</v>
      </c>
      <c r="L4" s="158">
        <f t="shared" si="2"/>
        <v>239554</v>
      </c>
      <c r="M4" s="158">
        <f t="shared" si="2"/>
        <v>146957</v>
      </c>
      <c r="N4" s="158">
        <f t="shared" si="2"/>
        <v>132914</v>
      </c>
      <c r="O4" s="158">
        <f t="shared" si="2"/>
        <v>106640</v>
      </c>
    </row>
    <row r="6" spans="1:27">
      <c r="P6" s="207" t="s">
        <v>100</v>
      </c>
      <c r="Q6" s="131"/>
      <c r="R6" s="131"/>
      <c r="S6" s="131"/>
      <c r="T6" s="141"/>
      <c r="U6" s="141"/>
      <c r="V6" s="141"/>
      <c r="W6" s="141"/>
      <c r="X6" s="141"/>
      <c r="Z6" s="131"/>
      <c r="AA6" s="131"/>
    </row>
    <row r="7" spans="1:27">
      <c r="K7" s="215" t="s">
        <v>370</v>
      </c>
      <c r="L7" s="7"/>
      <c r="M7" s="7"/>
      <c r="P7" s="7"/>
      <c r="Q7" s="116" t="s">
        <v>372</v>
      </c>
      <c r="R7" s="116"/>
      <c r="S7" s="116"/>
      <c r="T7" s="133"/>
      <c r="U7" s="141"/>
      <c r="V7" s="141"/>
      <c r="W7" s="141"/>
      <c r="X7" s="141"/>
      <c r="Z7" s="132"/>
      <c r="AA7" s="116"/>
    </row>
    <row r="8" spans="1:27">
      <c r="K8" s="162" t="s">
        <v>228</v>
      </c>
      <c r="L8" s="118"/>
      <c r="M8" s="118"/>
      <c r="P8" s="7"/>
      <c r="Q8" s="116"/>
      <c r="R8" s="116" t="s">
        <v>134</v>
      </c>
      <c r="S8" s="116"/>
      <c r="T8" s="141"/>
      <c r="U8" s="141"/>
      <c r="V8" s="141"/>
      <c r="W8" s="141"/>
      <c r="X8" s="141"/>
      <c r="Z8" s="116"/>
    </row>
    <row r="9" spans="1:27">
      <c r="K9" s="214" t="s">
        <v>229</v>
      </c>
      <c r="P9" s="7"/>
      <c r="S9" s="116" t="s">
        <v>371</v>
      </c>
      <c r="T9" s="92"/>
      <c r="U9" s="92"/>
      <c r="V9" s="92"/>
      <c r="W9" s="92"/>
      <c r="X9" s="92"/>
    </row>
    <row r="10" spans="1:27">
      <c r="C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T10" s="116" t="s">
        <v>373</v>
      </c>
      <c r="U10" s="141"/>
      <c r="V10" s="141"/>
      <c r="W10" s="141"/>
      <c r="X10" s="141"/>
    </row>
    <row r="11" spans="1:27">
      <c r="P11" s="7"/>
      <c r="T11" s="92"/>
      <c r="U11" s="141" t="s">
        <v>374</v>
      </c>
      <c r="V11" s="141"/>
      <c r="W11" s="141"/>
      <c r="X11" s="141"/>
    </row>
    <row r="12" spans="1:27">
      <c r="P12" s="7"/>
      <c r="T12" s="92"/>
      <c r="U12" s="92"/>
      <c r="V12" s="141" t="s">
        <v>375</v>
      </c>
      <c r="W12" s="92"/>
      <c r="X12" s="92"/>
    </row>
    <row r="13" spans="1:27">
      <c r="P13" s="7"/>
      <c r="T13" s="92"/>
      <c r="U13" s="92"/>
      <c r="V13" s="92"/>
      <c r="W13" s="216" t="s">
        <v>376</v>
      </c>
      <c r="X13" s="92"/>
    </row>
    <row r="14" spans="1:27">
      <c r="U14" s="141"/>
      <c r="V14" s="141"/>
      <c r="W14" s="92"/>
      <c r="X14" s="93" t="s">
        <v>377</v>
      </c>
      <c r="Y14" s="141"/>
    </row>
    <row r="15" spans="1:27">
      <c r="U15" s="92"/>
      <c r="V15" s="141"/>
      <c r="W15" s="141"/>
      <c r="X15" s="141"/>
      <c r="Y15" s="141"/>
    </row>
    <row r="16" spans="1:27">
      <c r="G16" s="7" t="s">
        <v>322</v>
      </c>
      <c r="H16" s="7" t="s">
        <v>323</v>
      </c>
      <c r="I16" s="7" t="s">
        <v>506</v>
      </c>
      <c r="K16" s="404" t="s">
        <v>507</v>
      </c>
      <c r="L16" s="404"/>
      <c r="N16" s="2" t="s">
        <v>528</v>
      </c>
      <c r="P16" s="7"/>
      <c r="Q16" s="116"/>
      <c r="R16" s="116"/>
      <c r="S16" s="116"/>
      <c r="T16" s="133"/>
      <c r="U16" s="141"/>
      <c r="V16" s="141"/>
      <c r="W16" s="141"/>
      <c r="X16" s="141"/>
    </row>
    <row r="17" spans="3:25">
      <c r="D17" s="7"/>
      <c r="E17" s="7"/>
      <c r="F17" s="7"/>
      <c r="G17" s="7"/>
      <c r="H17" s="7"/>
      <c r="I17" s="7"/>
      <c r="J17" s="7"/>
      <c r="K17" s="7"/>
      <c r="P17" s="7"/>
      <c r="T17" s="92"/>
      <c r="U17" s="92"/>
      <c r="V17" s="92"/>
      <c r="W17" s="216"/>
      <c r="X17" s="92"/>
    </row>
    <row r="18" spans="3:25">
      <c r="C18" s="305" t="s">
        <v>452</v>
      </c>
      <c r="D18" s="364">
        <v>146957</v>
      </c>
      <c r="E18" s="364" t="s">
        <v>318</v>
      </c>
      <c r="F18" s="7">
        <v>1000</v>
      </c>
      <c r="G18" s="7"/>
      <c r="H18" s="7"/>
      <c r="I18" s="7">
        <v>1000</v>
      </c>
      <c r="J18" s="7"/>
      <c r="K18" s="7">
        <v>100</v>
      </c>
      <c r="N18" s="7">
        <v>564</v>
      </c>
      <c r="O18" s="2" t="s">
        <v>529</v>
      </c>
      <c r="P18" s="7"/>
      <c r="T18" s="92"/>
      <c r="U18" s="92"/>
      <c r="V18" s="92"/>
      <c r="W18" s="216"/>
      <c r="X18" s="92"/>
    </row>
    <row r="19" spans="3:25">
      <c r="D19" s="364"/>
      <c r="E19" s="364" t="s">
        <v>508</v>
      </c>
      <c r="F19" s="7"/>
      <c r="G19" s="7"/>
      <c r="H19" s="7"/>
      <c r="I19" s="7">
        <v>1000</v>
      </c>
      <c r="J19" s="7"/>
      <c r="K19" s="7">
        <v>1000</v>
      </c>
      <c r="N19" s="7">
        <v>1000</v>
      </c>
      <c r="O19" s="2" t="s">
        <v>318</v>
      </c>
      <c r="X19" s="93"/>
      <c r="Y19" s="141"/>
    </row>
    <row r="20" spans="3:25">
      <c r="D20" s="364"/>
      <c r="E20" s="364">
        <v>3600</v>
      </c>
      <c r="F20" s="7">
        <v>3600</v>
      </c>
      <c r="G20" s="7"/>
      <c r="H20" s="7"/>
      <c r="I20" s="7">
        <v>3600</v>
      </c>
      <c r="J20" s="7"/>
      <c r="K20" s="7">
        <v>3600</v>
      </c>
      <c r="N20" s="7">
        <v>123160</v>
      </c>
      <c r="O20" s="2" t="s">
        <v>524</v>
      </c>
      <c r="U20" s="92"/>
      <c r="V20" s="141"/>
      <c r="W20" s="141"/>
      <c r="X20" s="141"/>
      <c r="Y20" s="141"/>
    </row>
    <row r="21" spans="3:25">
      <c r="D21" s="364"/>
      <c r="E21" s="364" t="s">
        <v>369</v>
      </c>
      <c r="F21" s="7">
        <v>123960</v>
      </c>
      <c r="G21" s="7">
        <v>11085</v>
      </c>
      <c r="H21" s="7">
        <v>738</v>
      </c>
      <c r="I21" s="7">
        <v>102960</v>
      </c>
      <c r="J21" s="7"/>
      <c r="K21" s="7">
        <v>102960</v>
      </c>
      <c r="N21" s="7">
        <v>11085</v>
      </c>
      <c r="O21" s="2" t="s">
        <v>322</v>
      </c>
      <c r="U21" s="92"/>
      <c r="V21" s="92"/>
      <c r="W21" s="216"/>
      <c r="X21" s="92"/>
      <c r="Y21" s="92"/>
    </row>
    <row r="22" spans="3:25">
      <c r="D22" s="364"/>
      <c r="E22" s="364" t="s">
        <v>509</v>
      </c>
      <c r="F22" s="7">
        <v>5000</v>
      </c>
      <c r="G22" s="7"/>
      <c r="H22" s="7"/>
      <c r="I22" s="7">
        <v>5000</v>
      </c>
      <c r="J22" s="7"/>
      <c r="K22" s="7">
        <v>5000</v>
      </c>
      <c r="N22" s="7">
        <v>615</v>
      </c>
      <c r="O22" s="2" t="s">
        <v>526</v>
      </c>
      <c r="U22" s="92"/>
      <c r="V22" s="92"/>
      <c r="W22" s="92"/>
      <c r="X22" s="93"/>
      <c r="Y22" s="92"/>
    </row>
    <row r="23" spans="3:25">
      <c r="D23" s="137"/>
      <c r="E23" s="137" t="s">
        <v>95</v>
      </c>
      <c r="F23" s="7">
        <v>13200</v>
      </c>
      <c r="G23" s="7">
        <v>560</v>
      </c>
      <c r="H23" s="7"/>
      <c r="I23" s="7">
        <v>13200</v>
      </c>
      <c r="J23" s="7"/>
      <c r="K23" s="7">
        <v>79200</v>
      </c>
      <c r="N23" s="7">
        <v>123</v>
      </c>
      <c r="O23" s="2" t="s">
        <v>525</v>
      </c>
    </row>
    <row r="24" spans="3:25">
      <c r="D24" s="137"/>
      <c r="E24" s="137" t="s">
        <v>365</v>
      </c>
      <c r="F24" s="7"/>
      <c r="G24" s="7"/>
      <c r="H24" s="7"/>
      <c r="I24" s="7"/>
      <c r="J24" s="7"/>
      <c r="K24" s="7"/>
      <c r="N24" s="7">
        <v>9850</v>
      </c>
      <c r="O24" s="2" t="s">
        <v>527</v>
      </c>
    </row>
    <row r="25" spans="3:25">
      <c r="D25" s="137"/>
      <c r="E25" s="137" t="s">
        <v>452</v>
      </c>
      <c r="F25" s="7">
        <v>197</v>
      </c>
      <c r="G25" s="7"/>
      <c r="H25" s="7"/>
      <c r="I25" s="7"/>
      <c r="J25" s="7"/>
      <c r="K25" s="7"/>
      <c r="N25" s="7">
        <v>560</v>
      </c>
      <c r="O25" s="2" t="s">
        <v>530</v>
      </c>
    </row>
    <row r="26" spans="3:25">
      <c r="D26" s="7"/>
      <c r="E26" s="7"/>
      <c r="F26" s="7">
        <f>SUM(F18:F25)</f>
        <v>146957</v>
      </c>
      <c r="G26" s="7">
        <f t="shared" ref="G26:I26" si="3">SUM(G18:G25)</f>
        <v>11645</v>
      </c>
      <c r="H26" s="7">
        <f t="shared" si="3"/>
        <v>738</v>
      </c>
      <c r="I26" s="7">
        <f t="shared" si="3"/>
        <v>126760</v>
      </c>
      <c r="J26" s="7"/>
      <c r="K26" s="7">
        <f t="shared" ref="K26" si="4">SUM(K18:K25)</f>
        <v>191860</v>
      </c>
      <c r="N26" s="7"/>
    </row>
    <row r="28" spans="3:25">
      <c r="K28" s="7"/>
    </row>
    <row r="29" spans="3:25">
      <c r="K29" s="7"/>
    </row>
    <row r="30" spans="3:25">
      <c r="K30" s="7"/>
    </row>
  </sheetData>
  <mergeCells count="10">
    <mergeCell ref="K16:L16"/>
    <mergeCell ref="N1:O1"/>
    <mergeCell ref="L1:M1"/>
    <mergeCell ref="P1:AA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9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4" t="s">
        <v>19</v>
      </c>
      <c r="B1" s="566" t="s">
        <v>350</v>
      </c>
      <c r="C1" s="566" t="s">
        <v>87</v>
      </c>
      <c r="D1" s="568" t="s">
        <v>351</v>
      </c>
      <c r="E1" s="569"/>
      <c r="F1" s="569"/>
      <c r="G1" s="570" t="s">
        <v>322</v>
      </c>
      <c r="H1" s="571"/>
      <c r="I1" s="560" t="s">
        <v>323</v>
      </c>
      <c r="J1" s="560"/>
      <c r="K1" s="264"/>
      <c r="L1" s="265"/>
      <c r="M1" s="561" t="s">
        <v>352</v>
      </c>
      <c r="N1" s="561"/>
      <c r="O1" s="561"/>
      <c r="P1" s="265"/>
      <c r="Q1" s="561" t="s">
        <v>353</v>
      </c>
      <c r="R1" s="561"/>
      <c r="S1" s="561"/>
      <c r="T1" s="561"/>
      <c r="U1" s="266"/>
      <c r="V1" s="562" t="s">
        <v>322</v>
      </c>
      <c r="W1" s="562" t="s">
        <v>354</v>
      </c>
      <c r="X1" s="562" t="s">
        <v>355</v>
      </c>
      <c r="Y1" s="266"/>
      <c r="Z1" s="554" t="s">
        <v>356</v>
      </c>
      <c r="AA1" s="555"/>
      <c r="AB1" s="555"/>
      <c r="AC1" s="555"/>
      <c r="AD1" s="556"/>
    </row>
    <row r="2" spans="1:30" ht="12" thickBot="1">
      <c r="A2" s="565"/>
      <c r="B2" s="567"/>
      <c r="C2" s="567"/>
      <c r="D2" s="209" t="s">
        <v>331</v>
      </c>
      <c r="E2" s="209" t="s">
        <v>337</v>
      </c>
      <c r="F2" s="152" t="s">
        <v>338</v>
      </c>
      <c r="G2" s="210" t="s">
        <v>357</v>
      </c>
      <c r="H2" s="211" t="s">
        <v>358</v>
      </c>
      <c r="I2" s="210" t="s">
        <v>359</v>
      </c>
      <c r="J2" s="212" t="s">
        <v>360</v>
      </c>
      <c r="K2" s="267" t="s">
        <v>361</v>
      </c>
      <c r="L2" s="268"/>
      <c r="M2" s="269" t="s">
        <v>364</v>
      </c>
      <c r="N2" s="269" t="s">
        <v>362</v>
      </c>
      <c r="O2" s="269" t="s">
        <v>363</v>
      </c>
      <c r="P2" s="268"/>
      <c r="Q2" s="270" t="s">
        <v>364</v>
      </c>
      <c r="R2" s="271">
        <v>1.2999999999999999E-2</v>
      </c>
      <c r="S2" s="271">
        <v>6.4999999999999997E-3</v>
      </c>
      <c r="T2" s="272">
        <v>1.25E-3</v>
      </c>
      <c r="U2" s="273"/>
      <c r="V2" s="563"/>
      <c r="W2" s="563"/>
      <c r="X2" s="563"/>
      <c r="Y2" s="273"/>
      <c r="Z2" s="274" t="s">
        <v>364</v>
      </c>
      <c r="AA2" s="274" t="s">
        <v>362</v>
      </c>
      <c r="AB2" s="275" t="s">
        <v>363</v>
      </c>
      <c r="AC2" s="274" t="s">
        <v>354</v>
      </c>
      <c r="AD2" s="274" t="s">
        <v>355</v>
      </c>
    </row>
    <row r="3" spans="1:30" s="17" customFormat="1">
      <c r="A3" s="123" t="str">
        <f>'1-συμβολαια'!A3</f>
        <v>???</v>
      </c>
      <c r="B3" s="123" t="str">
        <f>'1-συμβολαια'!C3</f>
        <v>αγοραπωλησία ΒΑΣΕΙ  προσυμφ 15.356καπολα  τίμ = αρρ 1,3εκ  Δ.Ο.Υ. 10εκ</v>
      </c>
      <c r="C3" s="213">
        <f>'1-συμβολαια'!D3</f>
        <v>8700000</v>
      </c>
      <c r="D3" s="213">
        <f>'8-κ-15-17'!D3</f>
        <v>0</v>
      </c>
      <c r="E3" s="213">
        <f>'8-κ-15-17'!M3</f>
        <v>0</v>
      </c>
      <c r="F3" s="213">
        <f>'8-κ-15-17'!V3</f>
        <v>0</v>
      </c>
      <c r="G3" s="213">
        <f>'2-δικαιώμ'!I3</f>
        <v>9590.4</v>
      </c>
      <c r="H3" s="213">
        <f>'2-δικαιώμ'!J3</f>
        <v>50</v>
      </c>
      <c r="I3" s="213">
        <f>'2-δικαιώμ'!K3</f>
        <v>5378</v>
      </c>
      <c r="J3" s="213">
        <f>'2-δικαιώμ'!L3</f>
        <v>1075.5999999999999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9640.4</v>
      </c>
      <c r="W3" s="11">
        <f>'2-δικαιώμ'!K3</f>
        <v>5378</v>
      </c>
      <c r="X3" s="11">
        <f>'2-δικαιώμ'!L3</f>
        <v>1075.5999999999999</v>
      </c>
      <c r="Z3" s="11"/>
      <c r="AA3" s="11"/>
      <c r="AB3" s="11"/>
      <c r="AC3" s="11"/>
      <c r="AD3" s="11"/>
    </row>
    <row r="4" spans="1:30">
      <c r="A4" s="557" t="str">
        <f>'1-συμβολαια'!A4</f>
        <v>σύνολο</v>
      </c>
      <c r="B4" s="558"/>
      <c r="C4" s="559"/>
      <c r="D4" s="203">
        <f t="shared" ref="D4:J4" si="0">SUM(D3:D3)</f>
        <v>0</v>
      </c>
      <c r="E4" s="203">
        <f t="shared" si="0"/>
        <v>0</v>
      </c>
      <c r="F4" s="203">
        <f t="shared" si="0"/>
        <v>0</v>
      </c>
      <c r="G4" s="203">
        <f t="shared" si="0"/>
        <v>9590.4</v>
      </c>
      <c r="H4" s="203">
        <f t="shared" si="0"/>
        <v>50</v>
      </c>
      <c r="I4" s="203">
        <f t="shared" si="0"/>
        <v>5378</v>
      </c>
      <c r="J4" s="203">
        <f t="shared" si="0"/>
        <v>1075.5999999999999</v>
      </c>
    </row>
    <row r="7" spans="1:30">
      <c r="B7" s="92"/>
      <c r="D7" s="2"/>
      <c r="E7" s="2"/>
      <c r="F7" s="2"/>
      <c r="G7" s="2"/>
      <c r="H7" s="2"/>
      <c r="I7" s="2"/>
      <c r="J7" s="2"/>
    </row>
    <row r="8" spans="1:30" ht="12.75">
      <c r="B8" s="224" t="s">
        <v>397</v>
      </c>
      <c r="D8" s="2"/>
      <c r="E8" s="2"/>
      <c r="F8" s="2"/>
      <c r="G8" s="165">
        <v>50</v>
      </c>
      <c r="H8" s="5"/>
      <c r="I8" s="5" t="s">
        <v>400</v>
      </c>
      <c r="J8" s="2"/>
      <c r="K8" s="3" t="s">
        <v>419</v>
      </c>
    </row>
    <row r="9" spans="1:30" ht="12.75">
      <c r="B9" s="225" t="s">
        <v>398</v>
      </c>
      <c r="D9" s="2"/>
      <c r="E9" s="2"/>
      <c r="F9" s="2"/>
      <c r="G9" s="116">
        <v>150</v>
      </c>
      <c r="H9" s="3">
        <v>191</v>
      </c>
      <c r="I9" s="3" t="s">
        <v>401</v>
      </c>
      <c r="J9" s="2"/>
      <c r="L9" s="116" t="s">
        <v>420</v>
      </c>
    </row>
    <row r="10" spans="1:30" ht="15.75">
      <c r="B10" s="239" t="s">
        <v>399</v>
      </c>
      <c r="D10" s="2"/>
      <c r="E10" s="2"/>
      <c r="F10" s="2"/>
      <c r="G10" s="2"/>
      <c r="H10" s="5">
        <v>250</v>
      </c>
      <c r="I10" s="5" t="s">
        <v>133</v>
      </c>
      <c r="J10" s="2"/>
    </row>
    <row r="11" spans="1:30">
      <c r="B11" s="92"/>
      <c r="D11" s="2"/>
      <c r="E11" s="2"/>
      <c r="F11" s="2"/>
      <c r="G11" s="2"/>
      <c r="H11" s="5">
        <v>500</v>
      </c>
      <c r="I11" s="3" t="s">
        <v>402</v>
      </c>
      <c r="J11" s="2"/>
    </row>
    <row r="12" spans="1:30">
      <c r="B12" s="92"/>
      <c r="D12" s="2"/>
      <c r="E12" s="2"/>
      <c r="F12" s="2"/>
      <c r="G12" s="2"/>
      <c r="H12" s="232">
        <v>1260</v>
      </c>
      <c r="I12" s="5" t="s">
        <v>403</v>
      </c>
      <c r="J12" s="5"/>
    </row>
    <row r="13" spans="1:30">
      <c r="B13" s="92"/>
      <c r="D13" s="2"/>
      <c r="E13" s="2"/>
      <c r="F13" s="2"/>
      <c r="G13" s="2"/>
      <c r="H13" s="2"/>
      <c r="I13" s="2"/>
      <c r="J13" s="2"/>
    </row>
    <row r="14" spans="1:30">
      <c r="B14" s="92"/>
      <c r="D14" s="2"/>
      <c r="E14" s="2"/>
      <c r="F14" s="2"/>
      <c r="G14" s="2"/>
      <c r="H14" s="2"/>
      <c r="I14" s="2"/>
      <c r="J14" s="2"/>
    </row>
    <row r="15" spans="1:30">
      <c r="B15" s="93"/>
      <c r="C15" s="5"/>
      <c r="D15" s="4"/>
      <c r="E15" s="4"/>
      <c r="F15" s="4"/>
      <c r="G15" s="4"/>
      <c r="H15" s="4"/>
      <c r="I15" s="2"/>
      <c r="J15" s="2"/>
    </row>
    <row r="16" spans="1:30">
      <c r="B16" s="93"/>
      <c r="C16" s="5"/>
      <c r="D16" s="4"/>
      <c r="E16" s="4"/>
      <c r="F16" s="4"/>
      <c r="G16" s="4"/>
      <c r="H16" s="4"/>
      <c r="I16" s="2"/>
      <c r="J16" s="2"/>
    </row>
    <row r="17" spans="2:9">
      <c r="B17" s="5"/>
      <c r="C17" s="5"/>
      <c r="D17" s="5"/>
      <c r="E17" s="5"/>
      <c r="F17" s="5"/>
      <c r="G17" s="5"/>
      <c r="H17" s="5"/>
    </row>
    <row r="18" spans="2:9">
      <c r="B18" s="385"/>
      <c r="C18" s="5"/>
      <c r="D18" s="5"/>
      <c r="E18" s="5"/>
      <c r="F18" s="57"/>
      <c r="G18" s="57"/>
      <c r="H18" s="57"/>
      <c r="I18" s="7"/>
    </row>
    <row r="19" spans="2:9">
      <c r="B19" s="5"/>
      <c r="C19" s="5"/>
      <c r="D19" s="5"/>
      <c r="E19" s="5"/>
      <c r="F19" s="57"/>
      <c r="G19" s="57"/>
      <c r="H19" s="57"/>
      <c r="I19" s="7"/>
    </row>
    <row r="20" spans="2:9">
      <c r="B20" s="5"/>
      <c r="C20" s="5"/>
      <c r="D20" s="5"/>
      <c r="E20" s="5"/>
      <c r="F20" s="57"/>
      <c r="G20" s="57"/>
      <c r="H20" s="57"/>
      <c r="I20" s="7"/>
    </row>
    <row r="21" spans="2:9">
      <c r="B21" s="5"/>
      <c r="C21" s="5"/>
      <c r="D21" s="5"/>
      <c r="E21" s="5"/>
      <c r="F21" s="57"/>
      <c r="G21" s="57"/>
      <c r="H21" s="57"/>
      <c r="I21" s="7"/>
    </row>
    <row r="22" spans="2:9">
      <c r="B22" s="5"/>
      <c r="C22" s="5"/>
      <c r="D22" s="5"/>
      <c r="E22" s="5"/>
      <c r="F22" s="57"/>
      <c r="G22" s="57"/>
      <c r="H22" s="57"/>
      <c r="I22" s="7"/>
    </row>
    <row r="23" spans="2:9">
      <c r="B23" s="5"/>
      <c r="C23" s="5"/>
      <c r="D23" s="5"/>
      <c r="E23" s="5"/>
      <c r="F23" s="57"/>
      <c r="G23" s="57"/>
      <c r="H23" s="57"/>
      <c r="I23" s="7"/>
    </row>
    <row r="24" spans="2:9">
      <c r="B24" s="385"/>
      <c r="C24" s="5"/>
      <c r="D24" s="5"/>
      <c r="E24" s="5"/>
      <c r="F24" s="57"/>
      <c r="G24" s="57"/>
      <c r="H24" s="57"/>
      <c r="I24" s="7"/>
    </row>
    <row r="25" spans="2:9">
      <c r="B25" s="5"/>
      <c r="C25" s="5"/>
      <c r="D25" s="5"/>
      <c r="E25" s="5"/>
      <c r="F25" s="57"/>
      <c r="G25" s="57"/>
      <c r="H25" s="57"/>
      <c r="I25" s="7"/>
    </row>
    <row r="26" spans="2:9">
      <c r="B26" s="5"/>
      <c r="C26" s="5"/>
      <c r="D26" s="5"/>
      <c r="E26" s="5"/>
      <c r="F26" s="57"/>
      <c r="G26" s="57"/>
      <c r="H26" s="57"/>
      <c r="I26" s="7"/>
    </row>
    <row r="27" spans="2:9">
      <c r="B27" s="5"/>
      <c r="C27" s="5"/>
      <c r="D27" s="5"/>
      <c r="E27" s="5"/>
      <c r="F27" s="57"/>
      <c r="G27" s="57"/>
      <c r="H27" s="57"/>
      <c r="I27" s="2"/>
    </row>
    <row r="28" spans="2:9">
      <c r="B28" s="5"/>
      <c r="C28" s="5"/>
      <c r="D28" s="5"/>
      <c r="E28" s="5"/>
      <c r="F28" s="57"/>
      <c r="G28" s="57"/>
      <c r="H28" s="57"/>
      <c r="I28" s="2"/>
    </row>
    <row r="29" spans="2:9">
      <c r="B29" s="5"/>
      <c r="C29" s="5"/>
      <c r="D29" s="5"/>
      <c r="E29" s="5"/>
      <c r="F29" s="5"/>
      <c r="G29" s="5"/>
      <c r="H29" s="5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1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42578125" style="7" bestFit="1" customWidth="1"/>
    <col min="2" max="2" width="75" style="92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43" t="s">
        <v>1</v>
      </c>
      <c r="B1" s="445" t="s">
        <v>0</v>
      </c>
      <c r="C1" s="481" t="s">
        <v>7</v>
      </c>
      <c r="D1" s="577" t="s">
        <v>45</v>
      </c>
      <c r="E1" s="578"/>
      <c r="F1" s="578"/>
      <c r="G1" s="579" t="s">
        <v>422</v>
      </c>
      <c r="H1" s="580"/>
      <c r="I1" s="580"/>
      <c r="J1" s="580"/>
      <c r="K1" s="581"/>
      <c r="L1" s="575" t="s">
        <v>57</v>
      </c>
      <c r="M1" s="572" t="s">
        <v>29</v>
      </c>
      <c r="N1" s="573"/>
      <c r="O1" s="573"/>
      <c r="P1" s="573"/>
      <c r="Q1" s="573"/>
      <c r="R1" s="573"/>
      <c r="S1" s="574"/>
    </row>
    <row r="2" spans="1:25" ht="34.5" customHeight="1" thickBot="1">
      <c r="A2" s="444"/>
      <c r="B2" s="446"/>
      <c r="C2" s="482"/>
      <c r="D2" s="236" t="s">
        <v>318</v>
      </c>
      <c r="E2" s="236" t="s">
        <v>421</v>
      </c>
      <c r="F2" s="242" t="s">
        <v>92</v>
      </c>
      <c r="G2" s="240" t="s">
        <v>318</v>
      </c>
      <c r="H2" s="241" t="s">
        <v>322</v>
      </c>
      <c r="I2" s="241" t="s">
        <v>423</v>
      </c>
      <c r="J2" s="241" t="s">
        <v>323</v>
      </c>
      <c r="K2" s="238" t="s">
        <v>33</v>
      </c>
      <c r="L2" s="576"/>
      <c r="M2" s="436"/>
      <c r="N2" s="437"/>
      <c r="O2" s="437"/>
      <c r="P2" s="437"/>
      <c r="Q2" s="437"/>
      <c r="R2" s="437"/>
      <c r="S2" s="438"/>
    </row>
    <row r="3" spans="1:25" s="340" customFormat="1" ht="14.25">
      <c r="A3" s="386" t="str">
        <f>'1-συμβολαια'!A3</f>
        <v>???</v>
      </c>
      <c r="B3" s="336" t="str">
        <f>'1-συμβολαια'!C3</f>
        <v>αγοραπωλησία ΒΑΣΕΙ  προσυμφ 15.356καπολα  τίμ = αρρ 1,3εκ  Δ.Ο.Υ. 10εκ</v>
      </c>
      <c r="C3" s="337">
        <f>'1-συμβολαια'!D3</f>
        <v>8700000</v>
      </c>
      <c r="D3" s="338">
        <v>1000</v>
      </c>
      <c r="E3" s="338">
        <v>564</v>
      </c>
      <c r="F3" s="338">
        <v>560</v>
      </c>
      <c r="G3" s="319">
        <v>1000</v>
      </c>
      <c r="H3" s="387"/>
      <c r="I3" s="339">
        <v>660</v>
      </c>
      <c r="J3" s="387"/>
      <c r="K3" s="339">
        <f t="shared" ref="K3" si="0">D3+E3-G3-H3-I3-J3</f>
        <v>-96</v>
      </c>
      <c r="L3" s="339"/>
      <c r="M3" s="304"/>
      <c r="N3" s="304"/>
      <c r="O3" s="304"/>
      <c r="P3" s="304" t="s">
        <v>428</v>
      </c>
      <c r="Q3" s="304" t="s">
        <v>429</v>
      </c>
      <c r="R3" s="304"/>
      <c r="S3" s="74"/>
    </row>
    <row r="4" spans="1:25" ht="15.75">
      <c r="A4" s="461" t="s">
        <v>56</v>
      </c>
      <c r="B4" s="462"/>
      <c r="C4" s="462"/>
      <c r="D4" s="243">
        <f t="shared" ref="D4:L4" si="1">SUM(D3:D3)</f>
        <v>1000</v>
      </c>
      <c r="E4" s="243">
        <f t="shared" si="1"/>
        <v>564</v>
      </c>
      <c r="F4" s="243">
        <f t="shared" si="1"/>
        <v>560</v>
      </c>
      <c r="G4" s="243">
        <f t="shared" si="1"/>
        <v>1000</v>
      </c>
      <c r="H4" s="243">
        <f t="shared" si="1"/>
        <v>0</v>
      </c>
      <c r="I4" s="243">
        <f t="shared" si="1"/>
        <v>660</v>
      </c>
      <c r="J4" s="243">
        <f t="shared" si="1"/>
        <v>0</v>
      </c>
      <c r="K4" s="243">
        <f t="shared" si="1"/>
        <v>-96</v>
      </c>
      <c r="L4" s="243">
        <f t="shared" si="1"/>
        <v>0</v>
      </c>
    </row>
    <row r="5" spans="1:25" ht="15.75">
      <c r="M5" s="128" t="s">
        <v>103</v>
      </c>
      <c r="N5" s="143"/>
      <c r="O5" s="143"/>
      <c r="P5" s="143"/>
      <c r="Q5" s="143"/>
      <c r="R5" s="143"/>
      <c r="S5" s="143"/>
      <c r="T5" s="121"/>
      <c r="U5" s="121"/>
      <c r="V5" s="121"/>
      <c r="W5" s="121"/>
      <c r="X5" s="5"/>
    </row>
    <row r="6" spans="1:25" ht="15.75">
      <c r="M6" s="237"/>
      <c r="N6" s="128" t="s">
        <v>424</v>
      </c>
      <c r="O6" s="237"/>
      <c r="P6" s="237"/>
      <c r="Q6" s="237"/>
      <c r="R6" s="237"/>
      <c r="S6" s="237"/>
      <c r="T6" s="237"/>
      <c r="U6" s="237"/>
      <c r="V6" s="237"/>
      <c r="W6" s="245"/>
      <c r="X6" s="245"/>
      <c r="Y6" s="245"/>
    </row>
    <row r="7" spans="1:25" ht="15.75">
      <c r="M7" s="245"/>
      <c r="N7" s="245"/>
      <c r="O7" s="143" t="s">
        <v>104</v>
      </c>
      <c r="P7" s="143"/>
      <c r="Q7" s="143"/>
      <c r="R7" s="143"/>
      <c r="S7" s="143"/>
      <c r="T7" s="143"/>
      <c r="U7" s="143"/>
      <c r="V7" s="143"/>
      <c r="W7" s="143"/>
      <c r="X7" s="245"/>
      <c r="Y7" s="244"/>
    </row>
    <row r="8" spans="1:25" ht="15.75">
      <c r="B8" s="134"/>
      <c r="M8" s="245"/>
      <c r="N8" s="245"/>
      <c r="O8" s="245"/>
      <c r="P8" s="246" t="s">
        <v>425</v>
      </c>
      <c r="Q8" s="245"/>
      <c r="R8" s="245"/>
      <c r="S8" s="246"/>
      <c r="T8" s="246"/>
      <c r="U8" s="246"/>
      <c r="V8" s="246"/>
      <c r="W8" s="246"/>
      <c r="X8" s="246"/>
      <c r="Y8" s="244"/>
    </row>
    <row r="9" spans="1:25" ht="15.75">
      <c r="B9" s="135"/>
      <c r="M9" s="245"/>
      <c r="N9" s="245"/>
      <c r="O9" s="245"/>
      <c r="P9" s="245"/>
      <c r="Q9" s="143" t="s">
        <v>426</v>
      </c>
      <c r="R9" s="143"/>
      <c r="S9" s="143"/>
      <c r="T9" s="246"/>
      <c r="U9" s="246"/>
      <c r="V9" s="143"/>
      <c r="W9" s="143"/>
      <c r="X9" s="143"/>
      <c r="Y9" s="244"/>
    </row>
    <row r="10" spans="1:25" ht="15.75">
      <c r="M10" s="245"/>
      <c r="N10" s="245"/>
      <c r="O10" s="245"/>
      <c r="P10" s="245"/>
      <c r="Q10" s="245"/>
      <c r="R10" s="246" t="s">
        <v>427</v>
      </c>
      <c r="S10" s="246"/>
      <c r="T10" s="246"/>
      <c r="U10" s="246"/>
      <c r="V10" s="246"/>
      <c r="W10" s="246"/>
      <c r="X10" s="246"/>
      <c r="Y10" s="244"/>
    </row>
    <row r="11" spans="1:25" ht="15.75">
      <c r="B11" s="134"/>
      <c r="T11" s="130"/>
      <c r="Y11" s="244"/>
    </row>
    <row r="12" spans="1:25" ht="15.75">
      <c r="B12" s="135"/>
      <c r="D12" s="7"/>
      <c r="E12" s="7"/>
      <c r="G12" s="7"/>
      <c r="T12" s="130"/>
    </row>
    <row r="13" spans="1:25" ht="15.75">
      <c r="B13" s="305"/>
      <c r="D13" s="7"/>
      <c r="E13" s="7"/>
      <c r="G13" s="7"/>
      <c r="T13" s="130"/>
    </row>
    <row r="14" spans="1:25" ht="15.75">
      <c r="B14" s="3"/>
      <c r="D14" s="7"/>
      <c r="E14" s="7"/>
      <c r="G14" s="7"/>
      <c r="T14" s="130"/>
    </row>
    <row r="15" spans="1:25">
      <c r="B15" s="3"/>
      <c r="D15" s="7"/>
      <c r="E15" s="7"/>
      <c r="G15" s="7"/>
    </row>
    <row r="16" spans="1:25">
      <c r="B16" s="3"/>
      <c r="D16" s="7"/>
      <c r="E16" s="7"/>
      <c r="G16" s="7"/>
    </row>
    <row r="17" spans="2:7">
      <c r="B17" s="3"/>
      <c r="D17" s="7"/>
      <c r="E17" s="7"/>
      <c r="G17" s="7"/>
    </row>
    <row r="18" spans="2:7">
      <c r="B18" s="3"/>
      <c r="D18" s="7"/>
      <c r="E18" s="7"/>
      <c r="G18" s="7"/>
    </row>
    <row r="19" spans="2:7">
      <c r="B19" s="305"/>
      <c r="E19" s="57"/>
    </row>
    <row r="20" spans="2:7">
      <c r="B20" s="3"/>
      <c r="E20" s="57"/>
    </row>
    <row r="21" spans="2:7">
      <c r="B21" s="3"/>
      <c r="C21" s="2"/>
      <c r="E21" s="57"/>
    </row>
    <row r="31" spans="2:7">
      <c r="C31" s="2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9" sqref="B19"/>
    </sheetView>
  </sheetViews>
  <sheetFormatPr defaultRowHeight="15"/>
  <cols>
    <col min="1" max="1" width="11.5703125" style="103" bestFit="1" customWidth="1"/>
    <col min="2" max="2" width="69.1406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0" customFormat="1" ht="15.75" customHeight="1">
      <c r="A1" s="443" t="s">
        <v>1</v>
      </c>
      <c r="B1" s="582" t="s">
        <v>0</v>
      </c>
      <c r="C1" s="584" t="s">
        <v>140</v>
      </c>
      <c r="D1" s="584"/>
      <c r="E1" s="584"/>
      <c r="F1" s="585" t="s">
        <v>29</v>
      </c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  <c r="V1" s="587"/>
    </row>
    <row r="2" spans="1:22" ht="16.5" thickBot="1">
      <c r="A2" s="444"/>
      <c r="B2" s="583"/>
      <c r="C2" s="101" t="s">
        <v>23</v>
      </c>
      <c r="D2" s="106" t="s">
        <v>9</v>
      </c>
      <c r="E2" s="109" t="s">
        <v>33</v>
      </c>
      <c r="F2" s="292">
        <v>61</v>
      </c>
      <c r="G2" s="292">
        <v>62</v>
      </c>
      <c r="H2" s="292">
        <v>63</v>
      </c>
      <c r="I2" s="293">
        <v>64</v>
      </c>
      <c r="J2" s="294" t="s">
        <v>459</v>
      </c>
      <c r="K2" s="294" t="s">
        <v>460</v>
      </c>
      <c r="L2" s="294" t="s">
        <v>461</v>
      </c>
      <c r="M2" s="295">
        <v>65</v>
      </c>
      <c r="N2" s="296" t="s">
        <v>462</v>
      </c>
      <c r="O2" s="296" t="s">
        <v>463</v>
      </c>
      <c r="P2" s="296" t="s">
        <v>464</v>
      </c>
      <c r="Q2" s="296" t="s">
        <v>465</v>
      </c>
      <c r="R2" s="296" t="s">
        <v>466</v>
      </c>
      <c r="S2" s="292">
        <v>67</v>
      </c>
      <c r="T2" s="180"/>
      <c r="U2" s="180"/>
      <c r="V2" s="291"/>
    </row>
    <row r="3" spans="1:22" s="140" customFormat="1">
      <c r="A3" s="370" t="str">
        <f>'1-συμβολαια'!A3</f>
        <v>???</v>
      </c>
      <c r="B3" s="399" t="str">
        <f>'1-συμβολαια'!C3</f>
        <v>αγοραπωλησία ΒΑΣΕΙ  προσυμφ 15.356καπολα  τίμ = αρρ 1,3εκ  Δ.Ο.Υ. 10εκ</v>
      </c>
      <c r="C3" s="311"/>
      <c r="D3" s="341"/>
      <c r="E3" s="341"/>
      <c r="F3" s="312"/>
      <c r="G3" s="312"/>
      <c r="H3" s="342"/>
      <c r="I3" s="343"/>
      <c r="J3" s="343"/>
      <c r="K3" s="343"/>
      <c r="L3" s="343"/>
      <c r="M3" s="343"/>
      <c r="N3" s="312"/>
      <c r="O3" s="312"/>
      <c r="P3" s="312"/>
      <c r="Q3" s="312"/>
      <c r="R3" s="312"/>
      <c r="S3" s="312"/>
      <c r="T3" s="312"/>
      <c r="U3" s="312"/>
      <c r="V3" s="312"/>
    </row>
    <row r="4" spans="1:22" ht="15.75">
      <c r="A4" s="461" t="s">
        <v>47</v>
      </c>
      <c r="B4" s="462"/>
      <c r="C4" s="107">
        <f>SUM(C3:C3)</f>
        <v>0</v>
      </c>
      <c r="D4" s="107">
        <f>SUM(D3:D3)</f>
        <v>0</v>
      </c>
      <c r="E4" s="107">
        <f>SUM(E3:E3)</f>
        <v>0</v>
      </c>
      <c r="I4" s="68">
        <f t="shared" ref="I4:T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</row>
    <row r="5" spans="1:22"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</row>
    <row r="6" spans="1:22" ht="15.75">
      <c r="F6" s="161" t="s">
        <v>241</v>
      </c>
      <c r="G6" s="128"/>
      <c r="H6" s="297"/>
      <c r="I6" s="297"/>
      <c r="J6" s="297"/>
      <c r="K6" s="297"/>
      <c r="L6" s="297"/>
      <c r="M6" s="297"/>
      <c r="N6" s="297"/>
      <c r="O6" s="297"/>
      <c r="P6" s="297"/>
      <c r="Q6" s="297"/>
      <c r="R6" s="297"/>
      <c r="S6" s="297"/>
      <c r="T6" s="297"/>
      <c r="U6" s="297"/>
      <c r="V6" s="298"/>
    </row>
    <row r="7" spans="1:22" ht="15.75">
      <c r="F7" s="299"/>
      <c r="G7" s="143" t="s">
        <v>242</v>
      </c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8"/>
    </row>
    <row r="8" spans="1:22" ht="15.75">
      <c r="F8" s="298"/>
      <c r="G8" s="298"/>
      <c r="H8" s="161" t="s">
        <v>243</v>
      </c>
      <c r="I8" s="128"/>
      <c r="J8" s="128"/>
      <c r="K8" s="128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8"/>
    </row>
    <row r="9" spans="1:22" ht="15.75">
      <c r="F9" s="298"/>
      <c r="G9" s="299"/>
      <c r="H9" s="298"/>
      <c r="I9" s="143" t="s">
        <v>263</v>
      </c>
      <c r="J9" s="143"/>
      <c r="K9" s="143"/>
      <c r="L9" s="300"/>
      <c r="M9" s="300"/>
      <c r="N9" s="300"/>
      <c r="O9" s="300"/>
      <c r="P9" s="300"/>
      <c r="Q9" s="300"/>
      <c r="R9" s="300"/>
      <c r="S9" s="300"/>
      <c r="T9" s="300"/>
      <c r="U9" s="297"/>
      <c r="V9" s="298"/>
    </row>
    <row r="10" spans="1:22" ht="15.75">
      <c r="F10" s="298"/>
      <c r="G10" s="299"/>
      <c r="H10" s="298"/>
      <c r="I10" s="143"/>
      <c r="J10" s="161" t="s">
        <v>467</v>
      </c>
      <c r="K10" s="143"/>
      <c r="L10" s="300"/>
      <c r="M10" s="300"/>
      <c r="N10" s="300"/>
      <c r="O10" s="300"/>
      <c r="P10" s="300"/>
      <c r="Q10" s="300"/>
      <c r="R10" s="300"/>
      <c r="S10" s="300"/>
      <c r="T10" s="300"/>
      <c r="U10" s="297"/>
      <c r="V10" s="298"/>
    </row>
    <row r="11" spans="1:22" ht="15.75">
      <c r="F11" s="298"/>
      <c r="G11" s="299"/>
      <c r="H11" s="298"/>
      <c r="I11" s="143"/>
      <c r="J11" s="143"/>
      <c r="K11" s="143" t="s">
        <v>468</v>
      </c>
      <c r="L11" s="300"/>
      <c r="M11" s="300"/>
      <c r="N11" s="300"/>
      <c r="O11" s="300"/>
      <c r="P11" s="300"/>
      <c r="Q11" s="300"/>
      <c r="R11" s="300"/>
      <c r="S11" s="300"/>
      <c r="T11" s="300"/>
      <c r="U11" s="297"/>
      <c r="V11" s="298"/>
    </row>
    <row r="12" spans="1:22" ht="15.75">
      <c r="F12" s="298"/>
      <c r="G12" s="298"/>
      <c r="H12" s="297"/>
      <c r="I12" s="300"/>
      <c r="J12" s="300"/>
      <c r="K12" s="300"/>
      <c r="L12" s="161" t="s">
        <v>469</v>
      </c>
      <c r="M12" s="300"/>
      <c r="N12" s="300"/>
      <c r="O12" s="300"/>
      <c r="P12" s="300"/>
      <c r="Q12" s="300"/>
      <c r="R12" s="300"/>
      <c r="S12" s="300"/>
      <c r="T12" s="300"/>
      <c r="U12" s="297"/>
      <c r="V12" s="298"/>
    </row>
    <row r="13" spans="1:22" ht="15.75">
      <c r="B13" s="134"/>
      <c r="C13" s="105">
        <f>SUM(C5:C6)</f>
        <v>0</v>
      </c>
      <c r="F13" s="297"/>
      <c r="G13" s="297"/>
      <c r="H13" s="297"/>
      <c r="I13" s="300"/>
      <c r="J13" s="300"/>
      <c r="K13" s="300"/>
      <c r="L13" s="300"/>
      <c r="M13" s="143" t="s">
        <v>264</v>
      </c>
      <c r="N13" s="300"/>
      <c r="O13" s="300"/>
      <c r="P13" s="300"/>
      <c r="Q13" s="300"/>
      <c r="R13" s="300"/>
      <c r="S13" s="300"/>
      <c r="T13" s="300"/>
      <c r="U13" s="297"/>
      <c r="V13" s="298"/>
    </row>
    <row r="14" spans="1:22" ht="15.75">
      <c r="B14" s="135"/>
      <c r="F14" s="298"/>
      <c r="G14" s="298"/>
      <c r="H14" s="297"/>
      <c r="I14" s="300"/>
      <c r="J14" s="300"/>
      <c r="K14" s="300"/>
      <c r="L14" s="300"/>
      <c r="M14" s="300"/>
      <c r="N14" s="161" t="s">
        <v>470</v>
      </c>
      <c r="O14" s="300"/>
      <c r="P14" s="300"/>
      <c r="Q14" s="300"/>
      <c r="R14" s="300"/>
      <c r="S14" s="300"/>
      <c r="T14" s="300"/>
      <c r="U14" s="297"/>
      <c r="V14" s="298"/>
    </row>
    <row r="15" spans="1:22" ht="15.75">
      <c r="F15" s="298"/>
      <c r="G15" s="298"/>
      <c r="H15" s="297"/>
      <c r="I15" s="300"/>
      <c r="J15" s="300"/>
      <c r="K15" s="300"/>
      <c r="L15" s="300"/>
      <c r="M15" s="300"/>
      <c r="N15" s="300"/>
      <c r="O15" s="143" t="s">
        <v>471</v>
      </c>
      <c r="P15" s="300"/>
      <c r="Q15" s="300"/>
      <c r="R15" s="300"/>
      <c r="S15" s="300"/>
      <c r="T15" s="300"/>
      <c r="U15" s="297"/>
      <c r="V15" s="298"/>
    </row>
    <row r="16" spans="1:22" ht="15.75">
      <c r="F16" s="298"/>
      <c r="G16" s="298"/>
      <c r="H16" s="297"/>
      <c r="I16" s="300"/>
      <c r="J16" s="300"/>
      <c r="K16" s="300"/>
      <c r="L16" s="300"/>
      <c r="M16" s="300"/>
      <c r="N16" s="300"/>
      <c r="O16" s="300"/>
      <c r="P16" s="161" t="s">
        <v>265</v>
      </c>
      <c r="Q16" s="300"/>
      <c r="R16" s="300"/>
      <c r="S16" s="300"/>
      <c r="T16" s="300"/>
      <c r="U16" s="297"/>
      <c r="V16" s="298"/>
    </row>
    <row r="17" spans="6:22" ht="15.75">
      <c r="F17" s="298"/>
      <c r="G17" s="298"/>
      <c r="H17" s="297"/>
      <c r="I17" s="300"/>
      <c r="J17" s="300"/>
      <c r="K17" s="300"/>
      <c r="L17" s="300"/>
      <c r="M17" s="300"/>
      <c r="N17" s="300"/>
      <c r="O17" s="300"/>
      <c r="P17" s="300"/>
      <c r="Q17" s="143" t="s">
        <v>266</v>
      </c>
      <c r="R17" s="143"/>
      <c r="S17" s="143"/>
      <c r="T17" s="300"/>
      <c r="U17" s="297"/>
      <c r="V17" s="298"/>
    </row>
    <row r="18" spans="6:22" ht="15.75">
      <c r="F18" s="298"/>
      <c r="G18" s="298"/>
      <c r="H18" s="297"/>
      <c r="I18" s="300"/>
      <c r="J18" s="300"/>
      <c r="K18" s="300"/>
      <c r="L18" s="300"/>
      <c r="M18" s="300"/>
      <c r="N18" s="300"/>
      <c r="O18" s="300"/>
      <c r="P18" s="300"/>
      <c r="Q18" s="300"/>
      <c r="R18" s="161" t="s">
        <v>267</v>
      </c>
      <c r="S18" s="300"/>
      <c r="T18" s="300"/>
      <c r="U18" s="297"/>
      <c r="V18" s="298"/>
    </row>
    <row r="19" spans="6:22" ht="15.75">
      <c r="F19" s="298"/>
      <c r="G19" s="298"/>
      <c r="H19" s="297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143" t="s">
        <v>268</v>
      </c>
      <c r="T19" s="300"/>
      <c r="U19" s="297"/>
      <c r="V19" s="298"/>
    </row>
    <row r="20" spans="6:22" ht="15.75">
      <c r="F20" s="298"/>
      <c r="G20" s="298"/>
      <c r="H20" s="297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161" t="s">
        <v>472</v>
      </c>
      <c r="U20" s="297"/>
      <c r="V20" s="298"/>
    </row>
    <row r="21" spans="6:22">
      <c r="F21" s="298"/>
      <c r="G21" s="298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8"/>
    </row>
    <row r="22" spans="6:22"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</row>
    <row r="23" spans="6:22"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9" style="7" customWidth="1"/>
    <col min="2" max="2" width="56.42578125" style="146" bestFit="1" customWidth="1"/>
    <col min="3" max="3" width="9.28515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1" width="8.7109375" style="82" customWidth="1"/>
    <col min="32" max="32" width="8.28515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" style="82" customWidth="1"/>
    <col min="46" max="46" width="6.140625" style="82" customWidth="1"/>
    <col min="47" max="47" width="8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13" t="s">
        <v>1</v>
      </c>
      <c r="B1" s="598" t="s">
        <v>0</v>
      </c>
      <c r="C1" s="601" t="s">
        <v>95</v>
      </c>
      <c r="D1" s="602"/>
      <c r="E1" s="589" t="s">
        <v>96</v>
      </c>
      <c r="F1" s="589"/>
      <c r="G1" s="589"/>
      <c r="H1" s="590" t="s">
        <v>172</v>
      </c>
      <c r="I1" s="590"/>
      <c r="J1" s="589" t="s">
        <v>176</v>
      </c>
      <c r="K1" s="589"/>
      <c r="L1" s="589"/>
      <c r="M1" s="589"/>
      <c r="N1" s="589"/>
      <c r="O1" s="589"/>
      <c r="P1" s="589"/>
      <c r="Q1" s="589"/>
      <c r="R1" s="589"/>
      <c r="S1" s="589"/>
      <c r="T1" s="589"/>
      <c r="U1" s="589"/>
      <c r="V1" s="589"/>
      <c r="W1" s="589"/>
      <c r="X1" s="589"/>
      <c r="Y1" s="589"/>
      <c r="Z1" s="589"/>
      <c r="AA1" s="589"/>
      <c r="AB1" s="589"/>
      <c r="AC1" s="589"/>
      <c r="AD1" s="589"/>
      <c r="AE1" s="600" t="s">
        <v>177</v>
      </c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  <c r="AQ1" s="600"/>
      <c r="AR1" s="600"/>
      <c r="AS1" s="591" t="s">
        <v>193</v>
      </c>
      <c r="AT1" s="592"/>
      <c r="AU1" s="592"/>
      <c r="AV1" s="592"/>
      <c r="AW1" s="592"/>
      <c r="AX1" s="593"/>
      <c r="AY1" s="594" t="s">
        <v>197</v>
      </c>
      <c r="AZ1" s="595"/>
      <c r="BA1" s="595"/>
      <c r="BB1" s="596"/>
      <c r="BC1" s="597" t="s">
        <v>185</v>
      </c>
      <c r="BD1" s="597"/>
      <c r="BE1" s="597"/>
      <c r="BF1" s="597"/>
      <c r="BG1" s="597"/>
      <c r="BH1" s="597"/>
      <c r="BI1" s="597"/>
      <c r="BJ1" s="597"/>
      <c r="BK1" s="597"/>
      <c r="BL1" s="597"/>
      <c r="BM1" s="597"/>
      <c r="BN1" s="597"/>
      <c r="BO1" s="603" t="s">
        <v>500</v>
      </c>
      <c r="BP1" s="604"/>
      <c r="BQ1" s="604"/>
      <c r="BR1" s="604"/>
      <c r="BS1" s="604"/>
      <c r="BT1" s="605"/>
      <c r="BU1" s="588" t="s">
        <v>290</v>
      </c>
      <c r="BV1" s="588"/>
      <c r="BW1" s="588"/>
    </row>
    <row r="2" spans="1:75" ht="23.25" thickBot="1">
      <c r="A2" s="414"/>
      <c r="B2" s="599"/>
      <c r="C2" s="169"/>
      <c r="D2" s="189" t="s">
        <v>93</v>
      </c>
      <c r="E2" s="149"/>
      <c r="F2" s="190" t="s">
        <v>93</v>
      </c>
      <c r="G2" s="148" t="s">
        <v>171</v>
      </c>
      <c r="H2" s="149"/>
      <c r="I2" s="212" t="s">
        <v>93</v>
      </c>
      <c r="J2" s="149" t="s">
        <v>244</v>
      </c>
      <c r="K2" s="149" t="s">
        <v>245</v>
      </c>
      <c r="L2" s="149" t="s">
        <v>246</v>
      </c>
      <c r="M2" s="149" t="s">
        <v>247</v>
      </c>
      <c r="N2" s="149" t="s">
        <v>248</v>
      </c>
      <c r="O2" s="149" t="s">
        <v>489</v>
      </c>
      <c r="P2" s="149" t="s">
        <v>249</v>
      </c>
      <c r="Q2" s="149" t="s">
        <v>455</v>
      </c>
      <c r="R2" s="149" t="s">
        <v>456</v>
      </c>
      <c r="S2" s="149" t="s">
        <v>483</v>
      </c>
      <c r="T2" s="149" t="s">
        <v>492</v>
      </c>
      <c r="U2" s="149" t="s">
        <v>250</v>
      </c>
      <c r="V2" s="149" t="s">
        <v>251</v>
      </c>
      <c r="W2" s="149" t="s">
        <v>252</v>
      </c>
      <c r="X2" s="149" t="s">
        <v>283</v>
      </c>
      <c r="Y2" s="149" t="s">
        <v>281</v>
      </c>
      <c r="Z2" s="149" t="s">
        <v>282</v>
      </c>
      <c r="AA2" s="149"/>
      <c r="AB2" s="149"/>
      <c r="AC2" s="149" t="s">
        <v>47</v>
      </c>
      <c r="AD2" s="147" t="s">
        <v>29</v>
      </c>
      <c r="AE2" s="149" t="s">
        <v>178</v>
      </c>
      <c r="AF2" s="149" t="s">
        <v>179</v>
      </c>
      <c r="AG2" s="149" t="s">
        <v>180</v>
      </c>
      <c r="AH2" s="149" t="s">
        <v>182</v>
      </c>
      <c r="AI2" s="149" t="s">
        <v>183</v>
      </c>
      <c r="AJ2" s="149" t="s">
        <v>184</v>
      </c>
      <c r="AK2" s="149" t="s">
        <v>269</v>
      </c>
      <c r="AL2" s="149" t="s">
        <v>270</v>
      </c>
      <c r="AM2" s="149" t="s">
        <v>271</v>
      </c>
      <c r="AN2" s="149" t="s">
        <v>485</v>
      </c>
      <c r="AO2" s="149" t="s">
        <v>486</v>
      </c>
      <c r="AP2" s="149"/>
      <c r="AQ2" s="149"/>
      <c r="AR2" s="152" t="s">
        <v>47</v>
      </c>
      <c r="AS2" s="149" t="s">
        <v>190</v>
      </c>
      <c r="AT2" s="149" t="s">
        <v>191</v>
      </c>
      <c r="AU2" s="149" t="s">
        <v>194</v>
      </c>
      <c r="AV2" s="149" t="s">
        <v>192</v>
      </c>
      <c r="AW2" s="149" t="s">
        <v>196</v>
      </c>
      <c r="AX2" s="147" t="s">
        <v>47</v>
      </c>
      <c r="AY2" s="149" t="s">
        <v>201</v>
      </c>
      <c r="AZ2" s="149" t="s">
        <v>202</v>
      </c>
      <c r="BA2" s="149" t="s">
        <v>203</v>
      </c>
      <c r="BB2" s="150" t="s">
        <v>47</v>
      </c>
      <c r="BC2" s="149" t="s">
        <v>212</v>
      </c>
      <c r="BD2" s="149" t="s">
        <v>213</v>
      </c>
      <c r="BE2" s="149" t="s">
        <v>216</v>
      </c>
      <c r="BF2" s="149" t="s">
        <v>221</v>
      </c>
      <c r="BG2" s="149" t="s">
        <v>222</v>
      </c>
      <c r="BH2" s="149" t="s">
        <v>223</v>
      </c>
      <c r="BI2" s="149" t="s">
        <v>285</v>
      </c>
      <c r="BJ2" s="149" t="s">
        <v>286</v>
      </c>
      <c r="BK2" s="149" t="s">
        <v>473</v>
      </c>
      <c r="BL2" s="149" t="s">
        <v>474</v>
      </c>
      <c r="BM2" s="149"/>
      <c r="BN2" s="147" t="s">
        <v>47</v>
      </c>
      <c r="BO2" s="149"/>
      <c r="BP2" s="149"/>
      <c r="BQ2" s="149"/>
      <c r="BR2" s="149"/>
      <c r="BS2" s="149"/>
      <c r="BT2" s="152" t="s">
        <v>501</v>
      </c>
      <c r="BU2" s="169" t="s">
        <v>135</v>
      </c>
      <c r="BV2" s="359" t="s">
        <v>502</v>
      </c>
      <c r="BW2" s="187" t="s">
        <v>289</v>
      </c>
    </row>
    <row r="3" spans="1:75" s="5" customFormat="1">
      <c r="A3" s="321" t="str">
        <f>'1-συμβολαια'!A3</f>
        <v>???</v>
      </c>
      <c r="B3" s="344" t="str">
        <f>'1-συμβολαια'!C3</f>
        <v>αγοραπωλησία ΒΑΣΕΙ  προσυμφ 15.356καπολα  τίμ = αρρ 1,3εκ  Δ.Ο.Υ. 10εκ</v>
      </c>
      <c r="C3" s="345">
        <f>'5-αντίγρ'!AN3</f>
        <v>110900</v>
      </c>
      <c r="D3" s="345">
        <f>'5-αντίγρ'!U3+'5-αντίγρ'!Y3+'5-αντίγρ'!AA3+'5-αντίγρ'!AI3</f>
        <v>2400</v>
      </c>
      <c r="E3" s="286">
        <f>'6-μεταγρ'!O3</f>
        <v>4000</v>
      </c>
      <c r="F3" s="286">
        <f>'6-μεταγρ'!M3+'6-μεταγρ'!N3</f>
        <v>1474</v>
      </c>
      <c r="G3" s="287">
        <f>'6-μεταγρ'!P3</f>
        <v>0</v>
      </c>
      <c r="H3" s="286">
        <f>'7-προςΔΟΥ'!P3</f>
        <v>7905</v>
      </c>
      <c r="I3" s="286">
        <f>'7-προςΔΟΥ'!K3</f>
        <v>605</v>
      </c>
      <c r="J3" s="285">
        <v>5100</v>
      </c>
      <c r="K3" s="285">
        <v>5100</v>
      </c>
      <c r="L3" s="285">
        <v>5100</v>
      </c>
      <c r="M3" s="285"/>
      <c r="N3" s="285"/>
      <c r="O3" s="285"/>
      <c r="P3" s="285"/>
      <c r="Q3" s="285"/>
      <c r="R3" s="285"/>
      <c r="S3" s="285">
        <v>5100</v>
      </c>
      <c r="T3" s="285"/>
      <c r="U3" s="285"/>
      <c r="V3" s="285"/>
      <c r="W3" s="285"/>
      <c r="X3" s="285"/>
      <c r="Y3" s="285"/>
      <c r="Z3" s="285"/>
      <c r="AA3" s="285"/>
      <c r="AB3" s="285"/>
      <c r="AC3" s="285">
        <f t="shared" ref="AC3" si="0">SUM(J3:AB3)</f>
        <v>20400</v>
      </c>
      <c r="AD3" s="285"/>
      <c r="AE3" s="285">
        <v>14300</v>
      </c>
      <c r="AF3" s="285">
        <v>13200</v>
      </c>
      <c r="AG3" s="285">
        <v>14300</v>
      </c>
      <c r="AH3" s="285"/>
      <c r="AI3" s="285"/>
      <c r="AJ3" s="285"/>
      <c r="AK3" s="285">
        <v>14300</v>
      </c>
      <c r="AL3" s="285"/>
      <c r="AM3" s="285"/>
      <c r="AN3" s="285"/>
      <c r="AO3" s="285"/>
      <c r="AP3" s="285"/>
      <c r="AQ3" s="285"/>
      <c r="AR3" s="285">
        <f t="shared" ref="AR3" si="1">SUM(AE3:AJ3)</f>
        <v>41800</v>
      </c>
      <c r="AS3" s="285">
        <f>13*1100+2000</f>
        <v>16300</v>
      </c>
      <c r="AT3" s="285"/>
      <c r="AU3" s="285">
        <f>13*1100+2000</f>
        <v>16300</v>
      </c>
      <c r="AV3" s="285"/>
      <c r="AW3" s="285"/>
      <c r="AX3" s="285">
        <f t="shared" ref="AX3" si="2">SUM(AS3:AW3)</f>
        <v>32600</v>
      </c>
      <c r="AY3" s="285"/>
      <c r="AZ3" s="285"/>
      <c r="BA3" s="285"/>
      <c r="BB3" s="285">
        <f t="shared" ref="BB3" si="3">SUM(AY3:BA3)</f>
        <v>0</v>
      </c>
      <c r="BC3" s="285"/>
      <c r="BD3" s="285"/>
      <c r="BE3" s="285"/>
      <c r="BF3" s="285"/>
      <c r="BG3" s="285"/>
      <c r="BH3" s="285"/>
      <c r="BI3" s="285"/>
      <c r="BJ3" s="285">
        <v>400</v>
      </c>
      <c r="BK3" s="285">
        <v>100</v>
      </c>
      <c r="BL3" s="285">
        <f>13*50</f>
        <v>650</v>
      </c>
      <c r="BM3" s="282"/>
      <c r="BN3" s="285">
        <f t="shared" ref="BN3" si="4">SUM(BC3:BM3)</f>
        <v>1150</v>
      </c>
      <c r="BO3" s="360"/>
      <c r="BP3" s="360"/>
      <c r="BQ3" s="360"/>
      <c r="BR3" s="360"/>
      <c r="BS3" s="360"/>
      <c r="BT3" s="360">
        <f t="shared" ref="BT3" si="5">BO3+BP3+BQ3+BR3</f>
        <v>0</v>
      </c>
      <c r="BU3" s="361">
        <f t="shared" ref="BU3" si="6">C3+E3+G3+H3+AC3-W3+AR3+AX3+BB3+BN3-BJ3+BT3</f>
        <v>218355</v>
      </c>
      <c r="BV3" s="361">
        <f t="shared" ref="BV3" si="7">D3+F3+I3+W3+BJ3+BS3</f>
        <v>4879</v>
      </c>
      <c r="BW3" s="332"/>
    </row>
    <row r="4" spans="1:75">
      <c r="A4" s="411" t="s">
        <v>47</v>
      </c>
      <c r="B4" s="412"/>
      <c r="C4" s="158">
        <f t="shared" ref="C4:AC4" si="8">SUM(C3:C3)</f>
        <v>110900</v>
      </c>
      <c r="D4" s="158">
        <f t="shared" si="8"/>
        <v>2400</v>
      </c>
      <c r="E4" s="158">
        <f t="shared" si="8"/>
        <v>4000</v>
      </c>
      <c r="F4" s="158">
        <f t="shared" si="8"/>
        <v>1474</v>
      </c>
      <c r="G4" s="158">
        <f t="shared" si="8"/>
        <v>0</v>
      </c>
      <c r="H4" s="158">
        <f t="shared" si="8"/>
        <v>7905</v>
      </c>
      <c r="I4" s="158">
        <f t="shared" si="8"/>
        <v>605</v>
      </c>
      <c r="J4" s="158">
        <f t="shared" si="8"/>
        <v>5100</v>
      </c>
      <c r="K4" s="158">
        <f t="shared" si="8"/>
        <v>5100</v>
      </c>
      <c r="L4" s="158">
        <f t="shared" si="8"/>
        <v>5100</v>
      </c>
      <c r="M4" s="158">
        <f t="shared" si="8"/>
        <v>0</v>
      </c>
      <c r="N4" s="158">
        <f t="shared" si="8"/>
        <v>0</v>
      </c>
      <c r="O4" s="158">
        <f t="shared" si="8"/>
        <v>0</v>
      </c>
      <c r="P4" s="158">
        <f t="shared" si="8"/>
        <v>0</v>
      </c>
      <c r="Q4" s="158">
        <f t="shared" si="8"/>
        <v>0</v>
      </c>
      <c r="R4" s="158">
        <f t="shared" si="8"/>
        <v>0</v>
      </c>
      <c r="S4" s="158">
        <f t="shared" si="8"/>
        <v>5100</v>
      </c>
      <c r="T4" s="158">
        <f t="shared" si="8"/>
        <v>0</v>
      </c>
      <c r="U4" s="158">
        <f t="shared" si="8"/>
        <v>0</v>
      </c>
      <c r="V4" s="158">
        <f t="shared" si="8"/>
        <v>0</v>
      </c>
      <c r="W4" s="158">
        <f t="shared" si="8"/>
        <v>0</v>
      </c>
      <c r="X4" s="158">
        <f t="shared" si="8"/>
        <v>0</v>
      </c>
      <c r="Y4" s="158">
        <f t="shared" si="8"/>
        <v>0</v>
      </c>
      <c r="Z4" s="158">
        <f t="shared" si="8"/>
        <v>0</v>
      </c>
      <c r="AA4" s="158">
        <f t="shared" si="8"/>
        <v>0</v>
      </c>
      <c r="AB4" s="158">
        <f t="shared" si="8"/>
        <v>0</v>
      </c>
      <c r="AC4" s="158">
        <f t="shared" si="8"/>
        <v>20400</v>
      </c>
      <c r="AD4" s="37"/>
      <c r="AE4" s="158">
        <f t="shared" ref="AE4:BJ4" si="9">SUM(AE3:AE3)</f>
        <v>14300</v>
      </c>
      <c r="AF4" s="158">
        <f t="shared" si="9"/>
        <v>13200</v>
      </c>
      <c r="AG4" s="158">
        <f t="shared" si="9"/>
        <v>14300</v>
      </c>
      <c r="AH4" s="158">
        <f t="shared" si="9"/>
        <v>0</v>
      </c>
      <c r="AI4" s="158">
        <f t="shared" si="9"/>
        <v>0</v>
      </c>
      <c r="AJ4" s="402">
        <f t="shared" si="9"/>
        <v>0</v>
      </c>
      <c r="AK4" s="158">
        <f t="shared" si="9"/>
        <v>14300</v>
      </c>
      <c r="AL4" s="158">
        <f t="shared" si="9"/>
        <v>0</v>
      </c>
      <c r="AM4" s="158">
        <f t="shared" si="9"/>
        <v>0</v>
      </c>
      <c r="AN4" s="158">
        <f t="shared" si="9"/>
        <v>0</v>
      </c>
      <c r="AO4" s="158">
        <f t="shared" si="9"/>
        <v>0</v>
      </c>
      <c r="AP4" s="158">
        <f t="shared" si="9"/>
        <v>0</v>
      </c>
      <c r="AQ4" s="158">
        <f t="shared" si="9"/>
        <v>0</v>
      </c>
      <c r="AR4" s="158">
        <f t="shared" si="9"/>
        <v>41800</v>
      </c>
      <c r="AS4" s="158">
        <f t="shared" si="9"/>
        <v>16300</v>
      </c>
      <c r="AT4" s="403">
        <f t="shared" si="9"/>
        <v>0</v>
      </c>
      <c r="AU4" s="403">
        <f t="shared" si="9"/>
        <v>16300</v>
      </c>
      <c r="AV4" s="403">
        <f t="shared" si="9"/>
        <v>0</v>
      </c>
      <c r="AW4" s="403">
        <f t="shared" si="9"/>
        <v>0</v>
      </c>
      <c r="AX4" s="158">
        <f t="shared" si="9"/>
        <v>32600</v>
      </c>
      <c r="AY4" s="158">
        <f t="shared" si="9"/>
        <v>0</v>
      </c>
      <c r="AZ4" s="403">
        <f t="shared" si="9"/>
        <v>0</v>
      </c>
      <c r="BA4" s="37">
        <f t="shared" si="9"/>
        <v>0</v>
      </c>
      <c r="BB4" s="37">
        <f t="shared" si="9"/>
        <v>0</v>
      </c>
      <c r="BC4" s="37">
        <f t="shared" si="9"/>
        <v>0</v>
      </c>
      <c r="BD4" s="37">
        <f t="shared" si="9"/>
        <v>0</v>
      </c>
      <c r="BE4" s="37">
        <f t="shared" si="9"/>
        <v>0</v>
      </c>
      <c r="BF4" s="37">
        <f t="shared" si="9"/>
        <v>0</v>
      </c>
      <c r="BG4" s="37">
        <f t="shared" si="9"/>
        <v>0</v>
      </c>
      <c r="BH4" s="37">
        <f t="shared" si="9"/>
        <v>0</v>
      </c>
      <c r="BI4" s="37">
        <f t="shared" si="9"/>
        <v>0</v>
      </c>
      <c r="BJ4" s="158">
        <f t="shared" si="9"/>
        <v>400</v>
      </c>
      <c r="BK4" s="158"/>
      <c r="BL4" s="158"/>
      <c r="BM4" s="158">
        <f>SUM(BM3:BM3)</f>
        <v>0</v>
      </c>
      <c r="BN4" s="158">
        <f>SUM(BN3:BN3)</f>
        <v>1150</v>
      </c>
      <c r="BO4" s="37"/>
      <c r="BP4" s="37"/>
      <c r="BQ4" s="37"/>
      <c r="BR4" s="37"/>
      <c r="BS4" s="37"/>
      <c r="BT4" s="37"/>
      <c r="BU4" s="158">
        <f>SUM(BU3:BU3)</f>
        <v>218355</v>
      </c>
      <c r="BV4" s="158">
        <f>SUM(BV3:BV3)</f>
        <v>4879</v>
      </c>
      <c r="BW4" s="252"/>
    </row>
    <row r="5" spans="1:75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</row>
    <row r="6" spans="1:75" ht="11.25" customHeight="1">
      <c r="C6" s="131"/>
      <c r="D6" s="131"/>
      <c r="E6" s="2"/>
      <c r="F6" s="2"/>
      <c r="G6" s="2"/>
      <c r="H6" s="2"/>
      <c r="I6" s="2"/>
      <c r="J6" s="165" t="s">
        <v>431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2"/>
      <c r="AD6" s="2"/>
      <c r="AE6" s="17" t="s">
        <v>442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56" t="s">
        <v>186</v>
      </c>
      <c r="AT6" s="2"/>
      <c r="AU6" s="2"/>
      <c r="AV6" s="2"/>
      <c r="AW6" s="2"/>
      <c r="AX6" s="2"/>
      <c r="AY6" s="156" t="s">
        <v>198</v>
      </c>
      <c r="AZ6" s="2"/>
      <c r="BA6" s="2"/>
      <c r="BB6" s="2"/>
      <c r="BC6" s="156" t="s">
        <v>211</v>
      </c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 t="s">
        <v>503</v>
      </c>
      <c r="BP6" s="2"/>
      <c r="BQ6" s="2"/>
      <c r="BR6" s="2"/>
      <c r="BS6" s="2"/>
      <c r="BT6" s="2"/>
      <c r="BU6" s="2"/>
      <c r="BV6" s="2"/>
      <c r="BW6" s="2"/>
    </row>
    <row r="7" spans="1:75" ht="11.25" customHeight="1">
      <c r="C7" s="131"/>
      <c r="D7" s="131"/>
      <c r="E7" s="2"/>
      <c r="F7" s="2"/>
      <c r="G7" s="2"/>
      <c r="H7" s="2"/>
      <c r="I7" s="2"/>
      <c r="J7" s="4"/>
      <c r="K7" s="165" t="s">
        <v>432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2"/>
      <c r="AF7" s="165" t="s">
        <v>181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51" t="s">
        <v>189</v>
      </c>
      <c r="AU7" s="2"/>
      <c r="AV7" s="2"/>
      <c r="AW7" s="2"/>
      <c r="AX7" s="2"/>
      <c r="AY7" s="2"/>
      <c r="AZ7" s="250" t="s">
        <v>199</v>
      </c>
      <c r="BA7" s="2"/>
      <c r="BB7" s="2"/>
      <c r="BC7" s="2"/>
      <c r="BD7" s="177" t="s">
        <v>214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 t="s">
        <v>504</v>
      </c>
      <c r="BQ7" s="2"/>
      <c r="BR7" s="2"/>
      <c r="BS7" s="2"/>
      <c r="BT7" s="2"/>
      <c r="BU7" s="2"/>
      <c r="BV7" s="2"/>
      <c r="BW7" s="2"/>
    </row>
    <row r="8" spans="1:75" ht="11.25" customHeight="1">
      <c r="C8" s="131"/>
      <c r="D8" s="131"/>
      <c r="E8" s="2"/>
      <c r="F8" s="2"/>
      <c r="G8" s="2"/>
      <c r="H8" s="2"/>
      <c r="I8" s="2"/>
      <c r="J8" s="4"/>
      <c r="K8" s="4"/>
      <c r="L8" s="165" t="s">
        <v>433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2"/>
      <c r="AG8" s="17" t="s">
        <v>443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4" t="s">
        <v>187</v>
      </c>
      <c r="AV8" s="2"/>
      <c r="AW8" s="2"/>
      <c r="AX8" s="2"/>
      <c r="AY8" s="2"/>
      <c r="AZ8" s="2"/>
      <c r="BA8" s="156" t="s">
        <v>200</v>
      </c>
      <c r="BB8" s="2"/>
      <c r="BC8" s="2"/>
      <c r="BD8" s="2"/>
      <c r="BE8" s="156" t="s">
        <v>215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31</v>
      </c>
      <c r="BR8" s="2"/>
      <c r="BS8" s="2"/>
      <c r="BT8" s="2"/>
      <c r="BU8" s="2"/>
      <c r="BV8" s="2"/>
      <c r="BW8" s="2"/>
    </row>
    <row r="9" spans="1:75" ht="11.25" customHeight="1">
      <c r="C9" s="131"/>
      <c r="D9" s="131"/>
      <c r="E9" s="2"/>
      <c r="F9" s="2"/>
      <c r="G9" s="2"/>
      <c r="H9" s="2"/>
      <c r="I9" s="2"/>
      <c r="J9" s="4"/>
      <c r="K9" s="4"/>
      <c r="L9" s="4"/>
      <c r="M9" s="179" t="s">
        <v>434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2"/>
      <c r="AH9" s="116" t="s">
        <v>444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51" t="s">
        <v>188</v>
      </c>
      <c r="AW9" s="2"/>
      <c r="AX9" s="2"/>
      <c r="AY9" s="2"/>
      <c r="AZ9" s="2"/>
      <c r="BA9" s="2"/>
      <c r="BB9" s="2"/>
      <c r="BC9" s="2"/>
      <c r="BD9" s="2"/>
      <c r="BE9" s="2"/>
      <c r="BF9" s="177" t="s">
        <v>217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505</v>
      </c>
      <c r="BS9" s="2"/>
      <c r="BT9" s="2"/>
      <c r="BU9" s="2"/>
      <c r="BV9" s="2"/>
      <c r="BW9" s="2"/>
    </row>
    <row r="10" spans="1:75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4"/>
      <c r="M10" s="4"/>
      <c r="N10" s="156" t="s">
        <v>435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2"/>
      <c r="AI10" s="17" t="s">
        <v>445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50" t="s">
        <v>195</v>
      </c>
      <c r="AX10" s="2"/>
      <c r="AY10" s="2"/>
      <c r="AZ10" s="2"/>
      <c r="BA10" s="2"/>
      <c r="BB10" s="2"/>
      <c r="BC10" s="2"/>
      <c r="BD10" s="2"/>
      <c r="BE10" s="2"/>
      <c r="BF10" s="2"/>
      <c r="BG10" s="156" t="s">
        <v>218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59</v>
      </c>
      <c r="BT10" s="2"/>
      <c r="BU10" s="3"/>
      <c r="BV10" s="3"/>
    </row>
    <row r="11" spans="1:75" ht="11.25" customHeight="1">
      <c r="C11" s="131"/>
      <c r="D11" s="131"/>
      <c r="E11" s="2"/>
      <c r="F11" s="2"/>
      <c r="G11" s="2"/>
      <c r="H11" s="2"/>
      <c r="I11" s="2"/>
      <c r="J11" s="4"/>
      <c r="K11" s="4"/>
      <c r="L11" s="4"/>
      <c r="M11" s="4"/>
      <c r="N11" s="4"/>
      <c r="O11" s="156" t="s">
        <v>490</v>
      </c>
      <c r="P11" s="4"/>
      <c r="Q11" s="179"/>
      <c r="R11" s="179"/>
      <c r="S11" s="179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2"/>
      <c r="AJ11" s="249" t="s">
        <v>446</v>
      </c>
      <c r="AK11" s="116"/>
      <c r="AL11" s="116"/>
      <c r="AM11" s="116"/>
      <c r="AN11" s="116"/>
      <c r="AO11" s="116"/>
      <c r="AP11" s="116"/>
      <c r="AQ11" s="116"/>
      <c r="AR11" s="2"/>
      <c r="AS11" s="2"/>
      <c r="AT11" s="2"/>
      <c r="AU11" s="2"/>
      <c r="AV11" s="2"/>
      <c r="AW11" s="2"/>
      <c r="AX11" s="2"/>
      <c r="AY11" s="2"/>
      <c r="AZ11" s="2"/>
      <c r="BA11" s="156" t="s">
        <v>206</v>
      </c>
      <c r="BB11" s="2"/>
      <c r="BC11" s="2"/>
      <c r="BD11" s="2"/>
      <c r="BE11" s="2"/>
      <c r="BF11" s="2"/>
      <c r="BG11" s="2"/>
      <c r="BH11" s="177" t="s">
        <v>219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3"/>
      <c r="BV11" s="3"/>
    </row>
    <row r="12" spans="1:75">
      <c r="C12" s="82"/>
      <c r="D12" s="82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179" t="s">
        <v>436</v>
      </c>
      <c r="Q12" s="179"/>
      <c r="R12" s="179"/>
      <c r="S12" s="179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7">
        <f>1100*13</f>
        <v>14300</v>
      </c>
      <c r="AF12" s="2"/>
      <c r="AG12" s="2"/>
      <c r="AH12" s="2"/>
      <c r="AI12" s="2"/>
      <c r="AJ12" s="2"/>
      <c r="AK12" s="164" t="s">
        <v>447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51" t="s">
        <v>204</v>
      </c>
      <c r="BB12" s="2"/>
      <c r="BC12" s="2"/>
      <c r="BD12" s="2"/>
      <c r="BE12" s="2"/>
      <c r="BF12" s="2"/>
      <c r="BG12" s="2"/>
      <c r="BH12" s="2"/>
      <c r="BI12" s="156" t="s">
        <v>220</v>
      </c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3"/>
      <c r="BV12" s="3"/>
    </row>
    <row r="13" spans="1:75">
      <c r="B13" s="134"/>
      <c r="C13" s="82"/>
      <c r="D13" s="82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6" t="s">
        <v>457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2"/>
      <c r="AL13" s="116" t="s">
        <v>487</v>
      </c>
      <c r="AM13" s="116"/>
      <c r="AN13" s="116"/>
      <c r="AO13" s="116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156" t="s">
        <v>205</v>
      </c>
      <c r="BB13" s="2"/>
      <c r="BC13" s="2"/>
      <c r="BD13" s="2"/>
      <c r="BE13" s="2"/>
      <c r="BF13" s="2"/>
      <c r="BG13" s="2"/>
      <c r="BH13" s="2"/>
      <c r="BI13" s="2"/>
      <c r="BJ13" s="177" t="s">
        <v>287</v>
      </c>
      <c r="BK13" s="177"/>
      <c r="BL13" s="177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B14" s="135"/>
      <c r="C14" s="82"/>
      <c r="D14" s="8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78" t="s">
        <v>458</v>
      </c>
      <c r="S14" s="179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64" t="s">
        <v>488</v>
      </c>
      <c r="AN14" s="2"/>
      <c r="AO14" s="164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77" t="s">
        <v>207</v>
      </c>
      <c r="BB14" s="2"/>
      <c r="BC14" s="2"/>
      <c r="BD14" s="2"/>
      <c r="BE14" s="2"/>
      <c r="BF14" s="2"/>
      <c r="BG14" s="2"/>
      <c r="BH14" s="2"/>
      <c r="BI14" s="2"/>
      <c r="BJ14" s="2"/>
      <c r="BK14" s="156" t="s">
        <v>476</v>
      </c>
      <c r="BL14" s="156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C15" s="82"/>
      <c r="D15" s="82"/>
      <c r="E15" s="87"/>
      <c r="F15" s="87"/>
      <c r="G15" s="87"/>
      <c r="H15" s="87"/>
      <c r="I15" s="87"/>
      <c r="J15" s="87"/>
      <c r="K15" s="87"/>
      <c r="L15" s="87"/>
      <c r="M15" s="87"/>
      <c r="N15" s="4"/>
      <c r="O15" s="4"/>
      <c r="P15" s="4"/>
      <c r="Q15" s="4"/>
      <c r="R15" s="4"/>
      <c r="S15" s="156" t="s">
        <v>484</v>
      </c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87"/>
      <c r="AH15" s="87"/>
      <c r="AI15" s="87"/>
      <c r="AJ15" s="87"/>
      <c r="AK15" s="87"/>
      <c r="AL15" s="87"/>
      <c r="AM15" s="87"/>
      <c r="AN15" s="116" t="s">
        <v>535</v>
      </c>
      <c r="AO15" s="116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182" t="s">
        <v>253</v>
      </c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179" t="s">
        <v>475</v>
      </c>
      <c r="BM15" s="87"/>
      <c r="BN15" s="87"/>
      <c r="BO15" s="87"/>
      <c r="BP15" s="87"/>
      <c r="BQ15" s="87"/>
      <c r="BR15" s="87"/>
      <c r="BS15" s="87"/>
      <c r="BT15" s="87"/>
      <c r="BU15" s="3"/>
      <c r="BV15" s="3"/>
    </row>
    <row r="16" spans="1:75">
      <c r="C16" s="82"/>
      <c r="D16" s="82"/>
      <c r="J16" s="87"/>
      <c r="K16" s="87"/>
      <c r="L16" s="87"/>
      <c r="M16" s="87"/>
      <c r="N16" s="87"/>
      <c r="O16" s="87"/>
      <c r="P16" s="4"/>
      <c r="Q16" s="4"/>
      <c r="R16" s="4"/>
      <c r="S16" s="4"/>
      <c r="T16" s="179" t="s">
        <v>491</v>
      </c>
      <c r="U16" s="4"/>
      <c r="V16" s="4"/>
      <c r="W16" s="4"/>
      <c r="X16" s="4"/>
      <c r="Y16" s="4"/>
      <c r="Z16" s="4"/>
      <c r="AA16" s="4"/>
      <c r="AB16" s="4"/>
      <c r="AC16" s="2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2"/>
      <c r="AO16" s="164" t="s">
        <v>536</v>
      </c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183" t="s">
        <v>254</v>
      </c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3"/>
      <c r="BV16" s="3"/>
    </row>
    <row r="17" spans="3:74">
      <c r="C17" s="82"/>
      <c r="D17" s="82"/>
      <c r="L17" s="87"/>
      <c r="M17" s="87"/>
      <c r="N17" s="87"/>
      <c r="O17" s="87"/>
      <c r="P17" s="4"/>
      <c r="Q17" s="4"/>
      <c r="R17" s="4"/>
      <c r="S17" s="4"/>
      <c r="T17" s="4"/>
      <c r="U17" s="179" t="s">
        <v>437</v>
      </c>
      <c r="V17" s="4"/>
      <c r="W17" s="4"/>
      <c r="X17" s="4"/>
      <c r="Y17" s="4"/>
      <c r="Z17" s="4"/>
      <c r="AA17" s="4"/>
      <c r="AB17" s="4"/>
      <c r="AC17" s="2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82" t="s">
        <v>255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3"/>
      <c r="BV17" s="3"/>
    </row>
    <row r="18" spans="3:74">
      <c r="C18" s="82"/>
      <c r="D18" s="82"/>
      <c r="L18" s="87"/>
      <c r="M18" s="87"/>
      <c r="N18" s="87"/>
      <c r="O18" s="87"/>
      <c r="P18" s="87"/>
      <c r="Q18" s="87"/>
      <c r="R18" s="87"/>
      <c r="S18" s="87"/>
      <c r="T18" s="4"/>
      <c r="U18" s="4"/>
      <c r="V18" s="156" t="s">
        <v>438</v>
      </c>
      <c r="W18" s="4"/>
      <c r="X18" s="4"/>
      <c r="Y18" s="4"/>
      <c r="Z18" s="4"/>
      <c r="AA18" s="4"/>
      <c r="AB18" s="4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3"/>
      <c r="BV18" s="3"/>
    </row>
    <row r="19" spans="3:74">
      <c r="C19" s="82"/>
      <c r="D19" s="82"/>
      <c r="L19" s="87"/>
      <c r="M19" s="87"/>
      <c r="N19" s="87"/>
      <c r="O19" s="87"/>
      <c r="P19" s="87"/>
      <c r="Q19" s="87"/>
      <c r="R19" s="87"/>
      <c r="S19" s="87"/>
      <c r="T19" s="4"/>
      <c r="U19" s="4"/>
      <c r="V19" s="4"/>
      <c r="W19" s="178" t="s">
        <v>439</v>
      </c>
      <c r="X19" s="4"/>
      <c r="Y19" s="4"/>
      <c r="Z19" s="4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3"/>
      <c r="BV19" s="3"/>
    </row>
    <row r="20" spans="3:74"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4"/>
      <c r="W20" s="4"/>
      <c r="X20" s="179" t="s">
        <v>440</v>
      </c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</row>
    <row r="21" spans="3:74">
      <c r="K21" s="3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156" t="s">
        <v>284</v>
      </c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</row>
    <row r="22" spans="3:74">
      <c r="K22" s="3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179" t="s">
        <v>441</v>
      </c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</sheetData>
  <mergeCells count="13">
    <mergeCell ref="BU1:BW1"/>
    <mergeCell ref="A4:B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3"/>
  <sheetViews>
    <sheetView workbookViewId="0">
      <pane ySplit="2" topLeftCell="A3" activePane="bottomLeft" state="frozen"/>
      <selection pane="bottomLeft" activeCell="A6" sqref="A6:XFD6"/>
    </sheetView>
  </sheetViews>
  <sheetFormatPr defaultRowHeight="11.25"/>
  <cols>
    <col min="1" max="1" width="6" style="7" bestFit="1" customWidth="1"/>
    <col min="2" max="2" width="8.7109375" style="139" bestFit="1" customWidth="1"/>
    <col min="3" max="3" width="48.140625" style="90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11" t="s">
        <v>1</v>
      </c>
      <c r="B1" s="613" t="s">
        <v>2</v>
      </c>
      <c r="C1" s="615" t="s">
        <v>0</v>
      </c>
      <c r="D1" s="617" t="s">
        <v>7</v>
      </c>
      <c r="E1" s="606" t="s">
        <v>6</v>
      </c>
      <c r="F1" s="607"/>
      <c r="G1" s="608" t="s">
        <v>5</v>
      </c>
      <c r="H1" s="609"/>
      <c r="I1" s="606" t="s">
        <v>64</v>
      </c>
      <c r="J1" s="607"/>
      <c r="K1" s="622" t="s">
        <v>9</v>
      </c>
      <c r="L1" s="421" t="s">
        <v>448</v>
      </c>
      <c r="M1" s="624"/>
      <c r="N1" s="421" t="s">
        <v>84</v>
      </c>
      <c r="O1" s="422"/>
      <c r="P1" s="422"/>
      <c r="Q1" s="422"/>
      <c r="R1" s="422"/>
      <c r="S1" s="618" t="s">
        <v>86</v>
      </c>
      <c r="T1" s="618"/>
      <c r="U1" s="618"/>
      <c r="V1" s="618"/>
      <c r="W1" s="618"/>
      <c r="X1" s="618"/>
    </row>
    <row r="2" spans="1:28" ht="15.75" customHeight="1" thickBot="1">
      <c r="A2" s="612"/>
      <c r="B2" s="614"/>
      <c r="C2" s="616"/>
      <c r="D2" s="482"/>
      <c r="E2" s="61"/>
      <c r="F2" s="34" t="s">
        <v>9</v>
      </c>
      <c r="G2" s="61"/>
      <c r="H2" s="62" t="s">
        <v>9</v>
      </c>
      <c r="I2" s="61"/>
      <c r="J2" s="34" t="s">
        <v>9</v>
      </c>
      <c r="K2" s="623"/>
      <c r="L2" s="247"/>
      <c r="M2" s="181" t="s">
        <v>9</v>
      </c>
      <c r="N2" s="184" t="s">
        <v>136</v>
      </c>
      <c r="O2" s="184" t="s">
        <v>448</v>
      </c>
      <c r="P2" s="184" t="s">
        <v>365</v>
      </c>
      <c r="Q2" s="184" t="s">
        <v>59</v>
      </c>
      <c r="R2" s="184" t="s">
        <v>135</v>
      </c>
      <c r="S2" s="619" t="s">
        <v>454</v>
      </c>
      <c r="T2" s="620"/>
      <c r="U2" s="620"/>
      <c r="V2" s="620"/>
      <c r="W2" s="621"/>
      <c r="X2" s="185" t="s">
        <v>47</v>
      </c>
    </row>
    <row r="3" spans="1:28" s="5" customFormat="1">
      <c r="A3" s="321" t="str">
        <f>'1-συμβολαια'!A3</f>
        <v>???</v>
      </c>
      <c r="B3" s="373">
        <f>'1-συμβολαια'!B3</f>
        <v>36376</v>
      </c>
      <c r="C3" s="344" t="str">
        <f>'1-συμβολαια'!C3</f>
        <v>αγοραπωλησία ΒΑΣΕΙ  προσυμφ 15.356καπολα  τίμ = αρρ 1,3εκ  Δ.Ο.Υ. 10εκ</v>
      </c>
      <c r="D3" s="346">
        <f>'1-συμβολαια'!D3</f>
        <v>8700000</v>
      </c>
      <c r="E3" s="278"/>
      <c r="F3" s="278"/>
      <c r="G3" s="278"/>
      <c r="H3" s="278"/>
      <c r="I3" s="278"/>
      <c r="J3" s="278"/>
      <c r="K3" s="279">
        <f>'1-συμβολαια'!N3</f>
        <v>132914</v>
      </c>
      <c r="L3" s="279">
        <f>'2-δικαιώμ'!O3+'5-αντίγρ'!O3</f>
        <v>24806</v>
      </c>
      <c r="M3" s="279">
        <v>12383</v>
      </c>
      <c r="N3" s="279">
        <f>'1-συμβολαια'!O3</f>
        <v>106640</v>
      </c>
      <c r="O3" s="279">
        <f t="shared" ref="O3" si="0">L3-M3</f>
        <v>12423</v>
      </c>
      <c r="P3" s="279">
        <f>'8-κ-15-17'!AG3</f>
        <v>0</v>
      </c>
      <c r="Q3" s="279">
        <f>'11-χαρτόσ'!L3+'13-ντιΜιΧο'!BV3</f>
        <v>4879</v>
      </c>
      <c r="R3" s="279">
        <f>'13-ντιΜιΧο'!BU3</f>
        <v>218355</v>
      </c>
      <c r="S3" s="288"/>
      <c r="T3" s="281"/>
      <c r="U3" s="281"/>
      <c r="V3" s="281"/>
      <c r="W3" s="281"/>
      <c r="X3" s="284"/>
    </row>
    <row r="4" spans="1:28">
      <c r="A4" s="610" t="s">
        <v>56</v>
      </c>
      <c r="B4" s="610"/>
      <c r="C4" s="610"/>
      <c r="D4" s="610"/>
      <c r="E4" s="254">
        <f t="shared" ref="E4:X4" si="1">SUM(E3:E3)</f>
        <v>0</v>
      </c>
      <c r="F4" s="254">
        <f t="shared" si="1"/>
        <v>0</v>
      </c>
      <c r="G4" s="254">
        <f t="shared" si="1"/>
        <v>0</v>
      </c>
      <c r="H4" s="254">
        <f t="shared" si="1"/>
        <v>0</v>
      </c>
      <c r="I4" s="254">
        <f t="shared" si="1"/>
        <v>0</v>
      </c>
      <c r="J4" s="254">
        <f t="shared" si="1"/>
        <v>0</v>
      </c>
      <c r="K4" s="254">
        <f t="shared" si="1"/>
        <v>132914</v>
      </c>
      <c r="L4" s="254">
        <f t="shared" si="1"/>
        <v>24806</v>
      </c>
      <c r="M4" s="254">
        <f t="shared" si="1"/>
        <v>12383</v>
      </c>
      <c r="N4" s="254">
        <f t="shared" si="1"/>
        <v>106640</v>
      </c>
      <c r="O4" s="254">
        <f t="shared" si="1"/>
        <v>12423</v>
      </c>
      <c r="P4" s="254">
        <f t="shared" si="1"/>
        <v>0</v>
      </c>
      <c r="Q4" s="254">
        <f t="shared" si="1"/>
        <v>4879</v>
      </c>
      <c r="R4" s="254">
        <f t="shared" si="1"/>
        <v>218355</v>
      </c>
      <c r="S4" s="289">
        <f t="shared" si="1"/>
        <v>0</v>
      </c>
      <c r="T4" s="289">
        <f t="shared" si="1"/>
        <v>0</v>
      </c>
      <c r="U4" s="289">
        <f t="shared" si="1"/>
        <v>0</v>
      </c>
      <c r="V4" s="289">
        <f t="shared" si="1"/>
        <v>0</v>
      </c>
      <c r="W4" s="289">
        <f t="shared" si="1"/>
        <v>0</v>
      </c>
      <c r="X4" s="290">
        <f t="shared" si="1"/>
        <v>0</v>
      </c>
    </row>
    <row r="6" spans="1:28">
      <c r="T6" s="84"/>
      <c r="U6" s="84"/>
      <c r="V6" s="84"/>
      <c r="W6" s="84"/>
      <c r="X6" s="84"/>
      <c r="Y6" s="84"/>
      <c r="Z6" s="84"/>
      <c r="AA6" s="84"/>
      <c r="AB6" s="84"/>
    </row>
    <row r="7" spans="1:28">
      <c r="T7" s="84"/>
      <c r="U7" s="84"/>
      <c r="V7" s="84"/>
      <c r="W7" s="84"/>
      <c r="X7" s="84"/>
      <c r="Y7" s="84"/>
      <c r="Z7" s="84"/>
      <c r="AA7" s="84"/>
      <c r="AB7" s="84"/>
    </row>
    <row r="8" spans="1:28" s="5" customFormat="1">
      <c r="A8" s="57"/>
      <c r="B8" s="110"/>
      <c r="C8" s="111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84"/>
      <c r="T8" s="84"/>
      <c r="U8" s="84"/>
      <c r="V8" s="84"/>
      <c r="W8" s="84"/>
      <c r="X8" s="84"/>
      <c r="Y8" s="84"/>
      <c r="Z8" s="84"/>
      <c r="AA8" s="84"/>
      <c r="AB8" s="84"/>
    </row>
    <row r="9" spans="1:28" s="5" customFormat="1">
      <c r="A9" s="57"/>
      <c r="B9" s="110"/>
      <c r="C9" s="13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4"/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7"/>
      <c r="B10" s="110"/>
      <c r="C10" s="13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112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7"/>
      <c r="B11" s="110"/>
      <c r="C11" s="1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12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7"/>
      <c r="B12" s="110"/>
      <c r="C12" s="11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2"/>
      <c r="T12" s="84"/>
      <c r="U12" s="84"/>
      <c r="V12" s="84"/>
      <c r="W12" s="84"/>
      <c r="X12" s="84"/>
      <c r="Y12" s="84"/>
      <c r="Z12" s="84"/>
      <c r="AA12" s="84"/>
      <c r="AB12" s="84"/>
    </row>
    <row r="13" spans="1:28">
      <c r="T13" s="84"/>
      <c r="U13" s="84"/>
      <c r="V13" s="84"/>
      <c r="W13" s="84"/>
      <c r="X13" s="84"/>
      <c r="Y13" s="84"/>
      <c r="Z13" s="84"/>
      <c r="AA13" s="84"/>
      <c r="AB13" s="8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8" t="s">
        <v>76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</row>
    <row r="2" spans="1:23" s="8" customFormat="1" ht="23.25" customHeight="1" thickBot="1">
      <c r="A2" s="257" t="s">
        <v>19</v>
      </c>
      <c r="B2" s="629" t="s">
        <v>29</v>
      </c>
      <c r="C2" s="630"/>
      <c r="D2" s="631"/>
      <c r="E2" s="632" t="s">
        <v>86</v>
      </c>
      <c r="F2" s="633"/>
      <c r="G2" s="633"/>
      <c r="H2" s="634"/>
      <c r="I2" s="635" t="s">
        <v>86</v>
      </c>
      <c r="J2" s="636"/>
      <c r="K2" s="636"/>
      <c r="L2" s="637"/>
      <c r="M2" s="258" t="s">
        <v>38</v>
      </c>
      <c r="N2" s="258" t="s">
        <v>39</v>
      </c>
      <c r="O2" s="258" t="s">
        <v>40</v>
      </c>
      <c r="P2" s="258" t="s">
        <v>41</v>
      </c>
      <c r="Q2" s="258" t="s">
        <v>42</v>
      </c>
    </row>
    <row r="3" spans="1:23" s="17" customFormat="1">
      <c r="A3" s="28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5" spans="1:23" ht="15.75" customHeight="1">
      <c r="B5" s="625" t="s">
        <v>105</v>
      </c>
      <c r="C5" s="625"/>
      <c r="D5" s="625"/>
      <c r="E5" s="625"/>
      <c r="F5" s="625"/>
      <c r="G5" s="625"/>
      <c r="H5" s="625"/>
      <c r="I5" s="625"/>
      <c r="J5" s="625"/>
      <c r="K5" s="625"/>
      <c r="L5" s="3"/>
      <c r="M5" s="3"/>
      <c r="N5" s="3"/>
      <c r="O5" s="3"/>
      <c r="P5" s="3"/>
      <c r="Q5" s="3"/>
    </row>
    <row r="6" spans="1:23" ht="15.75" customHeight="1">
      <c r="C6" s="627" t="s">
        <v>106</v>
      </c>
      <c r="D6" s="627"/>
      <c r="E6" s="627"/>
      <c r="F6" s="627"/>
      <c r="G6" s="627"/>
      <c r="H6" s="627"/>
      <c r="I6" s="627"/>
      <c r="J6" s="627"/>
      <c r="K6" s="627"/>
      <c r="L6" s="3"/>
      <c r="M6" s="3"/>
      <c r="N6" s="3"/>
      <c r="O6" s="3"/>
      <c r="P6" s="3"/>
      <c r="Q6" s="3"/>
    </row>
    <row r="7" spans="1:23" ht="15.75" customHeight="1">
      <c r="D7" s="625" t="s">
        <v>288</v>
      </c>
      <c r="E7" s="625"/>
      <c r="F7" s="625"/>
      <c r="G7" s="625"/>
      <c r="H7" s="625"/>
      <c r="I7" s="625"/>
      <c r="J7" s="625"/>
      <c r="K7" s="625"/>
      <c r="L7" s="625"/>
      <c r="M7" s="625"/>
      <c r="N7" s="625"/>
      <c r="O7" s="625"/>
      <c r="P7" s="3"/>
      <c r="Q7" s="3"/>
    </row>
    <row r="8" spans="1:23" s="5" customFormat="1" ht="15.75" customHeight="1">
      <c r="A8" s="57"/>
      <c r="B8" s="255"/>
      <c r="C8" s="255"/>
      <c r="D8" s="256"/>
      <c r="E8" s="627" t="s">
        <v>449</v>
      </c>
      <c r="F8" s="627"/>
      <c r="G8" s="627"/>
      <c r="H8" s="627"/>
      <c r="I8" s="627"/>
      <c r="J8" s="627"/>
      <c r="K8" s="627"/>
      <c r="L8" s="627"/>
      <c r="M8" s="627"/>
      <c r="N8" s="3"/>
      <c r="O8" s="3"/>
      <c r="P8" s="3"/>
      <c r="Q8" s="3"/>
    </row>
    <row r="9" spans="1:23" s="5" customFormat="1" ht="15.75" customHeight="1">
      <c r="A9" s="57"/>
      <c r="B9" s="255"/>
      <c r="C9" s="255"/>
      <c r="D9" s="256"/>
      <c r="E9" s="6"/>
      <c r="F9" s="625" t="s">
        <v>128</v>
      </c>
      <c r="G9" s="625"/>
      <c r="H9" s="625"/>
      <c r="I9" s="625"/>
      <c r="J9" s="625"/>
      <c r="K9" s="625"/>
      <c r="L9" s="625"/>
      <c r="M9" s="625"/>
      <c r="N9" s="625"/>
      <c r="O9" s="625"/>
      <c r="P9" s="625"/>
      <c r="Q9" s="3"/>
    </row>
    <row r="10" spans="1:23" s="5" customFormat="1" ht="15.75" customHeight="1">
      <c r="A10" s="57"/>
      <c r="B10" s="255"/>
      <c r="C10" s="255"/>
      <c r="D10" s="256"/>
      <c r="E10" s="6"/>
      <c r="F10" s="6"/>
      <c r="G10" s="627" t="s">
        <v>450</v>
      </c>
      <c r="H10" s="627"/>
      <c r="I10" s="627"/>
      <c r="J10" s="627"/>
      <c r="K10" s="627"/>
      <c r="L10" s="627"/>
      <c r="M10" s="627"/>
      <c r="N10" s="627"/>
      <c r="O10" s="627"/>
      <c r="P10" s="627"/>
      <c r="Q10" s="627"/>
    </row>
    <row r="11" spans="1:23" s="5" customFormat="1" ht="15.75" customHeight="1">
      <c r="A11" s="57"/>
      <c r="B11" s="255"/>
      <c r="C11" s="255"/>
      <c r="D11" s="256"/>
      <c r="E11" s="6"/>
      <c r="F11" s="6"/>
      <c r="G11" s="248"/>
      <c r="H11" s="625" t="s">
        <v>107</v>
      </c>
      <c r="I11" s="625"/>
      <c r="J11" s="625"/>
      <c r="K11" s="625"/>
      <c r="L11" s="625"/>
      <c r="M11" s="625"/>
      <c r="N11" s="625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7"/>
      <c r="B12" s="255"/>
      <c r="C12" s="255"/>
      <c r="D12" s="256"/>
      <c r="E12" s="6"/>
      <c r="F12" s="6"/>
      <c r="G12" s="248"/>
      <c r="H12" s="6"/>
      <c r="I12" s="627" t="s">
        <v>108</v>
      </c>
      <c r="J12" s="627"/>
      <c r="K12" s="627"/>
      <c r="L12" s="627"/>
      <c r="M12" s="627"/>
      <c r="N12" s="627"/>
      <c r="O12" s="627"/>
      <c r="P12" s="627"/>
      <c r="Q12" s="627"/>
      <c r="R12" s="627"/>
      <c r="S12" s="3"/>
      <c r="T12" s="3"/>
      <c r="U12" s="3"/>
      <c r="V12" s="3"/>
      <c r="W12" s="3"/>
    </row>
    <row r="13" spans="1:23" s="5" customFormat="1" ht="15.75" customHeight="1">
      <c r="A13" s="57"/>
      <c r="B13" s="255"/>
      <c r="C13" s="255"/>
      <c r="D13" s="256"/>
      <c r="E13" s="6"/>
      <c r="F13" s="6"/>
      <c r="G13" s="248"/>
      <c r="H13" s="6"/>
      <c r="I13" s="6"/>
      <c r="J13" s="625" t="s">
        <v>109</v>
      </c>
      <c r="K13" s="625"/>
      <c r="L13" s="625"/>
      <c r="M13" s="625"/>
      <c r="N13" s="625"/>
      <c r="O13" s="625"/>
      <c r="P13" s="625"/>
      <c r="Q13" s="625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55"/>
      <c r="C14" s="255"/>
      <c r="D14" s="256"/>
      <c r="E14" s="6"/>
      <c r="F14" s="6"/>
      <c r="G14" s="248"/>
      <c r="H14" s="6"/>
      <c r="I14" s="6"/>
      <c r="J14" s="6"/>
      <c r="K14" s="626" t="s">
        <v>129</v>
      </c>
      <c r="L14" s="626"/>
      <c r="M14" s="626"/>
      <c r="N14" s="626"/>
      <c r="O14" s="626"/>
      <c r="P14" s="626"/>
      <c r="Q14" s="626"/>
      <c r="R14" s="626"/>
      <c r="S14" s="626"/>
      <c r="T14" s="626"/>
      <c r="U14" s="626"/>
      <c r="V14" s="3"/>
      <c r="W14" s="3"/>
    </row>
    <row r="15" spans="1:23" s="5" customFormat="1" ht="15.75" customHeight="1">
      <c r="A15" s="57"/>
      <c r="B15" s="255"/>
      <c r="C15" s="255"/>
      <c r="D15" s="256"/>
      <c r="E15" s="6"/>
      <c r="F15" s="6"/>
      <c r="G15" s="248"/>
      <c r="H15" s="6"/>
      <c r="I15" s="6"/>
      <c r="J15" s="6"/>
      <c r="K15" s="6"/>
      <c r="L15" s="625" t="s">
        <v>110</v>
      </c>
      <c r="M15" s="625"/>
      <c r="N15" s="625"/>
      <c r="O15" s="625"/>
      <c r="P15" s="625"/>
      <c r="Q15" s="625"/>
      <c r="R15" s="625"/>
      <c r="S15" s="625"/>
      <c r="T15" s="3"/>
      <c r="U15" s="3"/>
      <c r="V15" s="3"/>
      <c r="W15" s="3"/>
    </row>
    <row r="16" spans="1:23" s="5" customFormat="1" ht="15.75" customHeight="1">
      <c r="A16" s="57"/>
      <c r="B16" s="255"/>
      <c r="C16" s="255"/>
      <c r="D16" s="256"/>
      <c r="E16" s="6"/>
      <c r="F16" s="6"/>
      <c r="G16" s="248"/>
      <c r="H16" s="6"/>
      <c r="I16" s="6"/>
      <c r="J16" s="6"/>
      <c r="K16" s="6"/>
      <c r="L16" s="3"/>
      <c r="M16" s="627" t="s">
        <v>111</v>
      </c>
      <c r="N16" s="627"/>
      <c r="O16" s="627"/>
      <c r="P16" s="627"/>
      <c r="Q16" s="627"/>
      <c r="R16" s="627"/>
      <c r="S16" s="627"/>
      <c r="T16" s="627"/>
      <c r="U16" s="3"/>
      <c r="V16" s="3"/>
      <c r="W16" s="3"/>
    </row>
    <row r="17" spans="1:23" s="5" customFormat="1" ht="15.75" customHeight="1">
      <c r="A17" s="57"/>
      <c r="B17" s="255"/>
      <c r="C17" s="255"/>
      <c r="D17" s="256"/>
      <c r="E17" s="6"/>
      <c r="F17" s="6"/>
      <c r="G17" s="248"/>
      <c r="H17" s="6"/>
      <c r="I17" s="6"/>
      <c r="J17" s="6"/>
      <c r="K17" s="6"/>
      <c r="L17" s="3"/>
      <c r="M17" s="3"/>
      <c r="N17" s="625" t="s">
        <v>112</v>
      </c>
      <c r="O17" s="625"/>
      <c r="P17" s="625"/>
      <c r="Q17" s="625"/>
      <c r="R17" s="625"/>
      <c r="S17" s="625"/>
      <c r="T17" s="625"/>
      <c r="U17" s="625"/>
      <c r="V17" s="625"/>
      <c r="W17" s="625"/>
    </row>
    <row r="18" spans="1:23" s="5" customFormat="1" ht="15.75" customHeight="1">
      <c r="A18" s="57"/>
      <c r="B18" s="255"/>
      <c r="C18" s="255"/>
      <c r="D18" s="256"/>
      <c r="E18" s="6"/>
      <c r="F18" s="6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28" t="s">
        <v>76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</row>
    <row r="2" spans="1:20" s="8" customFormat="1" ht="23.25" customHeight="1" thickBot="1">
      <c r="A2" s="257" t="s">
        <v>19</v>
      </c>
      <c r="B2" s="629" t="s">
        <v>29</v>
      </c>
      <c r="C2" s="630"/>
      <c r="D2" s="631"/>
      <c r="E2" s="632" t="s">
        <v>86</v>
      </c>
      <c r="F2" s="633"/>
      <c r="G2" s="634"/>
      <c r="H2" s="639" t="s">
        <v>86</v>
      </c>
      <c r="I2" s="640"/>
      <c r="J2" s="641"/>
      <c r="K2" s="635" t="s">
        <v>86</v>
      </c>
      <c r="L2" s="636"/>
      <c r="M2" s="637"/>
      <c r="N2" s="258" t="s">
        <v>36</v>
      </c>
      <c r="O2" s="258" t="s">
        <v>37</v>
      </c>
      <c r="P2" s="258" t="s">
        <v>38</v>
      </c>
      <c r="Q2" s="258" t="s">
        <v>39</v>
      </c>
      <c r="R2" s="258" t="s">
        <v>40</v>
      </c>
      <c r="S2" s="258" t="s">
        <v>41</v>
      </c>
      <c r="T2" s="258" t="s">
        <v>42</v>
      </c>
    </row>
    <row r="3" spans="1:20" s="17" customFormat="1">
      <c r="A3" s="28" t="str">
        <f>'1-συμβολαια'!A3</f>
        <v>???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5" spans="1:20" ht="15.75">
      <c r="B5" s="625" t="s">
        <v>113</v>
      </c>
      <c r="C5" s="625"/>
      <c r="D5" s="625"/>
      <c r="E5" s="625"/>
      <c r="F5" s="625"/>
      <c r="G5" s="625"/>
      <c r="H5" s="625"/>
      <c r="I5" s="120"/>
      <c r="J5" s="6"/>
      <c r="K5" s="6"/>
      <c r="L5" s="3"/>
      <c r="M5" s="3"/>
      <c r="N5" s="3"/>
      <c r="O5" s="3"/>
    </row>
    <row r="6" spans="1:20" ht="15.75">
      <c r="B6" s="6"/>
      <c r="C6" s="627" t="s">
        <v>114</v>
      </c>
      <c r="D6" s="627"/>
      <c r="E6" s="627"/>
      <c r="F6" s="627"/>
      <c r="G6" s="627"/>
      <c r="H6" s="627"/>
      <c r="I6" s="627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25" t="s">
        <v>115</v>
      </c>
      <c r="E7" s="625"/>
      <c r="F7" s="625"/>
      <c r="G7" s="625"/>
      <c r="H7" s="625"/>
      <c r="I7" s="625"/>
      <c r="J7" s="625"/>
      <c r="K7" s="625"/>
      <c r="L7" s="3"/>
      <c r="M7" s="3"/>
      <c r="N7" s="3"/>
      <c r="O7" s="3"/>
    </row>
    <row r="8" spans="1:20" ht="15.75" customHeight="1">
      <c r="B8" s="6"/>
      <c r="C8" s="6"/>
      <c r="D8" s="6"/>
      <c r="E8" s="638" t="s">
        <v>120</v>
      </c>
      <c r="F8" s="638"/>
      <c r="G8" s="638"/>
      <c r="H8" s="638"/>
      <c r="I8" s="638"/>
      <c r="J8" s="638"/>
      <c r="K8" s="638"/>
      <c r="L8" s="638"/>
      <c r="M8" s="3"/>
      <c r="N8" s="3"/>
      <c r="O8" s="3"/>
    </row>
    <row r="9" spans="1:20" ht="15.75" customHeight="1">
      <c r="B9" s="6"/>
      <c r="C9" s="6"/>
      <c r="D9" s="6"/>
      <c r="E9" s="6"/>
      <c r="F9" s="625" t="s">
        <v>116</v>
      </c>
      <c r="G9" s="625"/>
      <c r="H9" s="625"/>
      <c r="I9" s="625"/>
      <c r="J9" s="625"/>
      <c r="K9" s="625"/>
      <c r="L9" s="625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27" t="s">
        <v>117</v>
      </c>
      <c r="H10" s="627"/>
      <c r="I10" s="627"/>
      <c r="J10" s="627"/>
      <c r="K10" s="627"/>
      <c r="L10" s="627"/>
      <c r="M10" s="627"/>
      <c r="N10" s="3"/>
      <c r="O10" s="3"/>
    </row>
    <row r="11" spans="1:20" ht="15.75">
      <c r="B11" s="6"/>
      <c r="C11" s="6"/>
      <c r="D11" s="6"/>
      <c r="E11" s="6"/>
      <c r="F11" s="6"/>
      <c r="G11" s="6"/>
      <c r="H11" s="625" t="s">
        <v>118</v>
      </c>
      <c r="I11" s="625"/>
      <c r="J11" s="625"/>
      <c r="K11" s="625"/>
      <c r="L11" s="625"/>
      <c r="M11" s="625"/>
      <c r="N11" s="625"/>
      <c r="O11" s="3"/>
    </row>
    <row r="12" spans="1:20" ht="15.75">
      <c r="B12" s="6"/>
      <c r="C12" s="6"/>
      <c r="D12" s="6"/>
      <c r="E12" s="6"/>
      <c r="F12" s="6"/>
      <c r="G12" s="6"/>
      <c r="H12" s="6"/>
      <c r="I12" s="627" t="s">
        <v>119</v>
      </c>
      <c r="J12" s="627"/>
      <c r="K12" s="627"/>
      <c r="L12" s="627"/>
      <c r="M12" s="627"/>
      <c r="N12" s="627"/>
      <c r="O12" s="627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47" t="s">
        <v>66</v>
      </c>
      <c r="B1" s="647"/>
      <c r="C1" s="649" t="s">
        <v>67</v>
      </c>
      <c r="D1" s="649"/>
      <c r="E1" s="647" t="s">
        <v>0</v>
      </c>
      <c r="F1" s="647"/>
      <c r="G1" s="646" t="s">
        <v>10</v>
      </c>
      <c r="H1" s="646"/>
      <c r="I1" s="646"/>
      <c r="J1" s="647" t="s">
        <v>8</v>
      </c>
      <c r="K1" s="647"/>
      <c r="L1" s="650" t="s">
        <v>451</v>
      </c>
      <c r="M1" s="651"/>
      <c r="N1" s="651"/>
      <c r="O1" s="652"/>
      <c r="P1" s="648" t="s">
        <v>65</v>
      </c>
      <c r="Q1" s="648"/>
      <c r="R1" s="646" t="s">
        <v>55</v>
      </c>
      <c r="S1" s="646"/>
      <c r="T1" s="644" t="s">
        <v>46</v>
      </c>
      <c r="U1" s="642" t="s">
        <v>86</v>
      </c>
      <c r="V1" s="642"/>
      <c r="W1" s="642"/>
      <c r="X1" s="642"/>
      <c r="Y1" s="642"/>
      <c r="Z1" s="642"/>
      <c r="AA1" s="642"/>
      <c r="AB1" s="642"/>
      <c r="AC1" s="642"/>
    </row>
    <row r="2" spans="1:35" s="10" customFormat="1" ht="15.75" customHeight="1" thickBot="1">
      <c r="A2" s="95"/>
      <c r="B2" s="50"/>
      <c r="C2" s="85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318</v>
      </c>
      <c r="M2" s="73" t="s">
        <v>322</v>
      </c>
      <c r="N2" s="73" t="s">
        <v>323</v>
      </c>
      <c r="O2" s="253" t="s">
        <v>29</v>
      </c>
      <c r="P2" s="59" t="s">
        <v>23</v>
      </c>
      <c r="Q2" s="52" t="s">
        <v>68</v>
      </c>
      <c r="R2" s="73" t="s">
        <v>23</v>
      </c>
      <c r="S2" s="33" t="s">
        <v>68</v>
      </c>
      <c r="T2" s="645"/>
      <c r="U2" s="643"/>
      <c r="V2" s="643"/>
      <c r="W2" s="643"/>
      <c r="X2" s="643"/>
      <c r="Y2" s="643"/>
      <c r="Z2" s="643"/>
      <c r="AA2" s="643"/>
      <c r="AB2" s="643"/>
      <c r="AC2" s="643"/>
    </row>
    <row r="3" spans="1:35" s="17" customFormat="1">
      <c r="A3" s="12" t="str">
        <f>'1-συμβολαια'!A3</f>
        <v>???</v>
      </c>
      <c r="B3" s="49"/>
      <c r="C3" s="80">
        <f>'1-συμβολαια'!B3</f>
        <v>36376</v>
      </c>
      <c r="D3" s="18"/>
      <c r="E3" s="91" t="str">
        <f>'1-συμβολαια'!C3</f>
        <v>αγοραπωλησία ΒΑΣΕΙ  προσυμφ 15.356καπολα  τίμ = αρρ 1,3εκ  Δ.Ο.Υ. 10εκ</v>
      </c>
      <c r="F3" s="13"/>
      <c r="G3" s="14" t="str">
        <f>'4-πολλυπρ'!D3</f>
        <v>???</v>
      </c>
      <c r="H3" s="14" t="str">
        <f>'4-πολλυπρ'!I3</f>
        <v>219-97</v>
      </c>
      <c r="I3" s="19"/>
      <c r="J3" s="19">
        <f>'1-συμβολαια'!D3</f>
        <v>8700000</v>
      </c>
      <c r="K3" s="19"/>
      <c r="L3" s="26">
        <f>'11-χαρτόσ'!D3</f>
        <v>1000</v>
      </c>
      <c r="M3" s="26"/>
      <c r="N3" s="26"/>
      <c r="O3" s="20"/>
      <c r="P3" s="16" t="e">
        <f>#REF!-R3</f>
        <v>#REF!</v>
      </c>
      <c r="Q3" s="15"/>
      <c r="R3" s="21">
        <f>'5-αντίγρ'!Q3</f>
        <v>7260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>
      <c r="A4" s="411" t="s">
        <v>56</v>
      </c>
      <c r="B4" s="412"/>
      <c r="C4" s="412"/>
      <c r="D4" s="412"/>
      <c r="E4" s="412"/>
      <c r="F4" s="412"/>
      <c r="G4" s="412"/>
      <c r="H4" s="412"/>
      <c r="I4" s="412"/>
      <c r="J4" s="412"/>
      <c r="K4" s="44"/>
      <c r="L4" s="1">
        <f>SUM(L3:L3)</f>
        <v>1000</v>
      </c>
      <c r="M4" s="1"/>
      <c r="N4" s="1"/>
      <c r="O4" s="1">
        <f>SUM(O3:O3)</f>
        <v>0</v>
      </c>
      <c r="P4" s="37" t="e">
        <f>SUM(P3:P3)</f>
        <v>#REF!</v>
      </c>
      <c r="Q4" s="1">
        <f>SUM(Q3:Q3)</f>
        <v>0</v>
      </c>
      <c r="R4" s="1">
        <f>SUM(R3:R3)</f>
        <v>7260</v>
      </c>
      <c r="S4" s="1">
        <f>SUM(S3:S3)</f>
        <v>0</v>
      </c>
      <c r="T4" s="3"/>
      <c r="U4" s="82"/>
      <c r="V4" s="82"/>
    </row>
    <row r="5" spans="1:35">
      <c r="T5" s="122"/>
    </row>
    <row r="6" spans="1:35" ht="15.75" customHeight="1">
      <c r="T6" s="122"/>
      <c r="U6" s="625" t="s">
        <v>121</v>
      </c>
      <c r="V6" s="625"/>
      <c r="W6" s="625"/>
      <c r="X6" s="625"/>
      <c r="Y6" s="625"/>
      <c r="Z6" s="625"/>
      <c r="AA6" s="625"/>
      <c r="AB6" s="625"/>
      <c r="AC6" s="625"/>
      <c r="AD6" s="120"/>
      <c r="AE6" s="120"/>
      <c r="AF6" s="120"/>
      <c r="AG6" s="120"/>
      <c r="AH6" s="115"/>
      <c r="AI6" s="115"/>
    </row>
    <row r="7" spans="1:35" ht="15.75" customHeight="1">
      <c r="T7" s="122"/>
      <c r="U7" s="121"/>
      <c r="V7" s="627" t="s">
        <v>122</v>
      </c>
      <c r="W7" s="627"/>
      <c r="X7" s="627"/>
      <c r="Y7" s="627"/>
      <c r="Z7" s="627"/>
      <c r="AA7" s="627"/>
      <c r="AB7" s="627"/>
      <c r="AC7" s="627"/>
      <c r="AD7" s="627"/>
      <c r="AE7" s="115"/>
      <c r="AF7" s="115"/>
      <c r="AG7" s="115"/>
      <c r="AH7" s="115"/>
      <c r="AI7" s="115"/>
    </row>
    <row r="8" spans="1:35" ht="15.75" customHeight="1">
      <c r="T8" s="122"/>
      <c r="U8" s="121"/>
      <c r="V8" s="121"/>
      <c r="W8" s="625" t="s">
        <v>123</v>
      </c>
      <c r="X8" s="625"/>
      <c r="Y8" s="625"/>
      <c r="Z8" s="625"/>
      <c r="AA8" s="625"/>
      <c r="AB8" s="625"/>
      <c r="AC8" s="625"/>
      <c r="AD8" s="625"/>
      <c r="AE8" s="625"/>
      <c r="AF8" s="115"/>
      <c r="AG8" s="115"/>
      <c r="AH8" s="115"/>
      <c r="AI8" s="115"/>
    </row>
    <row r="9" spans="1:35" ht="15.75">
      <c r="U9" s="121"/>
      <c r="V9" s="121"/>
      <c r="W9" s="121"/>
      <c r="X9" s="627" t="s">
        <v>124</v>
      </c>
      <c r="Y9" s="627"/>
      <c r="Z9" s="627"/>
      <c r="AA9" s="627"/>
      <c r="AB9" s="627"/>
      <c r="AC9" s="627"/>
      <c r="AD9" s="627"/>
      <c r="AE9" s="627"/>
      <c r="AF9" s="627"/>
      <c r="AG9" s="115"/>
      <c r="AH9" s="115"/>
      <c r="AI9" s="115"/>
    </row>
    <row r="10" spans="1:35" ht="15.75">
      <c r="U10" s="121"/>
      <c r="V10" s="121"/>
      <c r="W10" s="121"/>
      <c r="X10" s="121"/>
      <c r="Y10" s="625" t="s">
        <v>125</v>
      </c>
      <c r="Z10" s="625"/>
      <c r="AA10" s="625"/>
      <c r="AB10" s="625"/>
      <c r="AC10" s="625"/>
      <c r="AD10" s="625"/>
      <c r="AE10" s="625"/>
      <c r="AF10" s="625"/>
      <c r="AG10" s="625"/>
      <c r="AH10" s="115"/>
      <c r="AI10" s="115"/>
    </row>
    <row r="11" spans="1:35" ht="15.75">
      <c r="U11" s="121"/>
      <c r="V11" s="121"/>
      <c r="W11" s="121"/>
      <c r="X11" s="121"/>
      <c r="Y11" s="121"/>
      <c r="Z11" s="627" t="s">
        <v>126</v>
      </c>
      <c r="AA11" s="627"/>
      <c r="AB11" s="627"/>
      <c r="AC11" s="627"/>
      <c r="AD11" s="627"/>
      <c r="AE11" s="627"/>
      <c r="AF11" s="627"/>
      <c r="AG11" s="627"/>
      <c r="AH11" s="627"/>
      <c r="AI11" s="115"/>
    </row>
    <row r="12" spans="1:35" ht="15.75">
      <c r="U12" s="121"/>
      <c r="V12" s="121"/>
      <c r="W12" s="121"/>
      <c r="X12" s="121"/>
      <c r="Y12" s="121"/>
      <c r="Z12" s="121"/>
      <c r="AA12" s="625" t="s">
        <v>127</v>
      </c>
      <c r="AB12" s="625"/>
      <c r="AC12" s="625"/>
      <c r="AD12" s="625"/>
      <c r="AE12" s="625"/>
      <c r="AF12" s="625"/>
      <c r="AG12" s="625"/>
      <c r="AH12" s="625"/>
      <c r="AI12" s="625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C24" sqref="C2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57" t="s">
        <v>31</v>
      </c>
      <c r="B1" s="658"/>
      <c r="C1" s="658"/>
      <c r="D1" s="658"/>
      <c r="E1" s="659"/>
      <c r="F1" s="660" t="s">
        <v>291</v>
      </c>
      <c r="G1" s="661"/>
      <c r="H1" s="661"/>
      <c r="I1" s="662"/>
      <c r="J1" s="653" t="s">
        <v>292</v>
      </c>
      <c r="K1" s="654"/>
      <c r="L1" s="654"/>
      <c r="M1" s="654"/>
      <c r="N1" s="654"/>
      <c r="O1" s="654"/>
      <c r="P1" s="654"/>
      <c r="Q1" s="654"/>
      <c r="R1" s="654"/>
      <c r="S1" s="654"/>
      <c r="T1" s="654"/>
      <c r="U1" s="654"/>
      <c r="V1" s="654"/>
      <c r="W1" s="654"/>
      <c r="X1" s="654"/>
      <c r="Y1" s="655"/>
      <c r="Z1" s="663" t="s">
        <v>293</v>
      </c>
      <c r="AA1" s="664"/>
      <c r="AB1" s="664"/>
      <c r="AC1" s="665"/>
      <c r="AD1" s="653" t="s">
        <v>294</v>
      </c>
      <c r="AE1" s="654"/>
      <c r="AF1" s="654"/>
      <c r="AG1" s="654"/>
      <c r="AH1" s="654"/>
      <c r="AI1" s="654"/>
      <c r="AJ1" s="654"/>
      <c r="AK1" s="654"/>
      <c r="AL1" s="654"/>
      <c r="AM1" s="654"/>
      <c r="AN1" s="654"/>
      <c r="AO1" s="654"/>
      <c r="AP1" s="654"/>
      <c r="AQ1" s="654"/>
      <c r="AR1" s="654"/>
      <c r="AS1" s="655"/>
      <c r="AT1" s="660" t="s">
        <v>295</v>
      </c>
      <c r="AU1" s="661"/>
      <c r="AV1" s="661"/>
      <c r="AW1" s="662"/>
      <c r="AX1" s="653" t="s">
        <v>296</v>
      </c>
      <c r="AY1" s="654"/>
      <c r="AZ1" s="654"/>
      <c r="BA1" s="654"/>
      <c r="BB1" s="654"/>
      <c r="BC1" s="654"/>
      <c r="BD1" s="654"/>
      <c r="BE1" s="654"/>
      <c r="BF1" s="654"/>
      <c r="BG1" s="654"/>
      <c r="BH1" s="654"/>
      <c r="BI1" s="654"/>
      <c r="BJ1" s="654"/>
      <c r="BK1" s="654"/>
      <c r="BL1" s="654"/>
      <c r="BM1" s="655"/>
    </row>
    <row r="2" spans="1:65" s="4" customFormat="1" ht="23.25" customHeight="1">
      <c r="A2" s="191" t="s">
        <v>19</v>
      </c>
      <c r="B2" s="191" t="s">
        <v>297</v>
      </c>
      <c r="C2" s="192" t="s">
        <v>298</v>
      </c>
      <c r="D2" s="421" t="s">
        <v>29</v>
      </c>
      <c r="E2" s="624"/>
      <c r="F2" s="193" t="s">
        <v>299</v>
      </c>
      <c r="G2" s="191" t="s">
        <v>18</v>
      </c>
      <c r="H2" s="193" t="s">
        <v>23</v>
      </c>
      <c r="I2" s="194" t="s">
        <v>86</v>
      </c>
      <c r="J2" s="195" t="s">
        <v>300</v>
      </c>
      <c r="K2" s="195" t="s">
        <v>301</v>
      </c>
      <c r="L2" s="193" t="s">
        <v>302</v>
      </c>
      <c r="M2" s="193" t="s">
        <v>303</v>
      </c>
      <c r="N2" s="193" t="s">
        <v>304</v>
      </c>
      <c r="O2" s="193" t="s">
        <v>305</v>
      </c>
      <c r="P2" s="193" t="s">
        <v>306</v>
      </c>
      <c r="Q2" s="193" t="s">
        <v>307</v>
      </c>
      <c r="R2" s="193" t="s">
        <v>308</v>
      </c>
      <c r="S2" s="193" t="s">
        <v>309</v>
      </c>
      <c r="T2" s="193" t="s">
        <v>310</v>
      </c>
      <c r="U2" s="193" t="s">
        <v>23</v>
      </c>
      <c r="V2" s="193" t="s">
        <v>311</v>
      </c>
      <c r="W2" s="193" t="s">
        <v>312</v>
      </c>
      <c r="X2" s="193" t="s">
        <v>313</v>
      </c>
      <c r="Y2" s="196" t="s">
        <v>314</v>
      </c>
      <c r="Z2" s="193" t="s">
        <v>299</v>
      </c>
      <c r="AA2" s="191" t="s">
        <v>18</v>
      </c>
      <c r="AB2" s="193" t="s">
        <v>23</v>
      </c>
      <c r="AC2" s="197" t="s">
        <v>86</v>
      </c>
      <c r="AD2" s="195" t="s">
        <v>300</v>
      </c>
      <c r="AE2" s="195" t="s">
        <v>301</v>
      </c>
      <c r="AF2" s="193" t="s">
        <v>302</v>
      </c>
      <c r="AG2" s="193" t="s">
        <v>303</v>
      </c>
      <c r="AH2" s="193" t="s">
        <v>304</v>
      </c>
      <c r="AI2" s="193" t="s">
        <v>305</v>
      </c>
      <c r="AJ2" s="193" t="s">
        <v>306</v>
      </c>
      <c r="AK2" s="193" t="s">
        <v>307</v>
      </c>
      <c r="AL2" s="193" t="s">
        <v>308</v>
      </c>
      <c r="AM2" s="193" t="s">
        <v>309</v>
      </c>
      <c r="AN2" s="193" t="s">
        <v>310</v>
      </c>
      <c r="AO2" s="193" t="s">
        <v>23</v>
      </c>
      <c r="AP2" s="193" t="s">
        <v>311</v>
      </c>
      <c r="AQ2" s="193" t="s">
        <v>312</v>
      </c>
      <c r="AR2" s="193" t="s">
        <v>313</v>
      </c>
      <c r="AS2" s="196" t="s">
        <v>314</v>
      </c>
      <c r="AT2" s="193" t="s">
        <v>299</v>
      </c>
      <c r="AU2" s="191" t="s">
        <v>18</v>
      </c>
      <c r="AV2" s="193" t="s">
        <v>23</v>
      </c>
      <c r="AW2" s="194" t="s">
        <v>86</v>
      </c>
      <c r="AX2" s="195" t="s">
        <v>300</v>
      </c>
      <c r="AY2" s="195" t="s">
        <v>301</v>
      </c>
      <c r="AZ2" s="193" t="s">
        <v>302</v>
      </c>
      <c r="BA2" s="193" t="s">
        <v>303</v>
      </c>
      <c r="BB2" s="193" t="s">
        <v>304</v>
      </c>
      <c r="BC2" s="193" t="s">
        <v>305</v>
      </c>
      <c r="BD2" s="193" t="s">
        <v>306</v>
      </c>
      <c r="BE2" s="193" t="s">
        <v>307</v>
      </c>
      <c r="BF2" s="193" t="s">
        <v>308</v>
      </c>
      <c r="BG2" s="193" t="s">
        <v>309</v>
      </c>
      <c r="BH2" s="193" t="s">
        <v>310</v>
      </c>
      <c r="BI2" s="193" t="s">
        <v>23</v>
      </c>
      <c r="BJ2" s="193" t="s">
        <v>311</v>
      </c>
      <c r="BK2" s="193" t="s">
        <v>312</v>
      </c>
      <c r="BL2" s="193" t="s">
        <v>315</v>
      </c>
      <c r="BM2" s="196" t="s">
        <v>314</v>
      </c>
    </row>
    <row r="3" spans="1:65" s="32" customFormat="1">
      <c r="A3" s="28" t="str">
        <f>'1-συμβολαια'!A3</f>
        <v>???</v>
      </c>
      <c r="B3" s="14" t="str">
        <f>'4-πολλυπρ'!D3</f>
        <v>???</v>
      </c>
      <c r="C3" s="14" t="str">
        <f>'4-πολλυπρ'!I3</f>
        <v>219-97</v>
      </c>
      <c r="D3" s="30"/>
      <c r="E3" s="28"/>
      <c r="F3" s="28"/>
      <c r="G3" s="29"/>
      <c r="H3" s="28"/>
      <c r="I3" s="28"/>
      <c r="J3" s="28"/>
      <c r="K3" s="145" t="s">
        <v>316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8" t="s">
        <v>316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5" spans="1:65">
      <c r="F5" s="656" t="s">
        <v>317</v>
      </c>
      <c r="G5" s="656"/>
      <c r="H5" s="656"/>
      <c r="I5" s="656"/>
    </row>
    <row r="6" spans="1:65">
      <c r="F6" s="656"/>
      <c r="G6" s="656"/>
      <c r="H6" s="656"/>
      <c r="I6" s="656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6"/>
  <sheetViews>
    <sheetView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8.140625" style="7" bestFit="1" customWidth="1"/>
    <col min="2" max="2" width="8.7109375" style="139" bestFit="1" customWidth="1"/>
    <col min="3" max="3" width="56.42578125" style="92" bestFit="1" customWidth="1"/>
    <col min="4" max="4" width="12.85546875" style="3" customWidth="1"/>
    <col min="5" max="6" width="12.42578125" style="3" customWidth="1"/>
    <col min="7" max="7" width="7.85546875" style="2" customWidth="1"/>
    <col min="8" max="8" width="8" style="2" customWidth="1"/>
    <col min="9" max="9" width="7.42578125" style="2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7" width="6.85546875" style="2" bestFit="1" customWidth="1"/>
    <col min="18" max="18" width="8.5703125" style="76" bestFit="1" customWidth="1"/>
    <col min="19" max="19" width="6.42578125" style="2" bestFit="1" customWidth="1"/>
    <col min="20" max="20" width="11.140625" style="2" customWidth="1"/>
    <col min="21" max="21" width="9.42578125" style="2" bestFit="1" customWidth="1"/>
    <col min="22" max="22" width="9.7109375" style="2" bestFit="1" customWidth="1"/>
    <col min="23" max="23" width="9.7109375" style="2" customWidth="1"/>
    <col min="24" max="24" width="8.5703125" style="2" bestFit="1" customWidth="1"/>
    <col min="25" max="25" width="12.5703125" style="2" bestFit="1" customWidth="1"/>
    <col min="26" max="26" width="12.5703125" style="2" customWidth="1"/>
    <col min="27" max="27" width="10.425781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9.42578125" style="27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15.75">
      <c r="A1" s="689" t="s">
        <v>1</v>
      </c>
      <c r="B1" s="691" t="s">
        <v>2</v>
      </c>
      <c r="C1" s="688" t="s">
        <v>0</v>
      </c>
      <c r="D1" s="692" t="s">
        <v>11</v>
      </c>
      <c r="E1" s="686" t="s">
        <v>12</v>
      </c>
      <c r="F1" s="668" t="s">
        <v>453</v>
      </c>
      <c r="G1" s="668"/>
      <c r="H1" s="668"/>
      <c r="I1" s="668"/>
      <c r="J1" s="666" t="s">
        <v>365</v>
      </c>
      <c r="K1" s="667"/>
      <c r="L1" s="588" t="s">
        <v>496</v>
      </c>
      <c r="M1" s="588"/>
      <c r="N1" s="669" t="s">
        <v>135</v>
      </c>
      <c r="O1" s="670"/>
      <c r="P1" s="673" t="s">
        <v>77</v>
      </c>
      <c r="Q1" s="674"/>
      <c r="R1" s="674"/>
      <c r="S1" s="674"/>
      <c r="T1" s="698" t="s">
        <v>497</v>
      </c>
      <c r="U1" s="699"/>
      <c r="V1" s="677" t="s">
        <v>43</v>
      </c>
      <c r="W1" s="678"/>
      <c r="X1" s="679"/>
      <c r="Y1" s="680" t="s">
        <v>58</v>
      </c>
      <c r="Z1" s="681"/>
      <c r="AA1" s="682"/>
      <c r="AB1" s="675" t="s">
        <v>78</v>
      </c>
      <c r="AC1" s="676"/>
      <c r="AD1" s="676"/>
      <c r="AE1" s="676"/>
      <c r="AF1" s="676"/>
      <c r="AG1" s="392"/>
      <c r="AH1" s="694" t="s">
        <v>54</v>
      </c>
      <c r="AI1" s="696" t="s">
        <v>44</v>
      </c>
      <c r="AJ1" s="671" t="s">
        <v>81</v>
      </c>
      <c r="AK1" s="700" t="s">
        <v>29</v>
      </c>
      <c r="AL1" s="701"/>
      <c r="AM1" s="701"/>
      <c r="AN1" s="701"/>
      <c r="AO1" s="702"/>
    </row>
    <row r="2" spans="1:43" ht="26.25" thickBot="1">
      <c r="A2" s="690"/>
      <c r="B2" s="416"/>
      <c r="C2" s="446"/>
      <c r="D2" s="693"/>
      <c r="E2" s="687"/>
      <c r="F2" s="353" t="s">
        <v>255</v>
      </c>
      <c r="G2" s="354" t="s">
        <v>93</v>
      </c>
      <c r="H2" s="354" t="s">
        <v>47</v>
      </c>
      <c r="I2" s="352" t="s">
        <v>409</v>
      </c>
      <c r="J2" s="263" t="s">
        <v>23</v>
      </c>
      <c r="K2" s="355" t="s">
        <v>409</v>
      </c>
      <c r="L2" s="188"/>
      <c r="M2" s="356" t="s">
        <v>409</v>
      </c>
      <c r="N2" s="40" t="s">
        <v>23</v>
      </c>
      <c r="O2" s="352" t="s">
        <v>409</v>
      </c>
      <c r="P2" s="69" t="s">
        <v>23</v>
      </c>
      <c r="Q2" s="263" t="s">
        <v>409</v>
      </c>
      <c r="R2" s="75" t="s">
        <v>83</v>
      </c>
      <c r="S2" s="357" t="s">
        <v>82</v>
      </c>
      <c r="T2" s="40" t="s">
        <v>23</v>
      </c>
      <c r="U2" s="351" t="s">
        <v>409</v>
      </c>
      <c r="V2" s="40" t="s">
        <v>23</v>
      </c>
      <c r="W2" s="263" t="s">
        <v>409</v>
      </c>
      <c r="X2" s="35" t="s">
        <v>34</v>
      </c>
      <c r="Y2" s="40" t="s">
        <v>23</v>
      </c>
      <c r="Z2" s="263" t="s">
        <v>409</v>
      </c>
      <c r="AA2" s="36" t="s">
        <v>34</v>
      </c>
      <c r="AB2" s="40" t="s">
        <v>499</v>
      </c>
      <c r="AC2" s="263" t="s">
        <v>409</v>
      </c>
      <c r="AD2" s="9" t="s">
        <v>498</v>
      </c>
      <c r="AE2" s="263" t="s">
        <v>409</v>
      </c>
      <c r="AF2" s="70" t="s">
        <v>33</v>
      </c>
      <c r="AG2" s="263" t="s">
        <v>409</v>
      </c>
      <c r="AH2" s="695"/>
      <c r="AI2" s="697"/>
      <c r="AJ2" s="672"/>
      <c r="AK2" s="700"/>
      <c r="AL2" s="701"/>
      <c r="AM2" s="701"/>
      <c r="AN2" s="701"/>
      <c r="AO2" s="702"/>
    </row>
    <row r="3" spans="1:43" s="5" customFormat="1">
      <c r="A3" s="391" t="str">
        <f>'1-συμβολαια'!A3</f>
        <v>???</v>
      </c>
      <c r="B3" s="350">
        <f>'1-συμβολαια'!B3</f>
        <v>36376</v>
      </c>
      <c r="C3" s="347" t="str">
        <f>'1-συμβολαια'!C3</f>
        <v>αγοραπωλησία ΒΑΣΕΙ  προσυμφ 15.356καπολα  τίμ = αρρ 1,3εκ  Δ.Ο.Υ. 10εκ</v>
      </c>
      <c r="D3" s="308" t="str">
        <f>'4-πολλυπρ'!D3</f>
        <v>???</v>
      </c>
      <c r="E3" s="308" t="str">
        <f>'4-πολλυπρ'!I3</f>
        <v>219-97</v>
      </c>
      <c r="F3" s="308">
        <f>'14-βιβλΕσ'!O3</f>
        <v>12423</v>
      </c>
      <c r="G3" s="280">
        <f>'14-βιβλΕσ'!Q3</f>
        <v>4879</v>
      </c>
      <c r="H3" s="280">
        <f t="shared" ref="H3" si="0">F3+G3</f>
        <v>17302</v>
      </c>
      <c r="I3" s="348">
        <f t="shared" ref="I3" si="1">H3/340.75</f>
        <v>50.776228906823185</v>
      </c>
      <c r="J3" s="280">
        <f>'8-κ-15-17'!AG3</f>
        <v>0</v>
      </c>
      <c r="K3" s="348">
        <f t="shared" ref="K3" si="2">J3/340.75</f>
        <v>0</v>
      </c>
      <c r="L3" s="280">
        <f>('14-βιβλΕσ'!N3+'14-βιβλΕσ'!O3+'14-βιβλΕσ'!R3)*30%</f>
        <v>101225.4</v>
      </c>
      <c r="M3" s="348">
        <f t="shared" ref="M3" si="3">L3/340.75</f>
        <v>297.06647101980923</v>
      </c>
      <c r="N3" s="280">
        <f>'14-βιβλΕσ'!R3</f>
        <v>218355</v>
      </c>
      <c r="O3" s="348">
        <f t="shared" ref="O3" si="4">N3/340.75</f>
        <v>640.80704328686716</v>
      </c>
      <c r="P3" s="400"/>
      <c r="Q3" s="400"/>
      <c r="R3" s="400"/>
      <c r="S3" s="400"/>
      <c r="T3" s="400"/>
      <c r="U3" s="400"/>
      <c r="V3" s="280">
        <f t="shared" ref="V3" si="5">H3+J3+L3</f>
        <v>118527.4</v>
      </c>
      <c r="W3" s="348">
        <f t="shared" ref="W3" si="6">V3/340.75</f>
        <v>347.84269992663241</v>
      </c>
      <c r="X3" s="284">
        <v>7252</v>
      </c>
      <c r="Y3" s="280">
        <f t="shared" ref="Y3" si="7">AF3-V3</f>
        <v>222109.6</v>
      </c>
      <c r="Z3" s="348">
        <f t="shared" ref="Z3" si="8">Y3/340.75</f>
        <v>651.82567865003671</v>
      </c>
      <c r="AA3" s="284">
        <v>6911</v>
      </c>
      <c r="AB3" s="280">
        <f>'1-συμβολαια'!L3+'8-κ-15-17'!AE3+'14-βιβλΕσ'!L3+'14-βιβλΕσ'!Q3+'14-βιβλΕσ'!R3</f>
        <v>487594</v>
      </c>
      <c r="AC3" s="348">
        <f t="shared" ref="AC3" si="9">AB3/340.75</f>
        <v>1430.9435069699193</v>
      </c>
      <c r="AD3" s="280">
        <f>'1-συμβολαια'!M3</f>
        <v>146957</v>
      </c>
      <c r="AE3" s="348">
        <f t="shared" ref="AE3" si="10">AD3/340.75</f>
        <v>431.27512839325016</v>
      </c>
      <c r="AF3" s="280">
        <f t="shared" ref="AF3" si="11">AB3-AD3</f>
        <v>340637</v>
      </c>
      <c r="AG3" s="348">
        <f t="shared" ref="AG3" si="12">AF3/340.75</f>
        <v>999.66837857666906</v>
      </c>
      <c r="AH3" s="330">
        <v>45854</v>
      </c>
      <c r="AI3" s="335">
        <f t="shared" ref="AI3" si="13">X3+AA3</f>
        <v>14163</v>
      </c>
      <c r="AJ3" s="349"/>
      <c r="AK3" s="74"/>
      <c r="AL3" s="74"/>
      <c r="AM3" s="74"/>
      <c r="AN3" s="74"/>
      <c r="AO3" s="74"/>
    </row>
    <row r="4" spans="1:43">
      <c r="A4" s="683" t="s">
        <v>35</v>
      </c>
      <c r="B4" s="684"/>
      <c r="C4" s="684"/>
      <c r="D4" s="684"/>
      <c r="E4" s="685"/>
      <c r="F4" s="262">
        <f t="shared" ref="F4:AG4" si="14">SUM(F3:F3)</f>
        <v>12423</v>
      </c>
      <c r="G4" s="262">
        <f t="shared" si="14"/>
        <v>4879</v>
      </c>
      <c r="H4" s="262">
        <f t="shared" si="14"/>
        <v>17302</v>
      </c>
      <c r="I4" s="42">
        <f t="shared" si="14"/>
        <v>50.776228906823185</v>
      </c>
      <c r="J4" s="262">
        <f t="shared" si="14"/>
        <v>0</v>
      </c>
      <c r="K4" s="42">
        <f t="shared" si="14"/>
        <v>0</v>
      </c>
      <c r="L4" s="262">
        <f t="shared" si="14"/>
        <v>101225.4</v>
      </c>
      <c r="M4" s="42">
        <f t="shared" si="14"/>
        <v>297.06647101980923</v>
      </c>
      <c r="N4" s="262">
        <f t="shared" si="14"/>
        <v>218355</v>
      </c>
      <c r="O4" s="42">
        <f t="shared" si="14"/>
        <v>640.80704328686716</v>
      </c>
      <c r="P4" s="262">
        <f t="shared" si="14"/>
        <v>0</v>
      </c>
      <c r="Q4" s="42">
        <f t="shared" si="14"/>
        <v>0</v>
      </c>
      <c r="R4" s="262">
        <f t="shared" si="14"/>
        <v>0</v>
      </c>
      <c r="S4" s="262">
        <f t="shared" si="14"/>
        <v>0</v>
      </c>
      <c r="T4" s="262">
        <f t="shared" si="14"/>
        <v>0</v>
      </c>
      <c r="U4" s="262">
        <f t="shared" si="14"/>
        <v>0</v>
      </c>
      <c r="V4" s="262">
        <f t="shared" si="14"/>
        <v>118527.4</v>
      </c>
      <c r="W4" s="42">
        <f t="shared" si="14"/>
        <v>347.84269992663241</v>
      </c>
      <c r="X4" s="262">
        <f t="shared" si="14"/>
        <v>7252</v>
      </c>
      <c r="Y4" s="262">
        <f t="shared" si="14"/>
        <v>222109.6</v>
      </c>
      <c r="Z4" s="42">
        <f t="shared" si="14"/>
        <v>651.82567865003671</v>
      </c>
      <c r="AA4" s="262">
        <f t="shared" si="14"/>
        <v>6911</v>
      </c>
      <c r="AB4" s="262">
        <f t="shared" si="14"/>
        <v>487594</v>
      </c>
      <c r="AC4" s="42">
        <f t="shared" si="14"/>
        <v>1430.9435069699193</v>
      </c>
      <c r="AD4" s="262">
        <f t="shared" si="14"/>
        <v>146957</v>
      </c>
      <c r="AE4" s="42">
        <f t="shared" si="14"/>
        <v>431.27512839325016</v>
      </c>
      <c r="AF4" s="262">
        <f t="shared" si="14"/>
        <v>340637</v>
      </c>
      <c r="AG4" s="42">
        <f t="shared" si="14"/>
        <v>999.66837857666906</v>
      </c>
      <c r="AH4" s="42"/>
      <c r="AI4" s="262">
        <f>SUM(AI3:AI3)</f>
        <v>14163</v>
      </c>
    </row>
    <row r="5" spans="1:43">
      <c r="N5" s="76"/>
      <c r="O5" s="76"/>
    </row>
    <row r="6" spans="1:43">
      <c r="N6" s="136"/>
      <c r="O6" s="136"/>
      <c r="AB6" s="136"/>
      <c r="AC6" s="136"/>
    </row>
    <row r="7" spans="1:43">
      <c r="AB7" s="136"/>
      <c r="AC7" s="137"/>
      <c r="AJ7" s="7"/>
      <c r="AK7" s="174"/>
    </row>
    <row r="8" spans="1:43">
      <c r="AJ8" s="364"/>
      <c r="AK8" s="174"/>
    </row>
    <row r="9" spans="1:43">
      <c r="AJ9" s="364"/>
      <c r="AK9" s="174"/>
    </row>
    <row r="10" spans="1:43">
      <c r="AJ10" s="364"/>
      <c r="AK10" s="174"/>
    </row>
    <row r="11" spans="1:43">
      <c r="AJ11" s="364"/>
      <c r="AK11" s="174"/>
    </row>
    <row r="12" spans="1:43" ht="15">
      <c r="AJ12" s="364"/>
      <c r="AK12" s="174"/>
      <c r="AL12" s="114"/>
      <c r="AM12" s="114"/>
      <c r="AN12" s="114"/>
      <c r="AO12" s="124"/>
    </row>
    <row r="13" spans="1:43" ht="15">
      <c r="AK13" s="125"/>
      <c r="AL13" s="125"/>
      <c r="AM13" s="125"/>
      <c r="AN13" s="125"/>
      <c r="AO13" s="125"/>
      <c r="AP13" s="124"/>
      <c r="AQ13" s="124"/>
    </row>
    <row r="14" spans="1:43" ht="15.75">
      <c r="AK14" s="124"/>
      <c r="AL14" s="126"/>
      <c r="AM14" s="126"/>
      <c r="AN14" s="126"/>
      <c r="AO14" s="126"/>
      <c r="AP14" s="127"/>
      <c r="AQ14" s="127"/>
    </row>
    <row r="15" spans="1:43" ht="15.75">
      <c r="AK15" s="124"/>
      <c r="AL15" s="128"/>
      <c r="AM15" s="128"/>
      <c r="AN15" s="128"/>
      <c r="AO15" s="128"/>
      <c r="AP15" s="127"/>
      <c r="AQ15" s="127"/>
    </row>
    <row r="16" spans="1:43" ht="15.75">
      <c r="AK16" s="127"/>
      <c r="AL16" s="127"/>
      <c r="AM16" s="127"/>
      <c r="AN16" s="127"/>
      <c r="AO16" s="127"/>
      <c r="AP16" s="127"/>
      <c r="AQ16" s="127"/>
    </row>
    <row r="17" spans="37:43" ht="15.75">
      <c r="AK17" s="127"/>
      <c r="AL17" s="127"/>
      <c r="AM17" s="127"/>
      <c r="AN17" s="127"/>
      <c r="AO17" s="127"/>
      <c r="AP17" s="129"/>
      <c r="AQ17" s="127"/>
    </row>
    <row r="18" spans="37:43" ht="15.75">
      <c r="AK18" s="127"/>
      <c r="AL18" s="127"/>
      <c r="AM18" s="127"/>
      <c r="AN18" s="127"/>
      <c r="AO18" s="127"/>
      <c r="AP18" s="127"/>
      <c r="AQ18" s="127"/>
    </row>
    <row r="19" spans="37:43" ht="15.75">
      <c r="AK19" s="127"/>
      <c r="AL19" s="127"/>
      <c r="AM19" s="127"/>
      <c r="AN19" s="127"/>
      <c r="AO19" s="127"/>
      <c r="AP19" s="127"/>
      <c r="AQ19" s="127"/>
    </row>
    <row r="20" spans="37:43" ht="15.75">
      <c r="AK20" s="127"/>
      <c r="AL20" s="127"/>
      <c r="AM20" s="127"/>
      <c r="AN20" s="127"/>
      <c r="AO20" s="127"/>
      <c r="AP20" s="127"/>
      <c r="AQ20" s="127"/>
    </row>
    <row r="21" spans="37:43" ht="15.75">
      <c r="AK21" s="127"/>
      <c r="AL21" s="127"/>
      <c r="AM21" s="127"/>
      <c r="AN21" s="127"/>
      <c r="AO21" s="127"/>
      <c r="AP21" s="127"/>
      <c r="AQ21" s="127"/>
    </row>
    <row r="22" spans="37:43" ht="15.75">
      <c r="AK22" s="127"/>
      <c r="AL22" s="127"/>
      <c r="AM22" s="127"/>
      <c r="AN22" s="127"/>
      <c r="AO22" s="127"/>
      <c r="AP22" s="127"/>
      <c r="AQ22" s="127"/>
    </row>
    <row r="23" spans="37:43" ht="15">
      <c r="AK23" s="124"/>
      <c r="AL23" s="124"/>
      <c r="AM23" s="124"/>
      <c r="AN23" s="124"/>
      <c r="AO23" s="124"/>
      <c r="AP23" s="124"/>
      <c r="AQ23" s="124"/>
    </row>
    <row r="24" spans="37:43" ht="15">
      <c r="AK24" s="124"/>
      <c r="AL24" s="124"/>
      <c r="AM24" s="124"/>
      <c r="AN24" s="124"/>
      <c r="AO24" s="124"/>
      <c r="AP24" s="124"/>
      <c r="AQ24" s="124"/>
    </row>
    <row r="25" spans="37:43" ht="15">
      <c r="AK25" s="124"/>
      <c r="AL25" s="124"/>
      <c r="AM25" s="124"/>
      <c r="AN25" s="124"/>
      <c r="AO25" s="124"/>
      <c r="AP25" s="124"/>
      <c r="AQ25" s="124"/>
    </row>
    <row r="26" spans="37:43" ht="15">
      <c r="AK26" s="124"/>
      <c r="AL26" s="124"/>
      <c r="AM26" s="124"/>
      <c r="AN26" s="124"/>
      <c r="AO26" s="124"/>
      <c r="AP26" s="124"/>
      <c r="AQ26" s="124"/>
    </row>
    <row r="27" spans="37:43" ht="15">
      <c r="AK27" s="124"/>
      <c r="AL27" s="124"/>
      <c r="AM27" s="124"/>
      <c r="AN27" s="124"/>
      <c r="AO27" s="124"/>
      <c r="AP27" s="124"/>
      <c r="AQ27" s="124"/>
    </row>
    <row r="28" spans="37:43" ht="15">
      <c r="AK28" s="124"/>
      <c r="AL28" s="124"/>
      <c r="AM28" s="124"/>
      <c r="AN28" s="124"/>
      <c r="AO28" s="124"/>
      <c r="AP28" s="124"/>
      <c r="AQ28" s="124"/>
    </row>
    <row r="29" spans="37:43" ht="15">
      <c r="AK29" s="124"/>
      <c r="AL29" s="124"/>
      <c r="AM29" s="124"/>
      <c r="AN29" s="124"/>
      <c r="AO29" s="124"/>
      <c r="AP29" s="124"/>
      <c r="AQ29" s="124"/>
    </row>
    <row r="30" spans="37:43" ht="15">
      <c r="AK30" s="124"/>
      <c r="AL30" s="124"/>
      <c r="AM30" s="124"/>
      <c r="AN30" s="124"/>
      <c r="AO30" s="124"/>
      <c r="AP30" s="124"/>
      <c r="AQ30" s="124"/>
    </row>
    <row r="31" spans="37:43" ht="15">
      <c r="AK31" s="124"/>
      <c r="AL31" s="124"/>
      <c r="AM31" s="124"/>
      <c r="AN31" s="124"/>
      <c r="AO31" s="124"/>
      <c r="AP31" s="124"/>
      <c r="AQ31" s="124"/>
    </row>
    <row r="32" spans="37:43" ht="15">
      <c r="AK32" s="124"/>
      <c r="AL32" s="124"/>
      <c r="AM32" s="124"/>
      <c r="AN32" s="124"/>
      <c r="AO32" s="124"/>
      <c r="AP32" s="124"/>
      <c r="AQ32" s="124"/>
    </row>
    <row r="33" spans="37:43" ht="15">
      <c r="AK33" s="124"/>
      <c r="AL33" s="124"/>
      <c r="AM33" s="124"/>
      <c r="AN33" s="124"/>
      <c r="AO33" s="124"/>
      <c r="AP33" s="124"/>
      <c r="AQ33" s="124"/>
    </row>
    <row r="34" spans="37:43" ht="15">
      <c r="AK34" s="124"/>
      <c r="AL34" s="124"/>
      <c r="AM34" s="124"/>
      <c r="AN34" s="124"/>
      <c r="AO34" s="124"/>
      <c r="AP34" s="124"/>
      <c r="AQ34" s="124"/>
    </row>
    <row r="35" spans="37:43" ht="15">
      <c r="AK35" s="124"/>
      <c r="AL35" s="124"/>
      <c r="AM35" s="124"/>
      <c r="AN35" s="124"/>
      <c r="AO35" s="124"/>
      <c r="AP35" s="124"/>
      <c r="AQ35" s="124"/>
    </row>
    <row r="36" spans="37:43" ht="15">
      <c r="AK36" s="124"/>
      <c r="AL36" s="124"/>
      <c r="AM36" s="124"/>
      <c r="AN36" s="124"/>
      <c r="AO36" s="124"/>
      <c r="AP36" s="124"/>
      <c r="AQ36" s="124"/>
    </row>
    <row r="37" spans="37:43" ht="15">
      <c r="AK37" s="124"/>
      <c r="AL37" s="124"/>
      <c r="AM37" s="124"/>
      <c r="AN37" s="124"/>
      <c r="AO37" s="124"/>
      <c r="AP37" s="124"/>
      <c r="AQ37" s="124"/>
    </row>
    <row r="38" spans="37:43" ht="15">
      <c r="AK38" s="124"/>
      <c r="AL38" s="124"/>
      <c r="AM38" s="124"/>
      <c r="AN38" s="124"/>
      <c r="AO38" s="124"/>
      <c r="AP38" s="124"/>
      <c r="AQ38" s="124"/>
    </row>
    <row r="39" spans="37:43" ht="15">
      <c r="AK39" s="124"/>
      <c r="AL39" s="124"/>
      <c r="AM39" s="124"/>
      <c r="AN39" s="124"/>
      <c r="AO39" s="124"/>
      <c r="AP39" s="124"/>
      <c r="AQ39" s="124"/>
    </row>
    <row r="40" spans="37:43" ht="15">
      <c r="AK40" s="124"/>
      <c r="AL40" s="124"/>
      <c r="AM40" s="124"/>
      <c r="AN40" s="124"/>
      <c r="AO40" s="124"/>
      <c r="AP40" s="124"/>
      <c r="AQ40" s="124"/>
    </row>
    <row r="41" spans="37:43" ht="15">
      <c r="AK41" s="124"/>
      <c r="AL41" s="124"/>
      <c r="AM41" s="124"/>
      <c r="AN41" s="124"/>
      <c r="AO41" s="124"/>
      <c r="AP41" s="124"/>
      <c r="AQ41" s="124"/>
    </row>
    <row r="42" spans="37:43" ht="15">
      <c r="AK42" s="124"/>
      <c r="AL42" s="124"/>
      <c r="AM42" s="124"/>
      <c r="AN42" s="124"/>
      <c r="AO42" s="124"/>
      <c r="AP42" s="124"/>
      <c r="AQ42" s="124"/>
    </row>
    <row r="43" spans="37:43" ht="15">
      <c r="AK43" s="124"/>
      <c r="AL43" s="124"/>
      <c r="AM43" s="124"/>
      <c r="AN43" s="124"/>
      <c r="AO43" s="124"/>
      <c r="AP43" s="124"/>
      <c r="AQ43" s="124"/>
    </row>
    <row r="44" spans="37:43" ht="15.75" customHeight="1">
      <c r="AK44" s="124"/>
      <c r="AL44" s="124"/>
      <c r="AM44" s="124"/>
      <c r="AN44" s="124"/>
      <c r="AO44" s="124"/>
      <c r="AP44" s="124"/>
      <c r="AQ44" s="124"/>
    </row>
    <row r="45" spans="37:43" ht="15">
      <c r="AK45" s="124"/>
      <c r="AL45" s="124"/>
      <c r="AM45" s="124"/>
      <c r="AN45" s="124"/>
      <c r="AO45" s="124"/>
      <c r="AP45" s="124"/>
      <c r="AQ45" s="124"/>
    </row>
    <row r="46" spans="37:43" ht="15">
      <c r="AK46" s="124"/>
      <c r="AL46" s="124"/>
      <c r="AM46" s="124"/>
      <c r="AN46" s="124"/>
      <c r="AO46" s="124"/>
      <c r="AP46" s="124"/>
      <c r="AQ46" s="124"/>
    </row>
    <row r="47" spans="37:43" ht="15.75">
      <c r="AK47" s="124"/>
      <c r="AL47" s="124"/>
      <c r="AM47" s="124"/>
      <c r="AN47" s="124"/>
      <c r="AO47" s="124"/>
      <c r="AP47" s="130"/>
      <c r="AQ47" s="130"/>
    </row>
    <row r="48" spans="37:43" ht="15.75" customHeight="1">
      <c r="AK48" s="124"/>
      <c r="AL48" s="124"/>
      <c r="AM48" s="124"/>
      <c r="AN48" s="124"/>
      <c r="AO48" s="124"/>
      <c r="AP48" s="130"/>
      <c r="AQ48" s="130"/>
    </row>
    <row r="49" spans="37:43" ht="15">
      <c r="AK49" s="124"/>
      <c r="AL49" s="124"/>
      <c r="AM49" s="124"/>
      <c r="AN49" s="124"/>
      <c r="AO49" s="124"/>
      <c r="AP49" s="124"/>
      <c r="AQ49" s="124"/>
    </row>
    <row r="50" spans="37:43" ht="15">
      <c r="AK50" s="124"/>
      <c r="AL50" s="124"/>
      <c r="AM50" s="124"/>
      <c r="AN50" s="124"/>
      <c r="AO50" s="124"/>
      <c r="AP50" s="124"/>
      <c r="AQ50" s="124"/>
    </row>
    <row r="51" spans="37:43" ht="15">
      <c r="AK51" s="124"/>
      <c r="AL51" s="124"/>
      <c r="AM51" s="124"/>
      <c r="AN51" s="124"/>
      <c r="AO51" s="124"/>
      <c r="AP51" s="124"/>
      <c r="AQ51" s="124"/>
    </row>
    <row r="52" spans="37:43" ht="15">
      <c r="AK52" s="124"/>
      <c r="AL52" s="124"/>
      <c r="AM52" s="124"/>
      <c r="AN52" s="124"/>
      <c r="AO52" s="124"/>
      <c r="AP52" s="124"/>
      <c r="AQ52" s="124"/>
    </row>
    <row r="53" spans="37:43" ht="15">
      <c r="AK53" s="124"/>
      <c r="AL53" s="124"/>
      <c r="AM53" s="124"/>
      <c r="AN53" s="124"/>
      <c r="AO53" s="124"/>
      <c r="AP53" s="124"/>
      <c r="AQ53" s="124"/>
    </row>
    <row r="54" spans="37:43" ht="15">
      <c r="AK54" s="124"/>
      <c r="AL54" s="124"/>
      <c r="AM54" s="124"/>
      <c r="AN54" s="124"/>
      <c r="AO54" s="124"/>
      <c r="AP54" s="124"/>
      <c r="AQ54" s="124"/>
    </row>
    <row r="55" spans="37:43" ht="15">
      <c r="AK55" s="124"/>
      <c r="AL55" s="124"/>
      <c r="AM55" s="124"/>
      <c r="AN55" s="124"/>
      <c r="AO55" s="124"/>
      <c r="AP55" s="124"/>
      <c r="AQ55" s="124"/>
    </row>
    <row r="56" spans="37:43" ht="15">
      <c r="AK56" s="124"/>
      <c r="AL56" s="124"/>
      <c r="AM56" s="124"/>
      <c r="AN56" s="124"/>
      <c r="AO56" s="124"/>
      <c r="AP56" s="124"/>
      <c r="AQ56" s="124"/>
    </row>
    <row r="57" spans="37:43" ht="15">
      <c r="AK57" s="124"/>
      <c r="AL57" s="124"/>
      <c r="AM57" s="124"/>
      <c r="AN57" s="124"/>
      <c r="AO57" s="124"/>
      <c r="AP57" s="124"/>
      <c r="AQ57" s="124"/>
    </row>
    <row r="58" spans="37:43" ht="15">
      <c r="AK58" s="124"/>
      <c r="AL58" s="124"/>
      <c r="AM58" s="124"/>
      <c r="AN58" s="124"/>
      <c r="AO58" s="124"/>
      <c r="AP58" s="124"/>
      <c r="AQ58" s="124"/>
    </row>
    <row r="59" spans="37:43" ht="15.75">
      <c r="AK59" s="124"/>
      <c r="AL59" s="124"/>
      <c r="AM59" s="124"/>
      <c r="AN59" s="124"/>
      <c r="AO59" s="124"/>
      <c r="AP59" s="129"/>
      <c r="AQ59" s="124"/>
    </row>
    <row r="60" spans="37:43" ht="15">
      <c r="AK60" s="124"/>
      <c r="AL60" s="124"/>
      <c r="AM60" s="124"/>
      <c r="AN60" s="124"/>
      <c r="AO60" s="124"/>
      <c r="AP60" s="124"/>
      <c r="AQ60" s="124"/>
    </row>
    <row r="61" spans="37:43" ht="15">
      <c r="AK61" s="124"/>
      <c r="AL61" s="124"/>
      <c r="AM61" s="124"/>
      <c r="AN61" s="124"/>
      <c r="AO61" s="124"/>
      <c r="AP61" s="124"/>
      <c r="AQ61" s="124"/>
    </row>
    <row r="62" spans="37:43" ht="15">
      <c r="AK62" s="124"/>
      <c r="AL62" s="124"/>
      <c r="AM62" s="124"/>
      <c r="AN62" s="124"/>
      <c r="AO62" s="124"/>
      <c r="AP62" s="124"/>
      <c r="AQ62" s="124"/>
    </row>
    <row r="63" spans="37:43" ht="15">
      <c r="AK63" s="124"/>
      <c r="AL63" s="124"/>
      <c r="AM63" s="124"/>
      <c r="AN63" s="124"/>
      <c r="AO63" s="124"/>
      <c r="AP63" s="124"/>
      <c r="AQ63" s="124"/>
    </row>
    <row r="64" spans="37:43" ht="15">
      <c r="AK64" s="124"/>
      <c r="AL64" s="124"/>
      <c r="AM64" s="124"/>
      <c r="AN64" s="124"/>
      <c r="AO64" s="124"/>
      <c r="AP64" s="124"/>
      <c r="AQ64" s="124"/>
    </row>
    <row r="65" spans="37:43" ht="15">
      <c r="AK65" s="124"/>
      <c r="AL65" s="124"/>
      <c r="AM65" s="124"/>
      <c r="AN65" s="124"/>
      <c r="AO65" s="124"/>
      <c r="AP65" s="124"/>
      <c r="AQ65" s="124"/>
    </row>
    <row r="66" spans="37:43" ht="15">
      <c r="AK66" s="124"/>
      <c r="AL66" s="124"/>
      <c r="AM66" s="124"/>
      <c r="AN66" s="124"/>
      <c r="AO66" s="124"/>
      <c r="AP66" s="124"/>
      <c r="AQ66" s="124"/>
    </row>
    <row r="67" spans="37:43" ht="15">
      <c r="AK67" s="124"/>
      <c r="AL67" s="124"/>
      <c r="AM67" s="124"/>
      <c r="AN67" s="124"/>
      <c r="AO67" s="124"/>
      <c r="AP67" s="124"/>
      <c r="AQ67" s="124"/>
    </row>
    <row r="68" spans="37:43" ht="15">
      <c r="AK68" s="124"/>
      <c r="AL68" s="124"/>
      <c r="AM68" s="124"/>
      <c r="AN68" s="124"/>
      <c r="AO68" s="124"/>
      <c r="AP68" s="124"/>
      <c r="AQ68" s="124"/>
    </row>
    <row r="69" spans="37:43" ht="15">
      <c r="AK69" s="124"/>
      <c r="AL69" s="124"/>
      <c r="AM69" s="124"/>
      <c r="AN69" s="124"/>
      <c r="AO69" s="124"/>
      <c r="AP69" s="124"/>
      <c r="AQ69" s="124"/>
    </row>
    <row r="70" spans="37:43" ht="15">
      <c r="AK70" s="124"/>
      <c r="AL70" s="124"/>
      <c r="AM70" s="124"/>
      <c r="AN70" s="124"/>
      <c r="AO70" s="124"/>
      <c r="AP70" s="124"/>
      <c r="AQ70" s="124"/>
    </row>
    <row r="71" spans="37:43" ht="15">
      <c r="AK71" s="124"/>
      <c r="AL71" s="124"/>
      <c r="AM71" s="124"/>
      <c r="AN71" s="124"/>
      <c r="AO71" s="124"/>
      <c r="AP71" s="124"/>
      <c r="AQ71" s="124"/>
    </row>
    <row r="72" spans="37:43" ht="15">
      <c r="AK72" s="124"/>
      <c r="AL72" s="124"/>
      <c r="AM72" s="124"/>
      <c r="AN72" s="124"/>
      <c r="AO72" s="124"/>
      <c r="AP72" s="124"/>
      <c r="AQ72" s="124"/>
    </row>
    <row r="73" spans="37:43" ht="15">
      <c r="AK73" s="124"/>
      <c r="AL73" s="124"/>
      <c r="AM73" s="124"/>
      <c r="AN73" s="124"/>
      <c r="AO73" s="124"/>
      <c r="AP73" s="124"/>
      <c r="AQ73" s="124"/>
    </row>
    <row r="74" spans="37:43" ht="15">
      <c r="AK74" s="124"/>
      <c r="AL74" s="124"/>
      <c r="AM74" s="124"/>
      <c r="AN74" s="124"/>
      <c r="AO74" s="124"/>
      <c r="AP74" s="124"/>
      <c r="AQ74" s="124"/>
    </row>
    <row r="75" spans="37:43" ht="15">
      <c r="AK75" s="124"/>
      <c r="AL75" s="124"/>
      <c r="AM75" s="124"/>
      <c r="AN75" s="124"/>
      <c r="AO75" s="124"/>
      <c r="AP75" s="124"/>
      <c r="AQ75" s="124"/>
    </row>
    <row r="76" spans="37:43" ht="15">
      <c r="AK76" s="124"/>
      <c r="AL76" s="124"/>
      <c r="AM76" s="124"/>
      <c r="AN76" s="124"/>
      <c r="AO76" s="124"/>
      <c r="AP76" s="124"/>
      <c r="AQ76" s="124"/>
    </row>
  </sheetData>
  <mergeCells count="19">
    <mergeCell ref="AK1:AO2"/>
    <mergeCell ref="L1:M1"/>
    <mergeCell ref="A4:E4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2"/>
  <sheetViews>
    <sheetView workbookViewId="0">
      <pane ySplit="1" topLeftCell="A2" activePane="bottomLeft" state="frozen"/>
      <selection pane="bottomLeft" activeCell="B17" sqref="B17"/>
    </sheetView>
  </sheetViews>
  <sheetFormatPr defaultRowHeight="11.25"/>
  <cols>
    <col min="1" max="1" width="9.140625" style="3"/>
    <col min="2" max="2" width="42.28515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2.7109375" style="3" bestFit="1" customWidth="1"/>
    <col min="17" max="22" width="9.140625" style="3"/>
    <col min="23" max="23" width="18.140625" style="3" bestFit="1" customWidth="1"/>
    <col min="24" max="24" width="14.140625" style="3" bestFit="1" customWidth="1"/>
    <col min="25" max="25" width="19.5703125" style="3" bestFit="1" customWidth="1"/>
    <col min="26" max="16384" width="9.140625" style="3"/>
  </cols>
  <sheetData>
    <row r="1" spans="1:27">
      <c r="A1" s="200"/>
      <c r="B1" s="200"/>
      <c r="C1" s="365"/>
      <c r="D1" s="200" t="s">
        <v>318</v>
      </c>
      <c r="E1" s="200" t="s">
        <v>319</v>
      </c>
      <c r="F1" s="200" t="s">
        <v>320</v>
      </c>
      <c r="G1" s="200" t="s">
        <v>321</v>
      </c>
      <c r="H1" s="200" t="s">
        <v>322</v>
      </c>
      <c r="I1" s="200" t="s">
        <v>323</v>
      </c>
      <c r="J1" s="200" t="s">
        <v>324</v>
      </c>
      <c r="K1" s="201" t="s">
        <v>325</v>
      </c>
      <c r="L1" s="200" t="s">
        <v>326</v>
      </c>
      <c r="M1" s="200" t="s">
        <v>96</v>
      </c>
      <c r="N1" s="200" t="s">
        <v>327</v>
      </c>
      <c r="O1" s="200" t="s">
        <v>322</v>
      </c>
      <c r="P1" s="202" t="s">
        <v>29</v>
      </c>
      <c r="Q1" s="423" t="s">
        <v>328</v>
      </c>
      <c r="R1" s="424"/>
      <c r="S1" s="425"/>
      <c r="T1" s="431" t="s">
        <v>407</v>
      </c>
      <c r="U1" s="432"/>
      <c r="V1" s="432"/>
      <c r="W1" s="426" t="s">
        <v>329</v>
      </c>
      <c r="X1" s="426"/>
      <c r="Y1" s="426"/>
      <c r="Z1" s="426"/>
      <c r="AA1" s="427"/>
    </row>
    <row r="2" spans="1:27">
      <c r="A2" s="203" t="str">
        <f>'1-συμβολαια'!A3</f>
        <v>???</v>
      </c>
      <c r="B2" s="77" t="str">
        <f>'1-συμβολαια'!C3</f>
        <v>αγοραπωλησία ΒΑΣΕΙ  προσυμφ 15.356καπολα  τίμ = αρρ 1,3εκ  Δ.Ο.Υ. 10εκ</v>
      </c>
      <c r="C2" s="203">
        <f>'1-συμβολαια'!D3</f>
        <v>8700000</v>
      </c>
      <c r="D2" s="77">
        <v>1000</v>
      </c>
      <c r="E2" s="77">
        <v>480</v>
      </c>
      <c r="F2" s="77"/>
      <c r="G2" s="77">
        <v>180</v>
      </c>
      <c r="H2" s="77"/>
      <c r="I2" s="77"/>
      <c r="J2" s="393">
        <v>1700</v>
      </c>
      <c r="K2" s="77">
        <f t="shared" ref="K2" si="0">SUM(D2:I2)</f>
        <v>1660</v>
      </c>
      <c r="L2" s="77"/>
      <c r="M2" s="77"/>
      <c r="N2" s="77"/>
      <c r="O2" s="77">
        <v>11085</v>
      </c>
      <c r="P2" s="77" t="s">
        <v>520</v>
      </c>
      <c r="Q2" s="394" t="s">
        <v>516</v>
      </c>
      <c r="R2" s="77"/>
      <c r="S2" s="77"/>
      <c r="T2" s="77"/>
      <c r="U2" s="77"/>
      <c r="V2" s="77"/>
      <c r="W2" s="77" t="s">
        <v>521</v>
      </c>
      <c r="X2" s="393" t="s">
        <v>522</v>
      </c>
      <c r="Y2" s="77" t="s">
        <v>523</v>
      </c>
      <c r="Z2" s="77"/>
      <c r="AA2" s="77"/>
    </row>
    <row r="3" spans="1:27">
      <c r="A3" s="428" t="str">
        <f>'1-συμβολαια'!A4</f>
        <v>σύνολο</v>
      </c>
      <c r="B3" s="429"/>
      <c r="C3" s="430"/>
      <c r="D3" s="77">
        <f t="shared" ref="D3:K3" si="1">SUM(D2:D2)</f>
        <v>1000</v>
      </c>
      <c r="E3" s="77">
        <f t="shared" si="1"/>
        <v>480</v>
      </c>
      <c r="F3" s="77">
        <f t="shared" si="1"/>
        <v>0</v>
      </c>
      <c r="G3" s="77">
        <f t="shared" si="1"/>
        <v>180</v>
      </c>
      <c r="H3" s="77">
        <f t="shared" si="1"/>
        <v>0</v>
      </c>
      <c r="I3" s="77">
        <f t="shared" si="1"/>
        <v>0</v>
      </c>
      <c r="J3" s="77">
        <f t="shared" si="1"/>
        <v>1700</v>
      </c>
      <c r="K3" s="77">
        <f t="shared" si="1"/>
        <v>1660</v>
      </c>
    </row>
    <row r="4" spans="1:27">
      <c r="I4" s="3" t="s">
        <v>409</v>
      </c>
      <c r="J4" s="2">
        <f>J3/340.75</f>
        <v>4.9889948642699924</v>
      </c>
    </row>
    <row r="5" spans="1:27">
      <c r="C5" s="7" t="s">
        <v>408</v>
      </c>
      <c r="D5" s="3">
        <v>900</v>
      </c>
      <c r="E5" s="3">
        <v>480</v>
      </c>
      <c r="G5" s="3">
        <v>180</v>
      </c>
      <c r="I5" s="5" t="s">
        <v>382</v>
      </c>
    </row>
    <row r="6" spans="1:27">
      <c r="I6" s="3" t="s">
        <v>409</v>
      </c>
      <c r="J6" s="2">
        <f>J5/340.75</f>
        <v>0</v>
      </c>
    </row>
    <row r="7" spans="1:27">
      <c r="H7" s="165" t="s">
        <v>383</v>
      </c>
    </row>
    <row r="8" spans="1:27">
      <c r="I8" s="3" t="s">
        <v>409</v>
      </c>
      <c r="J8" s="2">
        <f>J7/340.75</f>
        <v>0</v>
      </c>
    </row>
    <row r="9" spans="1:27">
      <c r="E9" s="116" t="s">
        <v>493</v>
      </c>
      <c r="J9" s="2"/>
    </row>
    <row r="10" spans="1:27">
      <c r="E10" s="6"/>
      <c r="I10" s="3" t="s">
        <v>409</v>
      </c>
      <c r="J10" s="2">
        <f>J9/340.75</f>
        <v>0</v>
      </c>
    </row>
    <row r="13" spans="1:27">
      <c r="C13" s="57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7">
      <c r="C14" s="57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7">
      <c r="C15" s="57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366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2:15">
      <c r="C17" s="36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57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D19" s="5"/>
    </row>
    <row r="20" spans="2:15">
      <c r="D20" s="5"/>
    </row>
    <row r="21" spans="2:15">
      <c r="B21" s="305"/>
      <c r="D21" s="5"/>
      <c r="E21" s="7"/>
    </row>
    <row r="22" spans="2:15">
      <c r="D22" s="5"/>
      <c r="E22" s="7"/>
    </row>
    <row r="23" spans="2:15">
      <c r="D23" s="5"/>
      <c r="E23" s="7"/>
    </row>
    <row r="24" spans="2:15">
      <c r="D24" s="5"/>
      <c r="E24" s="7"/>
    </row>
    <row r="25" spans="2:15">
      <c r="D25" s="5"/>
      <c r="E25" s="7"/>
    </row>
    <row r="26" spans="2:15">
      <c r="D26" s="5"/>
      <c r="E26" s="7"/>
    </row>
    <row r="27" spans="2:15">
      <c r="B27" s="305"/>
      <c r="D27" s="5"/>
      <c r="E27" s="57"/>
    </row>
    <row r="28" spans="2:15">
      <c r="D28" s="5"/>
      <c r="E28" s="57"/>
    </row>
    <row r="29" spans="2:15">
      <c r="D29" s="5"/>
      <c r="E29" s="57"/>
    </row>
    <row r="30" spans="2:15">
      <c r="C30" s="57"/>
      <c r="D30" s="5"/>
      <c r="E30" s="57"/>
    </row>
    <row r="31" spans="2:15">
      <c r="D31" s="5"/>
      <c r="E31" s="7"/>
    </row>
    <row r="32" spans="2:15">
      <c r="D32" s="5"/>
      <c r="E32" s="2"/>
    </row>
  </sheetData>
  <mergeCells count="4">
    <mergeCell ref="Q1:S1"/>
    <mergeCell ref="W1:AA1"/>
    <mergeCell ref="A3:C3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3"/>
  <sheetViews>
    <sheetView workbookViewId="0">
      <pane ySplit="2" topLeftCell="A3" activePane="bottomLeft" state="frozen"/>
      <selection pane="bottomLeft" activeCell="I26" sqref="I26"/>
    </sheetView>
  </sheetViews>
  <sheetFormatPr defaultRowHeight="11.25"/>
  <cols>
    <col min="1" max="1" width="7" style="7" customWidth="1"/>
    <col min="2" max="2" width="59.140625" style="92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2" customWidth="1"/>
    <col min="17" max="18" width="8" style="82" customWidth="1"/>
    <col min="19" max="19" width="19.28515625" style="82" customWidth="1"/>
    <col min="20" max="21" width="8" style="82" customWidth="1"/>
    <col min="22" max="22" width="22.285156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43" t="s">
        <v>1</v>
      </c>
      <c r="B1" s="445" t="s">
        <v>0</v>
      </c>
      <c r="C1" s="447" t="s">
        <v>7</v>
      </c>
      <c r="D1" s="441" t="s">
        <v>367</v>
      </c>
      <c r="E1" s="442"/>
      <c r="F1" s="442"/>
      <c r="G1" s="442"/>
      <c r="H1" s="442"/>
      <c r="I1" s="442"/>
      <c r="J1" s="442"/>
      <c r="K1" s="442"/>
      <c r="L1" s="442"/>
      <c r="M1" s="449" t="s">
        <v>94</v>
      </c>
      <c r="N1" s="450"/>
      <c r="O1" s="451" t="s">
        <v>255</v>
      </c>
      <c r="P1" s="433" t="s">
        <v>86</v>
      </c>
      <c r="Q1" s="434"/>
      <c r="R1" s="434"/>
      <c r="S1" s="434"/>
      <c r="T1" s="434"/>
      <c r="U1" s="434"/>
      <c r="V1" s="434"/>
      <c r="W1" s="434"/>
      <c r="X1" s="434"/>
      <c r="Y1" s="434"/>
      <c r="Z1" s="435"/>
    </row>
    <row r="2" spans="1:26" s="10" customFormat="1" ht="24" customHeight="1" thickBot="1">
      <c r="A2" s="444"/>
      <c r="B2" s="446"/>
      <c r="C2" s="448"/>
      <c r="D2" s="59" t="s">
        <v>79</v>
      </c>
      <c r="E2" s="59" t="s">
        <v>80</v>
      </c>
      <c r="F2" s="59" t="s">
        <v>368</v>
      </c>
      <c r="G2" s="59" t="s">
        <v>369</v>
      </c>
      <c r="H2" s="59" t="s">
        <v>23</v>
      </c>
      <c r="I2" s="217" t="s">
        <v>357</v>
      </c>
      <c r="J2" s="217" t="s">
        <v>358</v>
      </c>
      <c r="K2" s="217" t="s">
        <v>384</v>
      </c>
      <c r="L2" s="218" t="s">
        <v>360</v>
      </c>
      <c r="M2" s="222" t="s">
        <v>385</v>
      </c>
      <c r="N2" s="221" t="s">
        <v>386</v>
      </c>
      <c r="O2" s="452"/>
      <c r="P2" s="436"/>
      <c r="Q2" s="437"/>
      <c r="R2" s="437"/>
      <c r="S2" s="437"/>
      <c r="T2" s="437"/>
      <c r="U2" s="437"/>
      <c r="V2" s="437"/>
      <c r="W2" s="437"/>
      <c r="X2" s="437"/>
      <c r="Y2" s="437"/>
      <c r="Z2" s="438"/>
    </row>
    <row r="3" spans="1:26" s="5" customFormat="1">
      <c r="A3" s="363" t="str">
        <f>'1-συμβολαια'!A3</f>
        <v>???</v>
      </c>
      <c r="B3" s="307" t="str">
        <f>'1-συμβολαια'!C3</f>
        <v>αγοραπωλησία ΒΑΣΕΙ  προσυμφ 15.356καπολα  τίμ = αρρ 1,3εκ  Δ.Ο.Υ. 10εκ</v>
      </c>
      <c r="C3" s="308">
        <f>'1-συμβολαια'!D3</f>
        <v>8700000</v>
      </c>
      <c r="D3" s="303"/>
      <c r="E3" s="303">
        <v>1000</v>
      </c>
      <c r="F3" s="303">
        <v>3600</v>
      </c>
      <c r="G3" s="303">
        <f t="shared" ref="G3" si="0">(C3-120000)*1.2%</f>
        <v>102960</v>
      </c>
      <c r="H3" s="303">
        <f t="shared" ref="H3" si="1">D3+E3+F3+G3</f>
        <v>107560</v>
      </c>
      <c r="I3" s="279">
        <f t="shared" ref="I3" si="2">(F3+G3)*9%</f>
        <v>9590.4</v>
      </c>
      <c r="J3" s="279">
        <f t="shared" ref="J3" si="3">(D3+E3)*5%</f>
        <v>50</v>
      </c>
      <c r="K3" s="279">
        <f t="shared" ref="K3" si="4">H3*5%</f>
        <v>5378</v>
      </c>
      <c r="L3" s="308">
        <f t="shared" ref="L3" si="5">H3*1%</f>
        <v>1075.5999999999999</v>
      </c>
      <c r="M3" s="308">
        <f t="shared" ref="M3" si="6">H3-O3</f>
        <v>91466</v>
      </c>
      <c r="N3" s="308">
        <f t="shared" ref="N3" si="7">D3+E3</f>
        <v>1000</v>
      </c>
      <c r="O3" s="308">
        <f t="shared" ref="O3" si="8">I3+J3+K3+L3</f>
        <v>16094</v>
      </c>
      <c r="P3" s="309" t="s">
        <v>404</v>
      </c>
      <c r="Q3" s="309" t="s">
        <v>405</v>
      </c>
      <c r="R3" s="309" t="s">
        <v>406</v>
      </c>
      <c r="S3" s="309"/>
      <c r="T3" s="309"/>
      <c r="U3" s="309"/>
      <c r="V3" s="309" t="s">
        <v>531</v>
      </c>
      <c r="W3" s="282"/>
      <c r="X3" s="282"/>
      <c r="Y3" s="282"/>
      <c r="Z3" s="282"/>
    </row>
    <row r="4" spans="1:26">
      <c r="A4" s="411" t="s">
        <v>56</v>
      </c>
      <c r="B4" s="412"/>
      <c r="C4" s="412"/>
      <c r="D4" s="158">
        <f t="shared" ref="D4:O4" si="9">SUM(D3:D3)</f>
        <v>0</v>
      </c>
      <c r="E4" s="158">
        <f t="shared" si="9"/>
        <v>1000</v>
      </c>
      <c r="F4" s="158">
        <f t="shared" si="9"/>
        <v>3600</v>
      </c>
      <c r="G4" s="158">
        <f t="shared" si="9"/>
        <v>102960</v>
      </c>
      <c r="H4" s="158">
        <f t="shared" si="9"/>
        <v>107560</v>
      </c>
      <c r="I4" s="158">
        <f t="shared" si="9"/>
        <v>9590.4</v>
      </c>
      <c r="J4" s="158">
        <f t="shared" si="9"/>
        <v>50</v>
      </c>
      <c r="K4" s="158">
        <f t="shared" si="9"/>
        <v>5378</v>
      </c>
      <c r="L4" s="158">
        <f t="shared" si="9"/>
        <v>1075.5999999999999</v>
      </c>
      <c r="M4" s="158">
        <f t="shared" si="9"/>
        <v>91466</v>
      </c>
      <c r="N4" s="158">
        <f t="shared" si="9"/>
        <v>1000</v>
      </c>
      <c r="O4" s="158">
        <f t="shared" si="9"/>
        <v>16094</v>
      </c>
    </row>
    <row r="5" spans="1:26">
      <c r="J5" s="227"/>
      <c r="K5" s="227"/>
      <c r="L5" s="7"/>
      <c r="P5" s="163" t="s">
        <v>387</v>
      </c>
      <c r="Q5" s="131"/>
      <c r="R5" s="131"/>
      <c r="S5" s="131"/>
      <c r="T5" s="131"/>
      <c r="U5" s="131"/>
      <c r="V5" s="131"/>
      <c r="W5" s="131"/>
      <c r="X5" s="131"/>
      <c r="Y5" s="131"/>
    </row>
    <row r="6" spans="1:26">
      <c r="K6" s="227"/>
      <c r="L6" s="7"/>
      <c r="P6" s="141"/>
      <c r="Q6" s="163" t="s">
        <v>388</v>
      </c>
      <c r="R6" s="131"/>
      <c r="S6" s="131"/>
      <c r="T6" s="131"/>
      <c r="U6" s="131"/>
      <c r="V6" s="131"/>
      <c r="W6" s="131"/>
      <c r="X6" s="131"/>
      <c r="Y6" s="141"/>
    </row>
    <row r="7" spans="1:26">
      <c r="P7" s="141"/>
      <c r="Q7" s="141"/>
      <c r="R7" s="131" t="s">
        <v>389</v>
      </c>
      <c r="S7" s="141"/>
      <c r="T7" s="141"/>
      <c r="U7" s="141"/>
      <c r="V7" s="141"/>
      <c r="W7" s="141"/>
      <c r="X7" s="141"/>
      <c r="Y7" s="141"/>
    </row>
    <row r="8" spans="1:26">
      <c r="P8" s="141"/>
      <c r="Q8" s="141"/>
      <c r="R8" s="141"/>
      <c r="S8" s="163" t="s">
        <v>390</v>
      </c>
      <c r="T8" s="141"/>
      <c r="U8" s="141"/>
      <c r="V8" s="141"/>
      <c r="W8" s="141"/>
      <c r="X8" s="141"/>
      <c r="Y8" s="141"/>
    </row>
    <row r="9" spans="1:26">
      <c r="P9" s="141"/>
      <c r="Q9" s="141"/>
      <c r="R9" s="141"/>
      <c r="S9" s="141"/>
      <c r="T9" s="131" t="s">
        <v>391</v>
      </c>
      <c r="U9" s="141"/>
      <c r="V9" s="141"/>
      <c r="W9" s="141"/>
      <c r="X9" s="141"/>
      <c r="Y9" s="141"/>
    </row>
    <row r="10" spans="1:26">
      <c r="P10" s="141"/>
      <c r="Q10" s="141"/>
      <c r="R10" s="131"/>
      <c r="S10" s="131"/>
      <c r="T10" s="141"/>
      <c r="U10" s="163" t="s">
        <v>392</v>
      </c>
      <c r="V10" s="141"/>
      <c r="W10" s="131"/>
      <c r="X10" s="131"/>
      <c r="Y10" s="131"/>
      <c r="Z10" s="131"/>
    </row>
    <row r="11" spans="1:26">
      <c r="P11" s="141"/>
      <c r="Q11" s="141"/>
      <c r="R11" s="131"/>
      <c r="S11" s="131"/>
      <c r="T11" s="141"/>
      <c r="U11" s="141"/>
      <c r="V11" s="131" t="s">
        <v>393</v>
      </c>
      <c r="W11" s="131"/>
      <c r="X11" s="131"/>
      <c r="Y11" s="131"/>
      <c r="Z11" s="141"/>
    </row>
    <row r="12" spans="1:26">
      <c r="P12" s="141"/>
      <c r="Q12" s="141"/>
      <c r="R12" s="141"/>
      <c r="S12" s="131"/>
      <c r="T12" s="141"/>
      <c r="U12" s="141"/>
      <c r="V12" s="141"/>
      <c r="W12" s="141"/>
      <c r="X12" s="141"/>
      <c r="Y12" s="141"/>
      <c r="Z12" s="141"/>
    </row>
    <row r="13" spans="1:26" ht="15.75">
      <c r="B13" s="439" t="s">
        <v>394</v>
      </c>
      <c r="C13" s="439"/>
      <c r="D13" s="439"/>
      <c r="E13" s="439"/>
      <c r="F13" s="439"/>
      <c r="G13" s="439"/>
      <c r="H13" s="439"/>
      <c r="I13" s="439"/>
      <c r="J13" s="439"/>
      <c r="K13" s="439"/>
      <c r="L13" s="439"/>
      <c r="M13" s="439"/>
      <c r="N13" s="439"/>
      <c r="O13" s="439"/>
      <c r="P13" s="439"/>
    </row>
    <row r="14" spans="1:26" ht="15.75">
      <c r="C14" s="454" t="s">
        <v>395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60"/>
      <c r="O14" s="228"/>
      <c r="P14" s="229"/>
      <c r="Q14" s="5"/>
      <c r="R14" s="3"/>
      <c r="S14" s="228"/>
    </row>
    <row r="15" spans="1:26" ht="15.75">
      <c r="C15" s="223"/>
      <c r="D15" s="453" t="s">
        <v>396</v>
      </c>
      <c r="E15" s="453"/>
      <c r="F15" s="453"/>
      <c r="G15" s="453"/>
      <c r="H15" s="453"/>
      <c r="I15" s="453"/>
      <c r="J15" s="453"/>
      <c r="K15" s="453"/>
      <c r="L15" s="453"/>
      <c r="M15" s="60"/>
      <c r="N15" s="60"/>
      <c r="O15" s="166"/>
      <c r="P15" s="230"/>
      <c r="Q15" s="230"/>
      <c r="R15" s="3"/>
      <c r="S15" s="166"/>
    </row>
    <row r="16" spans="1:26" ht="15">
      <c r="L16" s="219"/>
      <c r="M16" s="219"/>
      <c r="N16" s="219"/>
      <c r="O16" s="7"/>
      <c r="P16" s="229"/>
      <c r="Q16" s="229"/>
      <c r="R16" s="3"/>
      <c r="S16" s="5"/>
    </row>
    <row r="17" spans="2:24" ht="15">
      <c r="C17" s="440" t="s">
        <v>61</v>
      </c>
      <c r="D17" s="440"/>
      <c r="E17" s="440"/>
      <c r="F17" s="440"/>
      <c r="G17" s="440"/>
      <c r="H17" s="440"/>
      <c r="L17" s="7"/>
      <c r="M17" s="220"/>
      <c r="N17" s="220"/>
      <c r="O17" s="7"/>
      <c r="P17" s="229"/>
      <c r="Q17" s="230"/>
      <c r="R17" s="3"/>
      <c r="S17" s="3"/>
    </row>
    <row r="18" spans="2:24" ht="15">
      <c r="H18" s="3"/>
      <c r="J18" s="3"/>
      <c r="K18" s="3"/>
      <c r="L18" s="219"/>
      <c r="M18" s="219"/>
      <c r="N18" s="219"/>
      <c r="O18" s="7"/>
      <c r="P18" s="231"/>
      <c r="Q18" s="229"/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20"/>
      <c r="M19" s="220"/>
      <c r="N19" s="220"/>
      <c r="O19" s="7"/>
      <c r="P19" s="5"/>
      <c r="Q19" s="5"/>
      <c r="R19" s="5"/>
      <c r="S19" s="5"/>
      <c r="U19" s="3"/>
      <c r="V19" s="3"/>
      <c r="W19" s="3"/>
      <c r="X19" s="3"/>
    </row>
    <row r="20" spans="2:24" ht="12.75">
      <c r="B20" s="224" t="s">
        <v>397</v>
      </c>
      <c r="H20" s="3"/>
      <c r="J20" s="3"/>
      <c r="K20" s="3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5" t="s">
        <v>398</v>
      </c>
      <c r="H21" s="57"/>
      <c r="J21" s="57"/>
      <c r="K21" s="57"/>
      <c r="O21" s="7"/>
      <c r="P21" s="5"/>
      <c r="Q21" s="5"/>
      <c r="R21" s="5"/>
      <c r="S21" s="5"/>
    </row>
    <row r="22" spans="2:24" ht="15.75">
      <c r="B22" s="226" t="s">
        <v>399</v>
      </c>
      <c r="H22" s="57"/>
      <c r="I22" s="57"/>
      <c r="J22" s="57"/>
      <c r="K22" s="57"/>
      <c r="O22" s="7"/>
      <c r="P22" s="5"/>
      <c r="Q22" s="5"/>
      <c r="R22" s="5"/>
      <c r="S22" s="5"/>
    </row>
    <row r="23" spans="2:24" ht="15">
      <c r="B23" s="93"/>
      <c r="C23" s="4"/>
      <c r="D23" s="57"/>
      <c r="E23" s="4"/>
      <c r="F23" s="4"/>
      <c r="G23" s="4"/>
      <c r="H23" s="57"/>
      <c r="I23" s="57"/>
      <c r="J23" s="57"/>
      <c r="K23" s="57"/>
      <c r="O23" s="7"/>
      <c r="P23" s="232"/>
      <c r="Q23" s="229"/>
      <c r="R23" s="5"/>
      <c r="S23" s="5"/>
    </row>
    <row r="24" spans="2:24" ht="15">
      <c r="B24" s="93"/>
      <c r="C24" s="4"/>
      <c r="D24" s="57"/>
      <c r="E24" s="4"/>
      <c r="F24" s="4"/>
      <c r="G24" s="4"/>
      <c r="H24" s="57"/>
      <c r="I24" s="57"/>
      <c r="J24" s="57"/>
      <c r="K24" s="57"/>
      <c r="O24" s="7"/>
      <c r="P24" s="233"/>
      <c r="Q24" s="230"/>
      <c r="R24" s="3"/>
      <c r="S24" s="3"/>
    </row>
    <row r="25" spans="2:24" ht="15">
      <c r="B25" s="93"/>
      <c r="C25" s="4"/>
      <c r="D25" s="57"/>
      <c r="E25" s="4"/>
      <c r="F25" s="4"/>
      <c r="G25" s="4"/>
      <c r="H25" s="57"/>
      <c r="I25" s="57"/>
      <c r="J25" s="57"/>
      <c r="K25" s="57"/>
      <c r="O25" s="166"/>
      <c r="P25" s="230"/>
      <c r="Q25" s="230"/>
      <c r="R25" s="3"/>
      <c r="S25" s="166"/>
    </row>
    <row r="26" spans="2:24" ht="15">
      <c r="B26" s="93"/>
      <c r="C26" s="4"/>
      <c r="D26" s="57"/>
      <c r="E26" s="4"/>
      <c r="F26" s="4"/>
      <c r="G26" s="4"/>
      <c r="H26" s="57"/>
      <c r="I26" s="57"/>
      <c r="J26" s="57"/>
      <c r="K26" s="57"/>
      <c r="O26" s="7"/>
      <c r="P26" s="229"/>
      <c r="Q26" s="229"/>
      <c r="R26" s="3"/>
      <c r="S26" s="5"/>
    </row>
    <row r="27" spans="2:24" ht="15">
      <c r="B27" s="93"/>
      <c r="C27" s="4"/>
      <c r="D27" s="57"/>
      <c r="E27" s="4"/>
      <c r="F27" s="4"/>
      <c r="G27" s="4"/>
      <c r="H27" s="57"/>
      <c r="I27" s="57"/>
      <c r="J27" s="57"/>
      <c r="K27" s="57"/>
      <c r="O27" s="7"/>
      <c r="P27" s="229"/>
      <c r="Q27" s="230"/>
      <c r="R27" s="3"/>
      <c r="S27" s="3"/>
    </row>
    <row r="28" spans="2:24" ht="15">
      <c r="B28" s="134"/>
      <c r="C28" s="4"/>
      <c r="D28" s="57"/>
      <c r="E28" s="4"/>
      <c r="F28" s="4"/>
      <c r="G28" s="4"/>
      <c r="H28" s="305"/>
      <c r="I28" s="57"/>
      <c r="J28" s="57"/>
      <c r="K28" s="57"/>
      <c r="O28" s="7"/>
      <c r="P28" s="231"/>
      <c r="Q28" s="229"/>
      <c r="R28" s="5"/>
      <c r="S28" s="5"/>
    </row>
    <row r="29" spans="2:24">
      <c r="B29" s="135"/>
      <c r="C29" s="4"/>
      <c r="D29" s="57"/>
      <c r="E29" s="4"/>
      <c r="F29" s="4"/>
      <c r="G29" s="4"/>
      <c r="H29" s="3"/>
      <c r="I29" s="57"/>
      <c r="J29" s="57"/>
      <c r="K29" s="57"/>
      <c r="O29" s="7"/>
      <c r="P29" s="5"/>
      <c r="Q29" s="5"/>
      <c r="R29" s="5"/>
      <c r="S29" s="5"/>
    </row>
    <row r="30" spans="2:24">
      <c r="B30" s="93"/>
      <c r="C30" s="4"/>
      <c r="D30" s="57"/>
      <c r="E30" s="4"/>
      <c r="F30" s="4"/>
      <c r="G30" s="4"/>
      <c r="H30" s="3"/>
      <c r="I30" s="57"/>
      <c r="J30" s="57"/>
      <c r="K30" s="57"/>
      <c r="O30" s="7"/>
      <c r="P30" s="5"/>
      <c r="Q30" s="5"/>
      <c r="R30" s="5"/>
      <c r="S30" s="5"/>
    </row>
    <row r="31" spans="2:24">
      <c r="H31" s="3"/>
      <c r="O31" s="7"/>
      <c r="P31" s="5"/>
      <c r="Q31" s="5"/>
      <c r="R31" s="5"/>
      <c r="S31" s="5"/>
    </row>
    <row r="32" spans="2:24">
      <c r="H32" s="3"/>
      <c r="O32" s="7"/>
      <c r="P32" s="5"/>
      <c r="Q32" s="5"/>
      <c r="R32" s="5"/>
      <c r="S32" s="5"/>
    </row>
    <row r="33" spans="2:9">
      <c r="B33" s="305"/>
      <c r="E33" s="7"/>
      <c r="F33" s="7"/>
      <c r="G33" s="7"/>
      <c r="H33" s="3"/>
    </row>
    <row r="34" spans="2:9">
      <c r="B34" s="3"/>
      <c r="E34" s="7"/>
      <c r="F34" s="7"/>
      <c r="G34" s="7"/>
      <c r="H34" s="305"/>
    </row>
    <row r="35" spans="2:9">
      <c r="B35" s="3"/>
      <c r="E35" s="7"/>
      <c r="F35" s="7"/>
      <c r="G35" s="7"/>
    </row>
    <row r="36" spans="2:9">
      <c r="B36" s="3"/>
      <c r="E36" s="7"/>
      <c r="F36" s="7"/>
      <c r="G36" s="7"/>
    </row>
    <row r="37" spans="2:9">
      <c r="B37" s="3"/>
      <c r="E37" s="7"/>
      <c r="F37" s="7"/>
      <c r="G37" s="7"/>
    </row>
    <row r="38" spans="2:9">
      <c r="B38" s="3"/>
      <c r="E38" s="7"/>
      <c r="F38" s="7"/>
      <c r="G38" s="7"/>
    </row>
    <row r="39" spans="2:9">
      <c r="B39" s="305"/>
      <c r="D39" s="57"/>
      <c r="E39" s="57"/>
      <c r="F39" s="57"/>
      <c r="G39" s="57"/>
      <c r="H39" s="57"/>
    </row>
    <row r="40" spans="2:9">
      <c r="B40" s="3"/>
      <c r="D40" s="57"/>
      <c r="E40" s="57"/>
      <c r="F40" s="57"/>
      <c r="G40" s="57"/>
      <c r="H40" s="57"/>
    </row>
    <row r="41" spans="2:9">
      <c r="B41" s="3"/>
      <c r="C41" s="57"/>
      <c r="D41" s="57"/>
      <c r="E41" s="57"/>
      <c r="F41" s="57"/>
      <c r="G41" s="57"/>
      <c r="H41" s="57"/>
    </row>
    <row r="42" spans="2:9">
      <c r="B42" s="3"/>
      <c r="C42" s="57"/>
      <c r="D42" s="57"/>
      <c r="E42" s="57"/>
      <c r="F42" s="57"/>
      <c r="G42" s="57"/>
      <c r="I42" s="2"/>
    </row>
    <row r="43" spans="2:9">
      <c r="B43" s="3"/>
      <c r="C43" s="7"/>
      <c r="E43" s="7"/>
      <c r="F43" s="7"/>
      <c r="G43" s="7"/>
      <c r="I43" s="2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8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11.5703125" style="3" bestFit="1" customWidth="1"/>
    <col min="2" max="2" width="82.140625" style="90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64" t="s">
        <v>1</v>
      </c>
      <c r="B1" s="470" t="s">
        <v>0</v>
      </c>
      <c r="C1" s="472" t="s">
        <v>87</v>
      </c>
      <c r="D1" s="466" t="s">
        <v>3</v>
      </c>
      <c r="E1" s="467"/>
      <c r="F1" s="468" t="s">
        <v>512</v>
      </c>
      <c r="G1" s="469"/>
      <c r="H1" s="455" t="s">
        <v>29</v>
      </c>
      <c r="I1" s="456"/>
      <c r="J1" s="456"/>
      <c r="K1" s="456"/>
      <c r="L1" s="456"/>
      <c r="M1" s="456"/>
      <c r="N1" s="457"/>
    </row>
    <row r="2" spans="1:14" s="8" customFormat="1" ht="23.25" customHeight="1" thickBot="1">
      <c r="A2" s="465"/>
      <c r="B2" s="471"/>
      <c r="C2" s="473"/>
      <c r="D2" s="47"/>
      <c r="E2" s="58" t="s">
        <v>9</v>
      </c>
      <c r="F2" s="371" t="s">
        <v>513</v>
      </c>
      <c r="G2" s="314" t="s">
        <v>9</v>
      </c>
      <c r="H2" s="458"/>
      <c r="I2" s="459"/>
      <c r="J2" s="459"/>
      <c r="K2" s="459"/>
      <c r="L2" s="459"/>
      <c r="M2" s="459"/>
      <c r="N2" s="460"/>
    </row>
    <row r="3" spans="1:14" s="140" customFormat="1" ht="15">
      <c r="A3" s="369" t="str">
        <f>'1-συμβολαια'!A3</f>
        <v>???</v>
      </c>
      <c r="B3" s="310" t="str">
        <f>'1-συμβολαια'!C3</f>
        <v>αγοραπωλησία ΒΑΣΕΙ  προσυμφ 15.356καπολα  τίμ = αρρ 1,3εκ  Δ.Ο.Υ. 10εκ</v>
      </c>
      <c r="C3" s="313">
        <f>'1-συμβολαια'!D3</f>
        <v>8700000</v>
      </c>
      <c r="D3" s="370">
        <v>6</v>
      </c>
      <c r="E3" s="370">
        <v>6</v>
      </c>
      <c r="F3" s="311">
        <f t="shared" ref="F3" si="0">(D3-1)*1000</f>
        <v>5000</v>
      </c>
      <c r="G3" s="311">
        <f t="shared" ref="G3" si="1">(E3-1)*1000</f>
        <v>5000</v>
      </c>
      <c r="H3" s="309"/>
      <c r="I3" s="309"/>
      <c r="J3" s="309"/>
      <c r="K3" s="312"/>
      <c r="L3" s="312"/>
      <c r="M3" s="312"/>
      <c r="N3" s="312"/>
    </row>
    <row r="4" spans="1:14" ht="15.75">
      <c r="A4" s="461" t="s">
        <v>60</v>
      </c>
      <c r="B4" s="462"/>
      <c r="C4" s="462"/>
      <c r="D4" s="462"/>
      <c r="E4" s="463"/>
      <c r="F4" s="108">
        <f>SUM(F3:F3)</f>
        <v>5000</v>
      </c>
      <c r="G4" s="315">
        <f>SUM(G3:G3)</f>
        <v>5000</v>
      </c>
    </row>
    <row r="5" spans="1:14" ht="15.75">
      <c r="H5" s="142" t="s">
        <v>141</v>
      </c>
      <c r="I5" s="143"/>
      <c r="J5" s="143"/>
      <c r="K5" s="143"/>
      <c r="L5" s="143"/>
      <c r="M5" s="143"/>
    </row>
    <row r="6" spans="1:14" ht="15.75">
      <c r="I6" s="143" t="s">
        <v>142</v>
      </c>
      <c r="J6" s="143"/>
      <c r="K6" s="143"/>
      <c r="L6" s="143"/>
      <c r="M6" s="87"/>
    </row>
    <row r="7" spans="1:14" ht="15.75">
      <c r="J7" s="142" t="s">
        <v>143</v>
      </c>
    </row>
    <row r="10" spans="1:14" ht="15.75">
      <c r="B10" s="362" t="s">
        <v>510</v>
      </c>
      <c r="C10" s="82"/>
      <c r="D10" s="82"/>
      <c r="E10" s="82"/>
      <c r="F10" s="82"/>
      <c r="G10" s="82"/>
    </row>
    <row r="11" spans="1:14" ht="15.75">
      <c r="B11" s="362" t="s">
        <v>511</v>
      </c>
      <c r="C11" s="82"/>
      <c r="D11" s="82"/>
      <c r="E11" s="82"/>
      <c r="F11" s="82"/>
      <c r="G11" s="82"/>
    </row>
    <row r="12" spans="1:14" ht="15.75">
      <c r="B12" s="3"/>
      <c r="C12" s="234" t="s">
        <v>61</v>
      </c>
      <c r="D12" s="3"/>
      <c r="H12" s="2"/>
      <c r="I12" s="2"/>
      <c r="J12" s="2"/>
    </row>
    <row r="14" spans="1:14">
      <c r="B14" s="134"/>
    </row>
    <row r="15" spans="1:14">
      <c r="B15" s="135"/>
    </row>
    <row r="18" spans="2:9">
      <c r="B18" s="305"/>
      <c r="F18" s="7"/>
      <c r="H18" s="7"/>
      <c r="I18" s="7"/>
    </row>
    <row r="19" spans="2:9">
      <c r="B19" s="3"/>
      <c r="F19" s="7"/>
      <c r="H19" s="7"/>
      <c r="I19" s="7"/>
    </row>
    <row r="20" spans="2:9">
      <c r="B20" s="3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05"/>
      <c r="D24" s="57"/>
      <c r="E24" s="57"/>
      <c r="F24" s="57"/>
      <c r="G24" s="57"/>
      <c r="H24" s="7"/>
      <c r="I24" s="7"/>
    </row>
    <row r="25" spans="2:9">
      <c r="B25" s="3"/>
      <c r="D25" s="57"/>
      <c r="E25" s="57"/>
      <c r="F25" s="57"/>
      <c r="G25" s="57"/>
      <c r="H25" s="7"/>
      <c r="I25" s="7"/>
    </row>
    <row r="26" spans="2:9">
      <c r="B26" s="3"/>
      <c r="D26" s="57"/>
      <c r="E26" s="57"/>
      <c r="F26" s="57"/>
      <c r="G26" s="57"/>
      <c r="H26" s="7"/>
      <c r="I26" s="7"/>
    </row>
    <row r="27" spans="2:9">
      <c r="B27" s="3"/>
      <c r="D27" s="57"/>
      <c r="E27" s="57"/>
      <c r="F27" s="57"/>
      <c r="G27" s="57"/>
      <c r="H27" s="7"/>
      <c r="I27" s="2"/>
    </row>
    <row r="28" spans="2:9">
      <c r="B28" s="3"/>
      <c r="F28" s="7"/>
      <c r="H28" s="7"/>
      <c r="I28" s="2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F14" sqref="F14"/>
    </sheetView>
  </sheetViews>
  <sheetFormatPr defaultRowHeight="11.25"/>
  <cols>
    <col min="1" max="1" width="11.5703125" style="7" bestFit="1" customWidth="1"/>
    <col min="2" max="2" width="69.140625" style="92" bestFit="1" customWidth="1"/>
    <col min="3" max="3" width="7.28515625" style="7" bestFit="1" customWidth="1"/>
    <col min="4" max="4" width="15.5703125" style="7" customWidth="1"/>
    <col min="5" max="5" width="16.140625" style="7" customWidth="1"/>
    <col min="6" max="6" width="16.42578125" style="7" customWidth="1"/>
    <col min="7" max="7" width="12.85546875" style="7" customWidth="1"/>
    <col min="8" max="8" width="7.28515625" style="7" bestFit="1" customWidth="1"/>
    <col min="9" max="9" width="14.5703125" style="7" customWidth="1"/>
    <col min="10" max="10" width="8.85546875" style="7" customWidth="1"/>
    <col min="11" max="11" width="9.8554687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43" t="s">
        <v>1</v>
      </c>
      <c r="B1" s="445" t="s">
        <v>0</v>
      </c>
      <c r="C1" s="474" t="s">
        <v>11</v>
      </c>
      <c r="D1" s="474"/>
      <c r="E1" s="474"/>
      <c r="F1" s="474"/>
      <c r="G1" s="474"/>
      <c r="H1" s="475" t="s">
        <v>12</v>
      </c>
      <c r="I1" s="475"/>
      <c r="J1" s="475"/>
      <c r="K1" s="475"/>
      <c r="L1" s="475"/>
      <c r="M1" s="475"/>
      <c r="N1" s="475"/>
      <c r="O1" s="478" t="s">
        <v>88</v>
      </c>
      <c r="P1" s="476" t="s">
        <v>230</v>
      </c>
      <c r="Q1" s="433" t="s">
        <v>29</v>
      </c>
      <c r="R1" s="434"/>
      <c r="S1" s="434"/>
      <c r="T1" s="434"/>
      <c r="U1" s="435"/>
    </row>
    <row r="2" spans="1:25" ht="24" customHeight="1" thickBot="1">
      <c r="A2" s="444"/>
      <c r="B2" s="446"/>
      <c r="C2" s="368" t="s">
        <v>47</v>
      </c>
      <c r="D2" s="368" t="s">
        <v>48</v>
      </c>
      <c r="E2" s="368" t="s">
        <v>49</v>
      </c>
      <c r="F2" s="368" t="s">
        <v>50</v>
      </c>
      <c r="G2" s="38" t="s">
        <v>51</v>
      </c>
      <c r="H2" s="368" t="s">
        <v>47</v>
      </c>
      <c r="I2" s="368" t="s">
        <v>48</v>
      </c>
      <c r="J2" s="368" t="s">
        <v>49</v>
      </c>
      <c r="K2" s="368" t="s">
        <v>50</v>
      </c>
      <c r="L2" s="368" t="s">
        <v>51</v>
      </c>
      <c r="M2" s="368" t="s">
        <v>52</v>
      </c>
      <c r="N2" s="39" t="s">
        <v>53</v>
      </c>
      <c r="O2" s="479"/>
      <c r="P2" s="477"/>
      <c r="Q2" s="436"/>
      <c r="R2" s="437"/>
      <c r="S2" s="437"/>
      <c r="T2" s="437"/>
      <c r="U2" s="438"/>
    </row>
    <row r="3" spans="1:25" s="283" customFormat="1" ht="15">
      <c r="A3" s="369" t="str">
        <f>'1-συμβολαια'!A3</f>
        <v>???</v>
      </c>
      <c r="B3" s="397" t="str">
        <f>'1-συμβολαια'!C3</f>
        <v>αγοραπωλησία ΒΑΣΕΙ  προσυμφ 15.356καπολα  τίμ = αρρ 1,3εκ  Δ.Ο.Υ. 10εκ</v>
      </c>
      <c r="C3" s="278">
        <v>12</v>
      </c>
      <c r="D3" s="278" t="s">
        <v>452</v>
      </c>
      <c r="E3" s="278" t="s">
        <v>452</v>
      </c>
      <c r="F3" s="278" t="s">
        <v>452</v>
      </c>
      <c r="G3" s="278" t="s">
        <v>532</v>
      </c>
      <c r="H3" s="278">
        <v>1</v>
      </c>
      <c r="I3" s="278" t="s">
        <v>537</v>
      </c>
      <c r="J3" s="278"/>
      <c r="K3" s="278"/>
      <c r="L3" s="278"/>
      <c r="M3" s="278"/>
      <c r="N3" s="278"/>
      <c r="O3" s="316">
        <v>11</v>
      </c>
      <c r="P3" s="311">
        <f>O3*('2-δικαιώμ'!N3+'3-φύλλα2α'!F3)</f>
        <v>66000</v>
      </c>
      <c r="Q3" s="317" t="s">
        <v>148</v>
      </c>
      <c r="R3" s="317" t="s">
        <v>147</v>
      </c>
      <c r="S3" s="317" t="s">
        <v>149</v>
      </c>
      <c r="T3" s="317"/>
      <c r="U3" s="318"/>
    </row>
    <row r="4" spans="1:25" ht="15.75">
      <c r="A4" s="461" t="s">
        <v>47</v>
      </c>
      <c r="B4" s="462"/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462"/>
      <c r="N4" s="462"/>
      <c r="O4" s="462"/>
      <c r="P4" s="107">
        <f>SUM(P3:P3)</f>
        <v>66000</v>
      </c>
    </row>
    <row r="6" spans="1:25" ht="15.75">
      <c r="Q6" s="161" t="s">
        <v>144</v>
      </c>
      <c r="R6" s="128"/>
      <c r="S6" s="128"/>
      <c r="T6" s="128"/>
      <c r="U6" s="128"/>
      <c r="V6" s="128"/>
      <c r="W6" s="128"/>
      <c r="X6" s="128"/>
      <c r="Y6" s="115"/>
    </row>
    <row r="7" spans="1:25" ht="15.75">
      <c r="R7" s="143" t="s">
        <v>145</v>
      </c>
      <c r="S7" s="143"/>
      <c r="T7" s="143"/>
      <c r="U7" s="143"/>
      <c r="V7" s="143"/>
      <c r="W7" s="143"/>
      <c r="X7" s="143"/>
    </row>
    <row r="8" spans="1:25" ht="15.75">
      <c r="S8" s="161" t="s">
        <v>146</v>
      </c>
    </row>
    <row r="11" spans="1:25">
      <c r="B11" s="134"/>
    </row>
    <row r="12" spans="1:25">
      <c r="B12" s="135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Q12" sqref="Q12:R21"/>
    </sheetView>
  </sheetViews>
  <sheetFormatPr defaultRowHeight="11.25"/>
  <cols>
    <col min="1" max="1" width="10.28515625" style="7" customWidth="1"/>
    <col min="2" max="2" width="56.42578125" style="92" bestFit="1" customWidth="1"/>
    <col min="3" max="3" width="11.5703125" style="7" customWidth="1"/>
    <col min="4" max="5" width="7.85546875" style="3" customWidth="1"/>
    <col min="6" max="6" width="6.85546875" style="7" customWidth="1"/>
    <col min="7" max="7" width="7.140625" style="7" customWidth="1"/>
    <col min="8" max="8" width="10.285156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7.5703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7.140625" style="82" customWidth="1"/>
    <col min="30" max="30" width="6.28515625" style="82" customWidth="1"/>
    <col min="31" max="31" width="7" style="82" customWidth="1"/>
    <col min="32" max="33" width="6.28515625" style="82" customWidth="1"/>
    <col min="34" max="34" width="7" style="82" customWidth="1"/>
    <col min="35" max="38" width="6.28515625" style="82" customWidth="1"/>
    <col min="39" max="39" width="7.710937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3" t="s">
        <v>1</v>
      </c>
      <c r="B1" s="481" t="s">
        <v>0</v>
      </c>
      <c r="C1" s="485" t="s">
        <v>7</v>
      </c>
      <c r="D1" s="483" t="s">
        <v>3</v>
      </c>
      <c r="E1" s="484"/>
      <c r="F1" s="488" t="s">
        <v>410</v>
      </c>
      <c r="G1" s="489"/>
      <c r="H1" s="489"/>
      <c r="I1" s="489"/>
      <c r="J1" s="489"/>
      <c r="K1" s="489"/>
      <c r="L1" s="490"/>
      <c r="M1" s="491" t="s">
        <v>413</v>
      </c>
      <c r="N1" s="492"/>
      <c r="O1" s="493" t="s">
        <v>255</v>
      </c>
      <c r="P1" s="494"/>
      <c r="Q1" s="495" t="s">
        <v>411</v>
      </c>
      <c r="R1" s="480" t="s">
        <v>175</v>
      </c>
      <c r="S1" s="480"/>
      <c r="T1" s="480"/>
      <c r="U1" s="480"/>
      <c r="V1" s="480"/>
      <c r="W1" s="480"/>
      <c r="X1" s="480"/>
      <c r="Y1" s="480"/>
      <c r="Z1" s="480"/>
      <c r="AA1" s="480"/>
      <c r="AB1" s="480"/>
      <c r="AC1" s="480"/>
      <c r="AD1" s="480"/>
      <c r="AE1" s="480"/>
      <c r="AF1" s="480"/>
      <c r="AG1" s="480"/>
      <c r="AH1" s="480"/>
      <c r="AI1" s="480"/>
      <c r="AJ1" s="480"/>
      <c r="AK1" s="480"/>
      <c r="AL1" s="480"/>
      <c r="AM1" s="480"/>
      <c r="AN1" s="480"/>
      <c r="AO1" s="480"/>
    </row>
    <row r="2" spans="1:41" ht="23.25" thickBot="1">
      <c r="A2" s="414"/>
      <c r="B2" s="482"/>
      <c r="C2" s="486"/>
      <c r="D2" s="167" t="s">
        <v>4</v>
      </c>
      <c r="E2" s="151" t="s">
        <v>9</v>
      </c>
      <c r="F2" s="235" t="s">
        <v>4</v>
      </c>
      <c r="G2" s="168" t="s">
        <v>9</v>
      </c>
      <c r="H2" s="323" t="s">
        <v>47</v>
      </c>
      <c r="I2" s="235" t="s">
        <v>9</v>
      </c>
      <c r="J2" s="324" t="s">
        <v>358</v>
      </c>
      <c r="K2" s="324" t="s">
        <v>384</v>
      </c>
      <c r="L2" s="325" t="s">
        <v>360</v>
      </c>
      <c r="M2" s="235" t="s">
        <v>23</v>
      </c>
      <c r="N2" s="326" t="s">
        <v>89</v>
      </c>
      <c r="O2" s="235" t="s">
        <v>23</v>
      </c>
      <c r="P2" s="301" t="s">
        <v>9</v>
      </c>
      <c r="Q2" s="496"/>
      <c r="R2" s="170" t="s">
        <v>130</v>
      </c>
      <c r="S2" s="170" t="s">
        <v>173</v>
      </c>
      <c r="T2" s="170" t="s">
        <v>131</v>
      </c>
      <c r="U2" s="170" t="s">
        <v>257</v>
      </c>
      <c r="V2" s="170" t="s">
        <v>132</v>
      </c>
      <c r="W2" s="170" t="s">
        <v>258</v>
      </c>
      <c r="X2" s="170" t="s">
        <v>150</v>
      </c>
      <c r="Y2" s="170" t="s">
        <v>174</v>
      </c>
      <c r="Z2" s="170" t="s">
        <v>151</v>
      </c>
      <c r="AA2" s="170" t="s">
        <v>259</v>
      </c>
      <c r="AB2" s="170" t="s">
        <v>152</v>
      </c>
      <c r="AC2" s="170" t="s">
        <v>260</v>
      </c>
      <c r="AD2" s="170" t="s">
        <v>153</v>
      </c>
      <c r="AE2" s="170" t="s">
        <v>272</v>
      </c>
      <c r="AF2" s="170" t="s">
        <v>273</v>
      </c>
      <c r="AG2" s="276" t="s">
        <v>274</v>
      </c>
      <c r="AH2" s="170" t="s">
        <v>275</v>
      </c>
      <c r="AI2" s="170" t="s">
        <v>276</v>
      </c>
      <c r="AJ2" s="170" t="s">
        <v>477</v>
      </c>
      <c r="AK2" s="170" t="s">
        <v>478</v>
      </c>
      <c r="AL2" s="170"/>
      <c r="AM2" s="261" t="s">
        <v>59</v>
      </c>
      <c r="AN2" s="259" t="s">
        <v>47</v>
      </c>
      <c r="AO2" s="260" t="s">
        <v>29</v>
      </c>
    </row>
    <row r="3" spans="1:41" s="5" customFormat="1">
      <c r="A3" s="363" t="str">
        <f>'1-συμβολαια'!A3</f>
        <v>???</v>
      </c>
      <c r="B3" s="307" t="str">
        <f>'1-συμβολαια'!C3</f>
        <v>αγοραπωλησία ΒΑΣΕΙ  προσυμφ 15.356καπολα  τίμ = αρρ 1,3εκ  Δ.Ο.Υ. 10εκ</v>
      </c>
      <c r="C3" s="308">
        <f>'1-συμβολαια'!D3</f>
        <v>8700000</v>
      </c>
      <c r="D3" s="321">
        <f>'3-φύλλα2α'!D3</f>
        <v>6</v>
      </c>
      <c r="E3" s="321">
        <f>'3-φύλλα2α'!E3</f>
        <v>6</v>
      </c>
      <c r="F3" s="372">
        <v>12</v>
      </c>
      <c r="G3" s="375">
        <v>2</v>
      </c>
      <c r="H3" s="303">
        <f t="shared" ref="H3" si="0">F3*D3*1100</f>
        <v>79200</v>
      </c>
      <c r="I3" s="376">
        <f t="shared" ref="I3" si="1">E3*G3*1100</f>
        <v>13200</v>
      </c>
      <c r="J3" s="327">
        <f t="shared" ref="J3" si="2">H3*5%</f>
        <v>3960</v>
      </c>
      <c r="K3" s="327">
        <f t="shared" ref="K3" si="3">H3*5%</f>
        <v>3960</v>
      </c>
      <c r="L3" s="327">
        <f t="shared" ref="L3" si="4">H3*1%</f>
        <v>792</v>
      </c>
      <c r="M3" s="327">
        <f t="shared" ref="M3" si="5">H3-O3</f>
        <v>70488</v>
      </c>
      <c r="N3" s="327">
        <f t="shared" ref="N3" si="6">I3-P3</f>
        <v>11748</v>
      </c>
      <c r="O3" s="327">
        <f t="shared" ref="O3" si="7">J3+K3+L3</f>
        <v>8712</v>
      </c>
      <c r="P3" s="327">
        <f t="shared" ref="P3" si="8">I3*11%</f>
        <v>1452</v>
      </c>
      <c r="Q3" s="327">
        <f t="shared" ref="Q3" si="9">O3-P3</f>
        <v>7260</v>
      </c>
      <c r="R3" s="309"/>
      <c r="S3" s="309"/>
      <c r="T3" s="309">
        <v>6600</v>
      </c>
      <c r="U3" s="309">
        <v>800</v>
      </c>
      <c r="V3" s="309">
        <v>6600</v>
      </c>
      <c r="W3" s="309">
        <v>500</v>
      </c>
      <c r="X3" s="309"/>
      <c r="Y3" s="309"/>
      <c r="Z3" s="309"/>
      <c r="AA3" s="309">
        <v>800</v>
      </c>
      <c r="AB3" s="309">
        <f>13*6600</f>
        <v>85800</v>
      </c>
      <c r="AC3" s="309">
        <f>13*500</f>
        <v>6500</v>
      </c>
      <c r="AD3" s="309"/>
      <c r="AE3" s="309">
        <v>2200</v>
      </c>
      <c r="AF3" s="322">
        <v>500</v>
      </c>
      <c r="AG3" s="322"/>
      <c r="AH3" s="322">
        <v>2200</v>
      </c>
      <c r="AI3" s="322">
        <v>800</v>
      </c>
      <c r="AJ3" s="322"/>
      <c r="AK3" s="322"/>
      <c r="AL3" s="322"/>
      <c r="AM3" s="328">
        <f t="shared" ref="AM3" si="10">U3+Y3+AA3+AI3+AK3</f>
        <v>2400</v>
      </c>
      <c r="AN3" s="328">
        <f t="shared" ref="AN3" si="11">R3+S3+T3+V3+W3+X3+Z3+AB3+AC3+AD3+AE3++AF3+AG3+AH3+AJ3</f>
        <v>110900</v>
      </c>
      <c r="AO3" s="282"/>
    </row>
    <row r="4" spans="1:41">
      <c r="A4" s="411" t="s">
        <v>47</v>
      </c>
      <c r="B4" s="412"/>
      <c r="C4" s="412"/>
      <c r="D4" s="412"/>
      <c r="E4" s="412"/>
      <c r="F4" s="158">
        <f t="shared" ref="F4:AF4" si="12">SUM(F3:F3)</f>
        <v>12</v>
      </c>
      <c r="G4" s="158">
        <f t="shared" si="12"/>
        <v>2</v>
      </c>
      <c r="H4" s="158">
        <f t="shared" si="12"/>
        <v>79200</v>
      </c>
      <c r="I4" s="158">
        <f t="shared" si="12"/>
        <v>13200</v>
      </c>
      <c r="J4" s="158">
        <f t="shared" si="12"/>
        <v>3960</v>
      </c>
      <c r="K4" s="158">
        <f t="shared" si="12"/>
        <v>3960</v>
      </c>
      <c r="L4" s="158">
        <f t="shared" si="12"/>
        <v>792</v>
      </c>
      <c r="M4" s="158">
        <f t="shared" si="12"/>
        <v>70488</v>
      </c>
      <c r="N4" s="158">
        <f t="shared" si="12"/>
        <v>11748</v>
      </c>
      <c r="O4" s="158">
        <f t="shared" si="12"/>
        <v>8712</v>
      </c>
      <c r="P4" s="158">
        <f t="shared" si="12"/>
        <v>1452</v>
      </c>
      <c r="Q4" s="158">
        <f t="shared" si="12"/>
        <v>7260</v>
      </c>
      <c r="R4" s="158">
        <f t="shared" si="12"/>
        <v>0</v>
      </c>
      <c r="S4" s="158">
        <f t="shared" si="12"/>
        <v>0</v>
      </c>
      <c r="T4" s="158">
        <f t="shared" si="12"/>
        <v>6600</v>
      </c>
      <c r="U4" s="158">
        <f t="shared" si="12"/>
        <v>800</v>
      </c>
      <c r="V4" s="158">
        <f t="shared" si="12"/>
        <v>6600</v>
      </c>
      <c r="W4" s="158">
        <f t="shared" si="12"/>
        <v>500</v>
      </c>
      <c r="X4" s="158">
        <f t="shared" si="12"/>
        <v>0</v>
      </c>
      <c r="Y4" s="158">
        <f t="shared" si="12"/>
        <v>0</v>
      </c>
      <c r="Z4" s="158">
        <f t="shared" si="12"/>
        <v>0</v>
      </c>
      <c r="AA4" s="158">
        <f t="shared" si="12"/>
        <v>800</v>
      </c>
      <c r="AB4" s="158">
        <f t="shared" si="12"/>
        <v>85800</v>
      </c>
      <c r="AC4" s="158">
        <f t="shared" si="12"/>
        <v>6500</v>
      </c>
      <c r="AD4" s="158">
        <f t="shared" si="12"/>
        <v>0</v>
      </c>
      <c r="AE4" s="158">
        <f t="shared" si="12"/>
        <v>2200</v>
      </c>
      <c r="AF4" s="158">
        <f t="shared" si="12"/>
        <v>500</v>
      </c>
      <c r="AG4" s="401"/>
      <c r="AH4" s="158">
        <f>SUM(AH3:AH3)</f>
        <v>2200</v>
      </c>
      <c r="AI4" s="158">
        <f>SUM(AI3:AI3)</f>
        <v>800</v>
      </c>
      <c r="AJ4" s="158"/>
      <c r="AK4" s="158"/>
      <c r="AL4" s="158">
        <f>SUM(AL3:AL3)</f>
        <v>0</v>
      </c>
      <c r="AM4" s="158">
        <f>SUM(AM3:AM3)</f>
        <v>2400</v>
      </c>
      <c r="AN4" s="158">
        <f>SUM(AN3:AN3)</f>
        <v>110900</v>
      </c>
    </row>
    <row r="6" spans="1:41">
      <c r="R6" s="163" t="s">
        <v>495</v>
      </c>
      <c r="S6" s="173"/>
      <c r="T6" s="173"/>
      <c r="U6" s="173"/>
      <c r="V6" s="173"/>
      <c r="W6" s="173"/>
      <c r="X6" s="174"/>
      <c r="Y6" s="174"/>
      <c r="Z6" s="174"/>
      <c r="AA6" s="174"/>
      <c r="AB6" s="174"/>
      <c r="AC6" s="174"/>
      <c r="AD6" s="174"/>
      <c r="AE6" s="87"/>
      <c r="AF6" s="87"/>
      <c r="AG6" s="87"/>
      <c r="AH6" s="87"/>
      <c r="AI6" s="87"/>
      <c r="AJ6" s="87"/>
      <c r="AK6" s="87"/>
      <c r="AL6" s="87"/>
      <c r="AM6" s="87"/>
      <c r="AN6" s="87"/>
    </row>
    <row r="7" spans="1:41" ht="15.75">
      <c r="B7" s="487" t="s">
        <v>412</v>
      </c>
      <c r="C7" s="487"/>
      <c r="D7" s="487"/>
      <c r="E7" s="487"/>
      <c r="R7" s="174"/>
      <c r="S7" s="175" t="s">
        <v>514</v>
      </c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87"/>
      <c r="AF7" s="87"/>
      <c r="AG7" s="87"/>
      <c r="AH7" s="87"/>
      <c r="AI7" s="87"/>
      <c r="AJ7" s="87"/>
      <c r="AK7" s="87"/>
      <c r="AL7" s="87"/>
      <c r="AM7" s="87"/>
      <c r="AN7" s="87"/>
    </row>
    <row r="8" spans="1:41">
      <c r="R8" s="174"/>
      <c r="S8" s="174"/>
      <c r="T8" s="172" t="s">
        <v>231</v>
      </c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>
      <c r="R9" s="174"/>
      <c r="S9" s="174"/>
      <c r="T9" s="174"/>
      <c r="U9" s="175" t="s">
        <v>232</v>
      </c>
      <c r="V9" s="174"/>
      <c r="W9" s="174"/>
      <c r="X9" s="174"/>
      <c r="Y9" s="174"/>
      <c r="Z9" s="174"/>
      <c r="AA9" s="174"/>
      <c r="AB9" s="174"/>
      <c r="AC9" s="174"/>
      <c r="AD9" s="174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H10" s="7">
        <f>H3/F3</f>
        <v>6600</v>
      </c>
      <c r="R10" s="174"/>
      <c r="S10" s="174"/>
      <c r="T10" s="174"/>
      <c r="U10" s="174"/>
      <c r="V10" s="172" t="s">
        <v>515</v>
      </c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87"/>
      <c r="AN10" s="87"/>
    </row>
    <row r="11" spans="1:41">
      <c r="R11" s="174"/>
      <c r="S11" s="174"/>
      <c r="T11" s="174"/>
      <c r="U11" s="174"/>
      <c r="V11" s="174"/>
      <c r="W11" s="175" t="s">
        <v>233</v>
      </c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87"/>
      <c r="AN11" s="87"/>
    </row>
    <row r="12" spans="1:41">
      <c r="R12" s="174"/>
      <c r="S12" s="174"/>
      <c r="T12" s="174"/>
      <c r="U12" s="174"/>
      <c r="V12" s="174"/>
      <c r="W12" s="174"/>
      <c r="X12" s="172" t="s">
        <v>234</v>
      </c>
      <c r="Y12" s="172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87"/>
      <c r="AN12" s="87"/>
    </row>
    <row r="13" spans="1:41">
      <c r="L13" s="364"/>
      <c r="Q13" s="364"/>
      <c r="R13" s="174"/>
      <c r="S13" s="174"/>
      <c r="T13" s="174"/>
      <c r="U13" s="174"/>
      <c r="V13" s="174"/>
      <c r="W13" s="174"/>
      <c r="X13" s="174"/>
      <c r="Y13" s="175" t="s">
        <v>261</v>
      </c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87"/>
      <c r="AN13" s="87"/>
    </row>
    <row r="14" spans="1:41">
      <c r="B14" s="134"/>
      <c r="L14" s="364"/>
      <c r="Q14" s="364"/>
      <c r="R14" s="174"/>
      <c r="S14" s="174"/>
      <c r="T14" s="174"/>
      <c r="U14" s="174"/>
      <c r="V14" s="174"/>
      <c r="W14" s="174"/>
      <c r="X14" s="174"/>
      <c r="Y14" s="174"/>
      <c r="Z14" s="172" t="s">
        <v>235</v>
      </c>
      <c r="AA14" s="175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87"/>
      <c r="AN14" s="87"/>
      <c r="AO14" s="171"/>
    </row>
    <row r="15" spans="1:41">
      <c r="B15" s="135"/>
      <c r="L15" s="364"/>
      <c r="Q15" s="364"/>
      <c r="R15" s="174"/>
      <c r="S15" s="174"/>
      <c r="T15" s="174"/>
      <c r="U15" s="174"/>
      <c r="V15" s="174"/>
      <c r="W15" s="174"/>
      <c r="X15" s="174"/>
      <c r="Y15" s="174"/>
      <c r="Z15" s="175"/>
      <c r="AA15" s="175" t="s">
        <v>262</v>
      </c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87"/>
      <c r="AN15" s="87"/>
      <c r="AO15" s="171"/>
    </row>
    <row r="16" spans="1:41">
      <c r="L16" s="364"/>
      <c r="Q16" s="36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2" t="s">
        <v>236</v>
      </c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87"/>
      <c r="AN16" s="175"/>
    </row>
    <row r="17" spans="2:40">
      <c r="L17" s="364"/>
      <c r="Q17" s="36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5" t="s">
        <v>237</v>
      </c>
      <c r="AD17" s="174"/>
      <c r="AE17" s="174"/>
      <c r="AF17" s="174"/>
      <c r="AG17" s="174"/>
      <c r="AH17" s="174"/>
      <c r="AI17" s="174"/>
      <c r="AJ17" s="174"/>
      <c r="AK17" s="174"/>
      <c r="AL17" s="174"/>
      <c r="AM17" s="87"/>
      <c r="AN17" s="87"/>
    </row>
    <row r="18" spans="2:40">
      <c r="L18" s="364"/>
      <c r="Q18" s="364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174"/>
      <c r="AC18" s="174"/>
      <c r="AD18" s="172" t="s">
        <v>277</v>
      </c>
      <c r="AE18" s="176"/>
      <c r="AF18" s="176"/>
      <c r="AG18" s="176"/>
      <c r="AH18" s="176"/>
      <c r="AI18" s="176"/>
      <c r="AJ18" s="176"/>
      <c r="AK18" s="176"/>
      <c r="AL18" s="176"/>
      <c r="AM18" s="175"/>
    </row>
    <row r="19" spans="2:40">
      <c r="L19" s="364"/>
      <c r="Q19" s="364"/>
      <c r="R19" s="87"/>
      <c r="S19" s="87"/>
      <c r="T19" s="87"/>
      <c r="U19" s="87"/>
      <c r="V19" s="174"/>
      <c r="W19" s="174"/>
      <c r="X19" s="174"/>
      <c r="Y19" s="174"/>
      <c r="Z19" s="174"/>
      <c r="AA19" s="174"/>
      <c r="AB19" s="174"/>
      <c r="AC19" s="174"/>
      <c r="AD19" s="174"/>
      <c r="AE19" s="172" t="s">
        <v>278</v>
      </c>
      <c r="AF19" s="175"/>
      <c r="AG19" s="175"/>
      <c r="AH19" s="175"/>
      <c r="AI19" s="175"/>
      <c r="AJ19" s="175"/>
      <c r="AK19" s="175"/>
      <c r="AL19" s="175"/>
      <c r="AM19" s="87"/>
    </row>
    <row r="20" spans="2:40">
      <c r="L20" s="364"/>
      <c r="R20" s="2"/>
      <c r="S20" s="2"/>
      <c r="T20" s="2"/>
      <c r="U20" s="2"/>
      <c r="AF20" s="175" t="s">
        <v>279</v>
      </c>
      <c r="AG20" s="176"/>
      <c r="AH20" s="176"/>
      <c r="AI20" s="176"/>
      <c r="AJ20" s="176"/>
      <c r="AK20" s="176"/>
    </row>
    <row r="21" spans="2:40">
      <c r="B21" s="305"/>
      <c r="D21" s="7"/>
      <c r="E21" s="7"/>
      <c r="L21" s="364"/>
      <c r="AF21" s="174"/>
      <c r="AG21" s="277" t="s">
        <v>280</v>
      </c>
      <c r="AH21" s="277"/>
      <c r="AI21" s="277"/>
      <c r="AJ21" s="277"/>
      <c r="AK21" s="277"/>
      <c r="AL21" s="277"/>
    </row>
    <row r="22" spans="2:40">
      <c r="B22" s="3"/>
      <c r="D22" s="7"/>
      <c r="E22" s="7"/>
      <c r="L22" s="364"/>
      <c r="AG22" s="174"/>
      <c r="AH22" s="172" t="s">
        <v>482</v>
      </c>
      <c r="AI22" s="174"/>
      <c r="AJ22" s="174"/>
      <c r="AK22" s="174"/>
      <c r="AL22" s="175"/>
    </row>
    <row r="23" spans="2:40">
      <c r="B23" s="3"/>
      <c r="D23" s="7"/>
      <c r="E23" s="7"/>
      <c r="L23" s="364"/>
      <c r="AI23" s="175" t="s">
        <v>479</v>
      </c>
      <c r="AJ23" s="175"/>
      <c r="AK23" s="175"/>
    </row>
    <row r="24" spans="2:40">
      <c r="B24" s="3"/>
      <c r="D24" s="7"/>
      <c r="E24" s="7"/>
      <c r="L24" s="364"/>
      <c r="AJ24" s="172" t="s">
        <v>480</v>
      </c>
      <c r="AK24" s="174"/>
    </row>
    <row r="25" spans="2:40">
      <c r="B25" s="3"/>
      <c r="D25" s="7"/>
      <c r="E25" s="7"/>
      <c r="L25" s="364"/>
      <c r="AK25" s="175" t="s">
        <v>481</v>
      </c>
    </row>
    <row r="26" spans="2:40">
      <c r="B26" s="3"/>
      <c r="D26" s="7"/>
      <c r="E26" s="7"/>
      <c r="L26" s="364"/>
    </row>
    <row r="27" spans="2:40">
      <c r="B27" s="3"/>
      <c r="D27" s="57"/>
      <c r="E27" s="57"/>
      <c r="F27" s="57"/>
      <c r="G27" s="57"/>
    </row>
    <row r="28" spans="2:40">
      <c r="B28" s="3"/>
      <c r="D28" s="57"/>
      <c r="E28" s="57"/>
      <c r="F28" s="57"/>
      <c r="G28" s="57"/>
    </row>
    <row r="29" spans="2:40">
      <c r="B29" s="3"/>
      <c r="C29" s="57"/>
      <c r="D29" s="57"/>
      <c r="E29" s="57"/>
      <c r="F29" s="57"/>
      <c r="G29" s="57"/>
    </row>
    <row r="30" spans="2:40">
      <c r="B30" s="3"/>
      <c r="D30" s="7"/>
      <c r="E30" s="7"/>
    </row>
  </sheetData>
  <mergeCells count="11">
    <mergeCell ref="B7:E7"/>
    <mergeCell ref="F1:L1"/>
    <mergeCell ref="M1:N1"/>
    <mergeCell ref="O1:P1"/>
    <mergeCell ref="Q1:Q2"/>
    <mergeCell ref="R1:AO1"/>
    <mergeCell ref="A4:E4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8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5703125" style="7" bestFit="1" customWidth="1"/>
    <col min="2" max="2" width="56.425781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497" t="s">
        <v>31</v>
      </c>
      <c r="B1" s="498"/>
      <c r="C1" s="498"/>
      <c r="D1" s="499"/>
      <c r="E1" s="510" t="s">
        <v>414</v>
      </c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495" t="s">
        <v>70</v>
      </c>
      <c r="S1" s="516" t="s">
        <v>163</v>
      </c>
      <c r="T1" s="497" t="s">
        <v>13</v>
      </c>
      <c r="U1" s="498"/>
      <c r="V1" s="498"/>
      <c r="W1" s="498"/>
      <c r="X1" s="498"/>
      <c r="Y1" s="498"/>
      <c r="Z1" s="498"/>
      <c r="AA1" s="498"/>
      <c r="AB1" s="498"/>
      <c r="AC1" s="499"/>
      <c r="AD1" s="509" t="s">
        <v>14</v>
      </c>
      <c r="AE1" s="509"/>
      <c r="AF1" s="509"/>
      <c r="AG1" s="509"/>
      <c r="AH1" s="509"/>
      <c r="AI1" s="509"/>
      <c r="AJ1" s="509"/>
      <c r="AK1" s="509"/>
      <c r="AL1" s="509"/>
      <c r="AM1" s="497" t="s">
        <v>15</v>
      </c>
      <c r="AN1" s="498"/>
      <c r="AO1" s="498"/>
      <c r="AP1" s="498"/>
      <c r="AQ1" s="498"/>
      <c r="AR1" s="498"/>
      <c r="AS1" s="498"/>
      <c r="AT1" s="498"/>
      <c r="AU1" s="498"/>
      <c r="AV1" s="499"/>
      <c r="AW1" s="500" t="s">
        <v>16</v>
      </c>
      <c r="AX1" s="500"/>
      <c r="AY1" s="500"/>
      <c r="AZ1" s="500"/>
      <c r="BA1" s="500"/>
      <c r="BB1" s="500"/>
      <c r="BC1" s="500"/>
      <c r="BD1" s="500"/>
      <c r="BE1" s="501" t="s">
        <v>17</v>
      </c>
      <c r="BF1" s="502"/>
      <c r="BG1" s="502"/>
      <c r="BH1" s="502"/>
      <c r="BI1" s="503"/>
    </row>
    <row r="2" spans="1:61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256</v>
      </c>
      <c r="H2" s="40" t="s">
        <v>73</v>
      </c>
      <c r="I2" s="514" t="s">
        <v>29</v>
      </c>
      <c r="J2" s="515"/>
      <c r="K2" s="40" t="s">
        <v>154</v>
      </c>
      <c r="L2" s="40" t="s">
        <v>155</v>
      </c>
      <c r="M2" s="40" t="s">
        <v>93</v>
      </c>
      <c r="N2" s="40" t="s">
        <v>534</v>
      </c>
      <c r="O2" s="40" t="s">
        <v>162</v>
      </c>
      <c r="P2" s="94" t="s">
        <v>99</v>
      </c>
      <c r="Q2" s="113" t="s">
        <v>98</v>
      </c>
      <c r="R2" s="496"/>
      <c r="S2" s="517"/>
      <c r="T2" s="54" t="s">
        <v>32</v>
      </c>
      <c r="U2" s="54" t="s">
        <v>19</v>
      </c>
      <c r="V2" s="40" t="s">
        <v>20</v>
      </c>
      <c r="W2" s="9" t="s">
        <v>21</v>
      </c>
      <c r="X2" s="9" t="s">
        <v>22</v>
      </c>
      <c r="Y2" s="40" t="s">
        <v>23</v>
      </c>
      <c r="Z2" s="40" t="s">
        <v>24</v>
      </c>
      <c r="AA2" s="40" t="s">
        <v>25</v>
      </c>
      <c r="AB2" s="504" t="s">
        <v>29</v>
      </c>
      <c r="AC2" s="505"/>
      <c r="AD2" s="54" t="s">
        <v>28</v>
      </c>
      <c r="AE2" s="54" t="s">
        <v>19</v>
      </c>
      <c r="AF2" s="40" t="s">
        <v>20</v>
      </c>
      <c r="AG2" s="9" t="s">
        <v>27</v>
      </c>
      <c r="AH2" s="9" t="s">
        <v>19</v>
      </c>
      <c r="AI2" s="71" t="s">
        <v>74</v>
      </c>
      <c r="AJ2" s="71" t="s">
        <v>75</v>
      </c>
      <c r="AK2" s="512" t="s">
        <v>29</v>
      </c>
      <c r="AL2" s="513"/>
      <c r="AM2" s="54" t="s">
        <v>18</v>
      </c>
      <c r="AN2" s="54" t="s">
        <v>19</v>
      </c>
      <c r="AO2" s="40" t="s">
        <v>20</v>
      </c>
      <c r="AP2" s="9" t="s">
        <v>21</v>
      </c>
      <c r="AQ2" s="9" t="s">
        <v>22</v>
      </c>
      <c r="AR2" s="40" t="s">
        <v>23</v>
      </c>
      <c r="AS2" s="40" t="s">
        <v>24</v>
      </c>
      <c r="AT2" s="40" t="s">
        <v>25</v>
      </c>
      <c r="AU2" s="504" t="s">
        <v>29</v>
      </c>
      <c r="AV2" s="505"/>
      <c r="AW2" s="54" t="s">
        <v>18</v>
      </c>
      <c r="AX2" s="40" t="s">
        <v>19</v>
      </c>
      <c r="AY2" s="40" t="s">
        <v>20</v>
      </c>
      <c r="AZ2" s="40" t="s">
        <v>26</v>
      </c>
      <c r="BA2" s="9" t="s">
        <v>27</v>
      </c>
      <c r="BB2" s="9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504" t="s">
        <v>29</v>
      </c>
      <c r="BI2" s="505"/>
    </row>
    <row r="3" spans="1:61" s="199" customFormat="1">
      <c r="A3" s="388" t="str">
        <f>'1-συμβολαια'!A3</f>
        <v>???</v>
      </c>
      <c r="B3" s="329" t="str">
        <f>'1-συμβολαια'!C3</f>
        <v>αγοραπωλησία ΒΑΣΕΙ  προσυμφ 15.356καπολα  τίμ = αρρ 1,3εκ  Δ.Ο.Υ. 10εκ</v>
      </c>
      <c r="C3" s="278" t="str">
        <f>'4-πολλυπρ'!D3</f>
        <v>???</v>
      </c>
      <c r="D3" s="278" t="str">
        <f>'4-πολλυπρ'!I3</f>
        <v>219-97</v>
      </c>
      <c r="E3" s="278">
        <v>3</v>
      </c>
      <c r="F3" s="320">
        <f t="shared" ref="F3" si="0">E3*1100</f>
        <v>3300</v>
      </c>
      <c r="G3" s="308">
        <v>1100</v>
      </c>
      <c r="H3" s="308">
        <f>F3+G3</f>
        <v>4400</v>
      </c>
      <c r="I3" s="333" t="s">
        <v>160</v>
      </c>
      <c r="J3" s="333" t="s">
        <v>161</v>
      </c>
      <c r="K3" s="308">
        <v>2000</v>
      </c>
      <c r="L3" s="308">
        <v>2000</v>
      </c>
      <c r="M3" s="308">
        <v>800</v>
      </c>
      <c r="N3" s="308">
        <v>674</v>
      </c>
      <c r="O3" s="308">
        <f>K3+L3</f>
        <v>4000</v>
      </c>
      <c r="P3" s="278"/>
      <c r="Q3" s="278"/>
      <c r="R3" s="278"/>
      <c r="S3" s="278"/>
      <c r="T3" s="389"/>
      <c r="U3" s="388"/>
      <c r="V3" s="331" t="s">
        <v>415</v>
      </c>
      <c r="W3" s="331"/>
      <c r="X3" s="331" t="s">
        <v>9</v>
      </c>
      <c r="Y3" s="390"/>
      <c r="Z3" s="331"/>
      <c r="AA3" s="331"/>
      <c r="AB3" s="331"/>
      <c r="AC3" s="388"/>
      <c r="AD3" s="389"/>
      <c r="AE3" s="388"/>
      <c r="AF3" s="388"/>
      <c r="AG3" s="388"/>
      <c r="AH3" s="388"/>
      <c r="AI3" s="388"/>
      <c r="AJ3" s="388"/>
      <c r="AK3" s="388"/>
      <c r="AL3" s="388"/>
      <c r="AM3" s="388"/>
      <c r="AN3" s="388"/>
      <c r="AO3" s="331" t="s">
        <v>415</v>
      </c>
      <c r="AP3" s="388"/>
      <c r="AQ3" s="331" t="s">
        <v>9</v>
      </c>
      <c r="AR3" s="388"/>
      <c r="AS3" s="388"/>
      <c r="AT3" s="388"/>
      <c r="AU3" s="388"/>
      <c r="AV3" s="389"/>
      <c r="AW3" s="388"/>
      <c r="AX3" s="388"/>
      <c r="AY3" s="388"/>
      <c r="AZ3" s="390"/>
      <c r="BA3" s="390"/>
      <c r="BB3" s="390"/>
      <c r="BC3" s="390"/>
      <c r="BD3" s="390"/>
      <c r="BE3" s="388"/>
      <c r="BF3" s="388"/>
      <c r="BG3" s="389"/>
      <c r="BH3" s="390"/>
      <c r="BI3" s="390"/>
    </row>
    <row r="4" spans="1:61">
      <c r="A4" s="506" t="s">
        <v>35</v>
      </c>
      <c r="B4" s="507"/>
      <c r="C4" s="507"/>
      <c r="D4" s="508"/>
      <c r="E4" s="72">
        <f>SUM(E3:E3)</f>
        <v>3</v>
      </c>
      <c r="F4" s="72">
        <f>SUM(F3:F3)</f>
        <v>3300</v>
      </c>
      <c r="G4" s="72">
        <f>SUM(G3:G3)</f>
        <v>1100</v>
      </c>
      <c r="H4" s="72">
        <f>SUM(H3:H3)</f>
        <v>4400</v>
      </c>
      <c r="I4" s="72"/>
      <c r="J4" s="72"/>
      <c r="K4" s="72">
        <f>SUM(K3:K3)</f>
        <v>2000</v>
      </c>
      <c r="L4" s="72">
        <f>SUM(L3:L3)</f>
        <v>2000</v>
      </c>
      <c r="M4" s="72">
        <f>SUM(M3:M3)</f>
        <v>800</v>
      </c>
      <c r="N4" s="72"/>
      <c r="O4" s="72">
        <f>SUM(O3:O3)</f>
        <v>4000</v>
      </c>
      <c r="P4" s="67">
        <f>SUM(P3:P3)</f>
        <v>0</v>
      </c>
      <c r="Q4" s="67">
        <f>SUM(Q3:Q3)</f>
        <v>0</v>
      </c>
      <c r="R4" s="67">
        <f>SUM(R3:R3)</f>
        <v>0</v>
      </c>
      <c r="S4" s="67"/>
      <c r="T4" s="138"/>
      <c r="U4" s="67">
        <f>SUM(U3:U3)</f>
        <v>0</v>
      </c>
      <c r="V4" s="67"/>
      <c r="W4" s="67">
        <f>SUM(W3:W3)</f>
        <v>0</v>
      </c>
      <c r="X4" s="67"/>
      <c r="Y4" s="67">
        <f t="shared" ref="Y4:AJ4" si="1">SUM(Y3:Y3)</f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138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72">
        <f t="shared" si="1"/>
        <v>0</v>
      </c>
      <c r="AJ4" s="72">
        <f t="shared" si="1"/>
        <v>0</v>
      </c>
      <c r="AK4" s="72"/>
      <c r="AL4" s="67">
        <f>SUM(AL3:AL3)</f>
        <v>0</v>
      </c>
      <c r="AM4" s="67">
        <f>SUM(AM3:AM3)</f>
        <v>0</v>
      </c>
      <c r="AN4" s="67">
        <f>SUM(AN3:AN3)</f>
        <v>0</v>
      </c>
      <c r="AO4" s="67"/>
      <c r="AP4" s="67">
        <f t="shared" ref="AP4:BD4" si="2">SUM(AP3:AP3)</f>
        <v>0</v>
      </c>
      <c r="AQ4" s="67">
        <f t="shared" si="2"/>
        <v>0</v>
      </c>
      <c r="AR4" s="67">
        <f t="shared" si="2"/>
        <v>0</v>
      </c>
      <c r="AS4" s="67">
        <f t="shared" si="2"/>
        <v>0</v>
      </c>
      <c r="AT4" s="67">
        <f t="shared" si="2"/>
        <v>0</v>
      </c>
      <c r="AU4" s="67">
        <f t="shared" si="2"/>
        <v>0</v>
      </c>
      <c r="AV4" s="67">
        <f t="shared" si="2"/>
        <v>0</v>
      </c>
      <c r="AW4" s="67">
        <f t="shared" si="2"/>
        <v>0</v>
      </c>
      <c r="AX4" s="67">
        <f t="shared" si="2"/>
        <v>0</v>
      </c>
      <c r="AY4" s="67">
        <f t="shared" si="2"/>
        <v>0</v>
      </c>
      <c r="AZ4" s="67">
        <f t="shared" si="2"/>
        <v>0</v>
      </c>
      <c r="BA4" s="67">
        <f t="shared" si="2"/>
        <v>0</v>
      </c>
      <c r="BB4" s="67">
        <f t="shared" si="2"/>
        <v>0</v>
      </c>
      <c r="BC4" s="67">
        <f t="shared" si="2"/>
        <v>0</v>
      </c>
      <c r="BD4" s="67">
        <f t="shared" si="2"/>
        <v>0</v>
      </c>
      <c r="BE4" s="67"/>
      <c r="BF4" s="67"/>
      <c r="BG4" s="67"/>
      <c r="BH4" s="67"/>
      <c r="BI4" s="67"/>
    </row>
    <row r="6" spans="1:61">
      <c r="G6" s="141" t="s">
        <v>416</v>
      </c>
      <c r="H6" s="141"/>
      <c r="I6" s="141"/>
      <c r="J6" s="141"/>
      <c r="K6" s="141" t="s">
        <v>416</v>
      </c>
      <c r="L6" s="116"/>
      <c r="M6" s="116"/>
      <c r="N6" s="116"/>
      <c r="S6" s="186" t="s">
        <v>163</v>
      </c>
      <c r="Z6" s="2"/>
      <c r="AB6" s="116" t="s">
        <v>101</v>
      </c>
      <c r="AI6" s="227" t="s">
        <v>102</v>
      </c>
    </row>
    <row r="7" spans="1:61">
      <c r="F7" s="3"/>
      <c r="G7" s="3"/>
      <c r="H7" s="3"/>
      <c r="I7" s="162" t="s">
        <v>156</v>
      </c>
      <c r="J7" s="118"/>
      <c r="L7" s="141" t="s">
        <v>416</v>
      </c>
      <c r="M7" s="3"/>
      <c r="N7" s="3"/>
      <c r="O7" s="3"/>
      <c r="P7" s="162" t="s">
        <v>164</v>
      </c>
      <c r="S7" s="8"/>
    </row>
    <row r="8" spans="1:61">
      <c r="E8" s="117"/>
      <c r="F8" s="3"/>
      <c r="G8" s="3"/>
      <c r="H8" s="3"/>
      <c r="I8" s="118" t="s">
        <v>157</v>
      </c>
      <c r="J8" s="118"/>
      <c r="L8" s="3"/>
      <c r="M8" s="3"/>
      <c r="N8" s="3"/>
      <c r="O8" s="3"/>
      <c r="Q8" s="118" t="s">
        <v>165</v>
      </c>
      <c r="S8" s="8"/>
    </row>
    <row r="9" spans="1:61">
      <c r="I9" s="118"/>
      <c r="J9" s="162" t="s">
        <v>158</v>
      </c>
      <c r="M9" s="156" t="s">
        <v>430</v>
      </c>
      <c r="N9" s="156"/>
      <c r="S9" s="8"/>
    </row>
    <row r="10" spans="1:61">
      <c r="J10" s="118" t="s">
        <v>159</v>
      </c>
      <c r="S10" s="8"/>
    </row>
    <row r="11" spans="1:61">
      <c r="S11" s="8"/>
    </row>
    <row r="12" spans="1:61">
      <c r="S12" s="8"/>
    </row>
    <row r="13" spans="1:61">
      <c r="B13" s="134"/>
      <c r="S13" s="8"/>
    </row>
    <row r="14" spans="1:61">
      <c r="B14" s="135"/>
    </row>
    <row r="16" spans="1:61">
      <c r="P16" s="2"/>
      <c r="Q16" s="2"/>
      <c r="R16" s="2"/>
      <c r="S16" s="2"/>
      <c r="T16" s="139"/>
    </row>
    <row r="18" spans="2:9">
      <c r="B18" s="305"/>
      <c r="C18" s="358"/>
      <c r="D18" s="7"/>
      <c r="E18" s="7"/>
      <c r="F18" s="7"/>
      <c r="G18" s="7"/>
      <c r="H18" s="7"/>
      <c r="I18" s="82"/>
    </row>
    <row r="19" spans="2:9">
      <c r="B19" s="3"/>
      <c r="C19" s="358"/>
      <c r="D19" s="7"/>
      <c r="E19" s="7"/>
      <c r="F19" s="7"/>
      <c r="G19" s="7"/>
      <c r="H19" s="7"/>
      <c r="I19" s="82"/>
    </row>
    <row r="20" spans="2:9">
      <c r="B20" s="3"/>
      <c r="C20" s="358"/>
      <c r="D20" s="57"/>
      <c r="E20" s="7"/>
      <c r="F20" s="7"/>
      <c r="G20" s="7"/>
      <c r="H20" s="7"/>
      <c r="I20" s="82"/>
    </row>
    <row r="21" spans="2:9">
      <c r="B21" s="3"/>
      <c r="C21" s="358"/>
      <c r="D21" s="7"/>
      <c r="E21" s="7"/>
      <c r="F21" s="7"/>
      <c r="G21" s="7"/>
      <c r="H21" s="7"/>
      <c r="I21" s="82"/>
    </row>
    <row r="22" spans="2:9">
      <c r="B22" s="3"/>
      <c r="C22" s="358"/>
      <c r="D22" s="7"/>
      <c r="E22" s="7"/>
      <c r="F22" s="7"/>
      <c r="G22" s="7"/>
      <c r="H22" s="7"/>
      <c r="I22" s="82"/>
    </row>
    <row r="23" spans="2:9">
      <c r="B23" s="3"/>
      <c r="C23" s="358"/>
      <c r="D23" s="7"/>
      <c r="E23" s="7"/>
      <c r="F23" s="7"/>
      <c r="G23" s="7"/>
      <c r="H23" s="7"/>
      <c r="I23" s="82"/>
    </row>
    <row r="24" spans="2:9">
      <c r="B24" s="305"/>
      <c r="C24" s="358"/>
      <c r="D24" s="57"/>
      <c r="E24" s="57"/>
      <c r="F24" s="57"/>
      <c r="G24" s="57"/>
      <c r="H24" s="7"/>
      <c r="I24" s="82"/>
    </row>
    <row r="25" spans="2:9">
      <c r="B25" s="3"/>
      <c r="C25" s="57"/>
      <c r="D25" s="57"/>
      <c r="E25" s="57"/>
      <c r="F25" s="57"/>
      <c r="G25" s="57"/>
      <c r="H25" s="7"/>
    </row>
    <row r="26" spans="2:9">
      <c r="B26" s="3"/>
      <c r="C26" s="57"/>
      <c r="D26" s="57"/>
      <c r="E26" s="57"/>
      <c r="F26" s="57"/>
      <c r="G26" s="57"/>
      <c r="H26" s="7"/>
    </row>
    <row r="27" spans="2:9">
      <c r="B27" s="3"/>
      <c r="C27" s="57"/>
      <c r="D27" s="57"/>
      <c r="E27" s="57"/>
      <c r="F27" s="57"/>
      <c r="G27" s="57"/>
    </row>
    <row r="28" spans="2:9">
      <c r="B28" s="3"/>
      <c r="C28" s="7"/>
      <c r="D28" s="7"/>
      <c r="E28" s="7"/>
      <c r="F28" s="7"/>
      <c r="G28" s="7"/>
    </row>
  </sheetData>
  <mergeCells count="15">
    <mergeCell ref="A4:D4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0.5703125" style="7" bestFit="1" customWidth="1"/>
    <col min="2" max="2" width="56.42578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523" t="s">
        <v>31</v>
      </c>
      <c r="B1" s="524"/>
      <c r="C1" s="524"/>
      <c r="D1" s="525"/>
      <c r="E1" s="526" t="s">
        <v>168</v>
      </c>
      <c r="F1" s="527"/>
      <c r="G1" s="527"/>
      <c r="H1" s="527"/>
      <c r="I1" s="518" t="s">
        <v>162</v>
      </c>
      <c r="J1" s="518"/>
      <c r="K1" s="518"/>
      <c r="L1" s="518"/>
      <c r="M1" s="518"/>
      <c r="N1" s="518"/>
      <c r="O1" s="518"/>
      <c r="P1" s="518"/>
      <c r="Q1" s="519" t="s">
        <v>29</v>
      </c>
      <c r="R1" s="520"/>
      <c r="S1" s="520"/>
      <c r="T1" s="520"/>
    </row>
    <row r="2" spans="1:20" s="4" customFormat="1" ht="23.25" thickBot="1">
      <c r="A2" s="9" t="s">
        <v>19</v>
      </c>
      <c r="B2" s="153" t="s">
        <v>0</v>
      </c>
      <c r="C2" s="54" t="s">
        <v>11</v>
      </c>
      <c r="D2" s="154" t="s">
        <v>12</v>
      </c>
      <c r="E2" s="40" t="s">
        <v>417</v>
      </c>
      <c r="F2" s="528" t="s">
        <v>29</v>
      </c>
      <c r="G2" s="529"/>
      <c r="H2" s="530"/>
      <c r="I2" s="40" t="s">
        <v>90</v>
      </c>
      <c r="J2" s="54" t="s">
        <v>91</v>
      </c>
      <c r="K2" s="54" t="s">
        <v>93</v>
      </c>
      <c r="L2" s="54" t="s">
        <v>238</v>
      </c>
      <c r="M2" s="54" t="s">
        <v>239</v>
      </c>
      <c r="N2" s="54" t="s">
        <v>240</v>
      </c>
      <c r="O2" s="54"/>
      <c r="P2" s="54" t="s">
        <v>47</v>
      </c>
      <c r="Q2" s="521"/>
      <c r="R2" s="522"/>
      <c r="S2" s="522"/>
      <c r="T2" s="522"/>
    </row>
    <row r="3" spans="1:20" s="199" customFormat="1">
      <c r="A3" s="388" t="str">
        <f>'1-συμβολαια'!A3</f>
        <v>???</v>
      </c>
      <c r="B3" s="329" t="str">
        <f>'1-συμβολαια'!C3</f>
        <v>αγοραπωλησία ΒΑΣΕΙ  προσυμφ 15.356καπολα  τίμ = αρρ 1,3εκ  Δ.Ο.Υ. 10εκ</v>
      </c>
      <c r="C3" s="278" t="str">
        <f>'4-πολλυπρ'!D3</f>
        <v>???</v>
      </c>
      <c r="D3" s="278" t="str">
        <f>'4-πολλυπρ'!I3</f>
        <v>219-97</v>
      </c>
      <c r="E3" s="308">
        <v>2200</v>
      </c>
      <c r="F3" s="333" t="s">
        <v>169</v>
      </c>
      <c r="G3" s="333" t="s">
        <v>170</v>
      </c>
      <c r="H3" s="320"/>
      <c r="I3" s="308">
        <v>2000</v>
      </c>
      <c r="J3" s="308">
        <v>2000</v>
      </c>
      <c r="K3" s="308">
        <v>605</v>
      </c>
      <c r="L3" s="308">
        <v>3300</v>
      </c>
      <c r="M3" s="308"/>
      <c r="N3" s="308"/>
      <c r="O3" s="308"/>
      <c r="P3" s="308">
        <f t="shared" ref="P3" si="0">SUM(I3:O3)</f>
        <v>7905</v>
      </c>
      <c r="Q3" s="309"/>
      <c r="R3" s="309"/>
      <c r="S3" s="334"/>
      <c r="T3" s="285"/>
    </row>
    <row r="4" spans="1:20">
      <c r="A4" s="506" t="s">
        <v>35</v>
      </c>
      <c r="B4" s="507"/>
      <c r="C4" s="507"/>
      <c r="D4" s="508"/>
      <c r="E4" s="72">
        <f>SUM(E3:E3)</f>
        <v>2200</v>
      </c>
      <c r="F4" s="67"/>
      <c r="G4" s="67"/>
      <c r="H4" s="67"/>
      <c r="I4" s="72">
        <f t="shared" ref="I4:Q4" si="1">SUM(I3:I3)</f>
        <v>2000</v>
      </c>
      <c r="J4" s="72">
        <f t="shared" si="1"/>
        <v>2000</v>
      </c>
      <c r="K4" s="72">
        <f t="shared" si="1"/>
        <v>605</v>
      </c>
      <c r="L4" s="72">
        <f t="shared" si="1"/>
        <v>3300</v>
      </c>
      <c r="M4" s="72">
        <f t="shared" si="1"/>
        <v>0</v>
      </c>
      <c r="N4" s="72">
        <f t="shared" si="1"/>
        <v>0</v>
      </c>
      <c r="O4" s="72">
        <f t="shared" si="1"/>
        <v>0</v>
      </c>
      <c r="P4" s="72">
        <f t="shared" si="1"/>
        <v>7905</v>
      </c>
      <c r="Q4" s="83">
        <f t="shared" si="1"/>
        <v>0</v>
      </c>
      <c r="R4" s="144"/>
      <c r="S4" s="3"/>
      <c r="T4" s="3"/>
    </row>
    <row r="6" spans="1:20" ht="15.75" customHeight="1">
      <c r="I6" s="136" t="s">
        <v>416</v>
      </c>
      <c r="L6" s="136" t="s">
        <v>418</v>
      </c>
      <c r="R6" s="155"/>
      <c r="S6" s="87"/>
      <c r="T6" s="155"/>
    </row>
    <row r="7" spans="1:20">
      <c r="F7" s="162" t="s">
        <v>166</v>
      </c>
      <c r="G7" s="118"/>
      <c r="H7" s="82"/>
      <c r="L7" s="178" t="s">
        <v>208</v>
      </c>
      <c r="R7" s="2"/>
    </row>
    <row r="8" spans="1:20">
      <c r="F8" s="82"/>
      <c r="G8" s="118" t="s">
        <v>167</v>
      </c>
      <c r="M8" s="177" t="s">
        <v>209</v>
      </c>
      <c r="Q8" s="2"/>
      <c r="R8" s="2"/>
    </row>
    <row r="9" spans="1:20">
      <c r="N9" s="156" t="s">
        <v>210</v>
      </c>
      <c r="Q9" s="2"/>
      <c r="R9" s="2"/>
    </row>
    <row r="10" spans="1:20">
      <c r="Q10" s="2"/>
      <c r="R10" s="2"/>
    </row>
    <row r="11" spans="1:20">
      <c r="B11" s="134"/>
    </row>
    <row r="12" spans="1:20">
      <c r="B12" s="135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workbookViewId="0">
      <pane ySplit="2" topLeftCell="A3" activePane="bottomLeft" state="frozen"/>
      <selection pane="bottomLeft" activeCell="B35" sqref="B35"/>
    </sheetView>
  </sheetViews>
  <sheetFormatPr defaultRowHeight="11.25"/>
  <cols>
    <col min="1" max="1" width="3.5703125" style="3" bestFit="1" customWidth="1"/>
    <col min="2" max="2" width="56.42578125" style="3" bestFit="1" customWidth="1"/>
    <col min="3" max="3" width="13.140625" style="7" customWidth="1"/>
    <col min="4" max="4" width="11.42578125" style="7" hidden="1" customWidth="1"/>
    <col min="5" max="5" width="10" style="7" hidden="1" customWidth="1"/>
    <col min="6" max="6" width="10.28515625" style="7" hidden="1" customWidth="1"/>
    <col min="7" max="7" width="10.42578125" style="7" hidden="1" customWidth="1"/>
    <col min="8" max="11" width="0" style="7" hidden="1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534" t="s">
        <v>330</v>
      </c>
      <c r="B1" s="535"/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6" t="s">
        <v>47</v>
      </c>
      <c r="AF1" s="538" t="s">
        <v>9</v>
      </c>
      <c r="AG1" s="540" t="s">
        <v>33</v>
      </c>
      <c r="AH1" s="542" t="s">
        <v>340</v>
      </c>
      <c r="AI1" s="544" t="s">
        <v>86</v>
      </c>
      <c r="AJ1" s="545"/>
      <c r="AK1" s="545"/>
      <c r="AL1" s="546"/>
    </row>
    <row r="2" spans="1:38" ht="12" thickBot="1">
      <c r="A2" s="205"/>
      <c r="B2" s="206" t="s">
        <v>339</v>
      </c>
      <c r="C2" s="377" t="s">
        <v>87</v>
      </c>
      <c r="D2" s="378" t="s">
        <v>331</v>
      </c>
      <c r="E2" s="379" t="s">
        <v>31</v>
      </c>
      <c r="F2" s="379" t="s">
        <v>332</v>
      </c>
      <c r="G2" s="379" t="s">
        <v>333</v>
      </c>
      <c r="H2" s="379" t="s">
        <v>334</v>
      </c>
      <c r="I2" s="379" t="s">
        <v>335</v>
      </c>
      <c r="J2" s="379" t="s">
        <v>336</v>
      </c>
      <c r="K2" s="550" t="s">
        <v>29</v>
      </c>
      <c r="L2" s="551"/>
      <c r="M2" s="374" t="s">
        <v>337</v>
      </c>
      <c r="N2" s="374" t="s">
        <v>31</v>
      </c>
      <c r="O2" s="374" t="s">
        <v>332</v>
      </c>
      <c r="P2" s="374" t="s">
        <v>333</v>
      </c>
      <c r="Q2" s="374" t="s">
        <v>334</v>
      </c>
      <c r="R2" s="374" t="s">
        <v>335</v>
      </c>
      <c r="S2" s="374" t="s">
        <v>336</v>
      </c>
      <c r="T2" s="552" t="s">
        <v>29</v>
      </c>
      <c r="U2" s="553"/>
      <c r="V2" s="379" t="s">
        <v>338</v>
      </c>
      <c r="W2" s="379" t="s">
        <v>31</v>
      </c>
      <c r="X2" s="379" t="s">
        <v>332</v>
      </c>
      <c r="Y2" s="379" t="s">
        <v>333</v>
      </c>
      <c r="Z2" s="379" t="s">
        <v>334</v>
      </c>
      <c r="AA2" s="379" t="s">
        <v>335</v>
      </c>
      <c r="AB2" s="379" t="s">
        <v>336</v>
      </c>
      <c r="AC2" s="550" t="s">
        <v>29</v>
      </c>
      <c r="AD2" s="551"/>
      <c r="AE2" s="537"/>
      <c r="AF2" s="539"/>
      <c r="AG2" s="541"/>
      <c r="AH2" s="543"/>
      <c r="AI2" s="547"/>
      <c r="AJ2" s="548"/>
      <c r="AK2" s="548"/>
      <c r="AL2" s="549"/>
    </row>
    <row r="3" spans="1:38" s="5" customFormat="1">
      <c r="A3" s="74" t="str">
        <f>'1-συμβολαια'!A3</f>
        <v>???</v>
      </c>
      <c r="B3" s="74" t="str">
        <f>'1-συμβολαια'!C3</f>
        <v>αγοραπωλησία ΒΑΣΕΙ  προσυμφ 15.356καπολα  τίμ = αρρ 1,3εκ  Δ.Ο.Υ. 10εκ</v>
      </c>
      <c r="C3" s="284">
        <f>'1-συμβολαια'!D3</f>
        <v>8700000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/>
      <c r="AD3" s="284"/>
      <c r="AE3" s="280">
        <f t="shared" ref="AE3" si="0">D3+M3+V3</f>
        <v>0</v>
      </c>
      <c r="AF3" s="280">
        <f t="shared" ref="AF3" si="1">E3+N3+W3</f>
        <v>0</v>
      </c>
      <c r="AG3" s="280">
        <f t="shared" ref="AG3" si="2">AE3-AF3</f>
        <v>0</v>
      </c>
      <c r="AH3" s="74"/>
      <c r="AI3" s="74"/>
      <c r="AJ3" s="74"/>
      <c r="AK3" s="74"/>
      <c r="AL3" s="74"/>
    </row>
    <row r="4" spans="1:38">
      <c r="A4" s="531" t="str">
        <f>'1-συμβολαια'!A4</f>
        <v>σύνολο</v>
      </c>
      <c r="B4" s="532"/>
      <c r="C4" s="533"/>
      <c r="D4" s="203">
        <f>SUM(D3:D3)</f>
        <v>0</v>
      </c>
      <c r="E4" s="203"/>
      <c r="F4" s="203"/>
      <c r="G4" s="203"/>
      <c r="H4" s="203"/>
      <c r="I4" s="203"/>
      <c r="J4" s="203"/>
      <c r="K4" s="203"/>
      <c r="L4" s="203"/>
      <c r="M4" s="203">
        <f>SUM(M3:M3)</f>
        <v>0</v>
      </c>
      <c r="N4" s="203"/>
      <c r="O4" s="203"/>
      <c r="P4" s="203"/>
      <c r="Q4" s="203"/>
      <c r="R4" s="203"/>
      <c r="S4" s="203"/>
      <c r="T4" s="203"/>
      <c r="U4" s="203"/>
      <c r="V4" s="203">
        <f>SUM(V3:V3)</f>
        <v>0</v>
      </c>
      <c r="W4" s="203"/>
      <c r="X4" s="203"/>
      <c r="Y4" s="203"/>
      <c r="Z4" s="203"/>
      <c r="AA4" s="203"/>
      <c r="AB4" s="203"/>
      <c r="AC4" s="203"/>
      <c r="AD4" s="203"/>
      <c r="AE4" s="203">
        <f>SUM(AE3:AE3)</f>
        <v>0</v>
      </c>
      <c r="AF4" s="203">
        <f>SUM(AF3:AF3)</f>
        <v>0</v>
      </c>
      <c r="AG4" s="203">
        <f>SUM(AG3:AG3)</f>
        <v>0</v>
      </c>
      <c r="AH4" s="204">
        <f>SUM(AH3:AH3)</f>
        <v>0</v>
      </c>
      <c r="AI4" s="204"/>
      <c r="AJ4" s="204"/>
      <c r="AK4" s="204"/>
      <c r="AL4" s="204"/>
    </row>
    <row r="6" spans="1:38">
      <c r="D6" s="7" t="e">
        <f>#REF!/340.75</f>
        <v>#REF!</v>
      </c>
      <c r="H6" s="207" t="s">
        <v>341</v>
      </c>
      <c r="Q6" s="207" t="s">
        <v>341</v>
      </c>
      <c r="Z6" s="207" t="s">
        <v>341</v>
      </c>
    </row>
    <row r="7" spans="1:38">
      <c r="D7" s="7" t="e">
        <f>#REF!/340.75</f>
        <v>#REF!</v>
      </c>
      <c r="F7" s="207" t="s">
        <v>342</v>
      </c>
      <c r="G7" s="207"/>
      <c r="H7" s="207"/>
      <c r="I7" s="207"/>
      <c r="J7" s="207"/>
      <c r="K7" s="207"/>
      <c r="L7" s="207"/>
      <c r="M7" s="207"/>
      <c r="N7" s="207"/>
      <c r="O7" s="207" t="s">
        <v>342</v>
      </c>
      <c r="X7" s="207" t="s">
        <v>342</v>
      </c>
    </row>
    <row r="8" spans="1:38">
      <c r="D8" s="7" t="e">
        <f>#REF!/340.75</f>
        <v>#REF!</v>
      </c>
      <c r="I8" s="57"/>
      <c r="J8" s="380" t="s">
        <v>343</v>
      </c>
      <c r="K8" s="207"/>
      <c r="Q8" s="57"/>
      <c r="R8" s="380" t="s">
        <v>344</v>
      </c>
      <c r="S8" s="380"/>
      <c r="T8" s="380"/>
      <c r="U8" s="380"/>
      <c r="V8" s="57"/>
      <c r="W8" s="57"/>
      <c r="X8" s="57"/>
      <c r="Y8" s="57"/>
      <c r="Z8" s="57"/>
      <c r="AA8" s="380" t="s">
        <v>344</v>
      </c>
      <c r="AB8" s="380"/>
      <c r="AC8" s="380"/>
      <c r="AD8" s="207"/>
    </row>
    <row r="9" spans="1:38">
      <c r="I9" s="380"/>
      <c r="J9" s="57"/>
      <c r="Q9" s="57"/>
      <c r="R9" s="57"/>
      <c r="S9" s="380" t="s">
        <v>343</v>
      </c>
      <c r="T9" s="380"/>
      <c r="U9" s="57"/>
      <c r="V9" s="57"/>
      <c r="W9" s="57"/>
      <c r="X9" s="57"/>
      <c r="Y9" s="57"/>
      <c r="Z9" s="57"/>
      <c r="AA9" s="57"/>
      <c r="AB9" s="380" t="s">
        <v>343</v>
      </c>
      <c r="AC9" s="380"/>
    </row>
    <row r="10" spans="1:38">
      <c r="I10" s="57"/>
      <c r="J10" s="57"/>
      <c r="Q10" s="57"/>
      <c r="R10" s="57"/>
      <c r="S10" s="57"/>
      <c r="T10" s="57"/>
      <c r="U10" s="57"/>
      <c r="V10" s="7" t="e">
        <f>#REF!/340.75</f>
        <v>#REF!</v>
      </c>
      <c r="W10" s="57"/>
      <c r="X10" s="57"/>
      <c r="Y10" s="57"/>
      <c r="Z10" s="57"/>
      <c r="AA10" s="57"/>
      <c r="AB10" s="57"/>
      <c r="AC10" s="57"/>
    </row>
    <row r="11" spans="1:38">
      <c r="E11" s="208"/>
      <c r="Q11" s="381" t="s">
        <v>345</v>
      </c>
      <c r="V11" s="7" t="e">
        <f>#REF!/340.75</f>
        <v>#REF!</v>
      </c>
      <c r="Z11" s="382" t="s">
        <v>346</v>
      </c>
    </row>
    <row r="12" spans="1:38">
      <c r="E12" s="208"/>
      <c r="O12" s="207"/>
      <c r="P12" s="207"/>
      <c r="Q12" s="207"/>
      <c r="R12" s="207"/>
      <c r="S12" s="383" t="s">
        <v>347</v>
      </c>
      <c r="T12" s="207"/>
      <c r="U12" s="207"/>
      <c r="V12" s="207"/>
      <c r="AA12" s="384" t="s">
        <v>348</v>
      </c>
    </row>
    <row r="13" spans="1:38">
      <c r="F13" s="208"/>
      <c r="S13" s="306" t="s">
        <v>349</v>
      </c>
      <c r="AB13" s="306" t="s">
        <v>349</v>
      </c>
    </row>
    <row r="14" spans="1:38">
      <c r="P14" s="207"/>
      <c r="Q14" s="207"/>
      <c r="R14" s="207"/>
      <c r="S14" s="207"/>
      <c r="T14" s="207"/>
      <c r="U14" s="207"/>
      <c r="V14" s="207"/>
      <c r="W14" s="207"/>
      <c r="X14" s="207"/>
      <c r="AB14" s="383" t="s">
        <v>347</v>
      </c>
    </row>
    <row r="19" spans="2:7">
      <c r="B19" s="305"/>
    </row>
    <row r="25" spans="2:7">
      <c r="B25" s="305"/>
      <c r="F25" s="57"/>
      <c r="G25" s="57"/>
    </row>
    <row r="26" spans="2:7">
      <c r="F26" s="57"/>
      <c r="G26" s="57"/>
    </row>
    <row r="27" spans="2:7">
      <c r="F27" s="57">
        <v>1188</v>
      </c>
      <c r="G27" s="57"/>
    </row>
    <row r="28" spans="2:7">
      <c r="F28" s="57">
        <v>238</v>
      </c>
      <c r="G28" s="57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2025-07-16T15:46:30Z</dcterms:modified>
</cp:coreProperties>
</file>