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4370" tabRatio="545"/>
  </bookViews>
  <sheets>
    <sheet name="225-1991-3205" sheetId="6" r:id="rId1"/>
  </sheets>
  <calcPr calcId="125725"/>
</workbook>
</file>

<file path=xl/calcChain.xml><?xml version="1.0" encoding="utf-8"?>
<calcChain xmlns="http://schemas.openxmlformats.org/spreadsheetml/2006/main">
  <c r="I60" i="6"/>
  <c r="J60" s="1"/>
  <c r="K60" s="1"/>
  <c r="L60" s="1"/>
  <c r="L61" s="1"/>
  <c r="AP73"/>
  <c r="AQ73" s="1"/>
  <c r="AR73" s="1"/>
  <c r="AS73" s="1"/>
  <c r="AT73" s="1"/>
  <c r="AU73" s="1"/>
  <c r="AV73" s="1"/>
  <c r="AW73" s="1"/>
  <c r="AX73" s="1"/>
  <c r="AY73" s="1"/>
  <c r="AZ73" s="1"/>
  <c r="BA73" s="1"/>
  <c r="BB73" s="1"/>
  <c r="BC73" s="1"/>
  <c r="BD73" s="1"/>
  <c r="BE73" s="1"/>
  <c r="BF73" s="1"/>
  <c r="BG73" s="1"/>
  <c r="BH73" s="1"/>
  <c r="BI73" s="1"/>
  <c r="BJ73" s="1"/>
  <c r="BK73" s="1"/>
  <c r="BL73" s="1"/>
  <c r="BM73" s="1"/>
  <c r="BN73" s="1"/>
  <c r="BO73" s="1"/>
  <c r="G58"/>
  <c r="H58" s="1"/>
  <c r="I58" s="1"/>
  <c r="I59" s="1"/>
  <c r="I43"/>
  <c r="J43" s="1"/>
  <c r="K43" s="1"/>
  <c r="L43" s="1"/>
  <c r="L44" s="1"/>
  <c r="AP56"/>
  <c r="AQ56" s="1"/>
  <c r="AR56" s="1"/>
  <c r="AS56" s="1"/>
  <c r="AT56" s="1"/>
  <c r="AU56" s="1"/>
  <c r="AV56" s="1"/>
  <c r="AW56" s="1"/>
  <c r="AX56" s="1"/>
  <c r="AY56" s="1"/>
  <c r="AZ56" s="1"/>
  <c r="BA56" s="1"/>
  <c r="BB56" s="1"/>
  <c r="BC56" s="1"/>
  <c r="BD56" s="1"/>
  <c r="BE56" s="1"/>
  <c r="BF56" s="1"/>
  <c r="BG56" s="1"/>
  <c r="BH56" s="1"/>
  <c r="BI56" s="1"/>
  <c r="BJ56" s="1"/>
  <c r="BK56" s="1"/>
  <c r="BL56" s="1"/>
  <c r="BM56" s="1"/>
  <c r="BN56" s="1"/>
  <c r="BO56" s="1"/>
  <c r="G41"/>
  <c r="H41" s="1"/>
  <c r="I41" s="1"/>
  <c r="I42" s="1"/>
  <c r="I26"/>
  <c r="J26" s="1"/>
  <c r="K26" s="1"/>
  <c r="L26" s="1"/>
  <c r="L27" s="1"/>
  <c r="AP39"/>
  <c r="AQ39" s="1"/>
  <c r="AR39" s="1"/>
  <c r="AS39" s="1"/>
  <c r="AT39" s="1"/>
  <c r="AU39" s="1"/>
  <c r="AV39" s="1"/>
  <c r="AW39" s="1"/>
  <c r="AX39" s="1"/>
  <c r="AY39" s="1"/>
  <c r="AZ39" s="1"/>
  <c r="BA39" s="1"/>
  <c r="BB39" s="1"/>
  <c r="BC39" s="1"/>
  <c r="BD39" s="1"/>
  <c r="BE39" s="1"/>
  <c r="BF39" s="1"/>
  <c r="BG39" s="1"/>
  <c r="BH39" s="1"/>
  <c r="BI39" s="1"/>
  <c r="BJ39" s="1"/>
  <c r="BK39" s="1"/>
  <c r="BL39" s="1"/>
  <c r="BM39" s="1"/>
  <c r="BN39" s="1"/>
  <c r="BO39" s="1"/>
  <c r="G24"/>
  <c r="H24" s="1"/>
  <c r="I24" s="1"/>
  <c r="I25" s="1"/>
  <c r="G74"/>
  <c r="H74" s="1"/>
  <c r="I74" s="1"/>
  <c r="J74" s="1"/>
  <c r="K74" s="1"/>
  <c r="L74" s="1"/>
  <c r="M74" s="1"/>
  <c r="N74" s="1"/>
  <c r="O74" s="1"/>
  <c r="P74" s="1"/>
  <c r="Q74" s="1"/>
  <c r="R74" s="1"/>
  <c r="S74" s="1"/>
  <c r="T74" s="1"/>
  <c r="U74" s="1"/>
  <c r="V74" s="1"/>
  <c r="W74" s="1"/>
  <c r="X74" s="1"/>
  <c r="Y74" s="1"/>
  <c r="Z74" s="1"/>
  <c r="AA74" s="1"/>
  <c r="AB74" s="1"/>
  <c r="AC74" s="1"/>
  <c r="AD74" s="1"/>
  <c r="AE74" s="1"/>
  <c r="AF74" s="1"/>
  <c r="AG74" s="1"/>
  <c r="AH74" s="1"/>
  <c r="AI74" s="1"/>
  <c r="AJ74" s="1"/>
  <c r="AK74" s="1"/>
  <c r="AL74" s="1"/>
  <c r="AM74" s="1"/>
  <c r="AN74" s="1"/>
  <c r="AO74" s="1"/>
  <c r="AP74" s="1"/>
  <c r="AQ74" s="1"/>
  <c r="AR74" s="1"/>
  <c r="AS74" s="1"/>
  <c r="AT74" s="1"/>
  <c r="AU74" s="1"/>
  <c r="AV74" s="1"/>
  <c r="AW74" s="1"/>
  <c r="AX74" s="1"/>
  <c r="AY74" s="1"/>
  <c r="AZ74" s="1"/>
  <c r="BA74" s="1"/>
  <c r="BB74" s="1"/>
  <c r="BC74" s="1"/>
  <c r="BD74" s="1"/>
  <c r="BE74" s="1"/>
  <c r="BF74" s="1"/>
  <c r="BG74" s="1"/>
  <c r="BH74" s="1"/>
  <c r="BI74" s="1"/>
  <c r="BJ74" s="1"/>
  <c r="BK74" s="1"/>
  <c r="BL74" s="1"/>
  <c r="BM74" s="1"/>
  <c r="BN74" s="1"/>
  <c r="BO74" s="1"/>
  <c r="G57"/>
  <c r="H57" s="1"/>
  <c r="I57" s="1"/>
  <c r="J57" s="1"/>
  <c r="K57" s="1"/>
  <c r="L57" s="1"/>
  <c r="M57" s="1"/>
  <c r="N57" s="1"/>
  <c r="O57" s="1"/>
  <c r="P57" s="1"/>
  <c r="Q57" s="1"/>
  <c r="R57" s="1"/>
  <c r="S57" s="1"/>
  <c r="T57" s="1"/>
  <c r="U57" s="1"/>
  <c r="V57" s="1"/>
  <c r="W57" s="1"/>
  <c r="X57" s="1"/>
  <c r="Y57" s="1"/>
  <c r="Z57" s="1"/>
  <c r="AA57" s="1"/>
  <c r="AB57" s="1"/>
  <c r="AC57" s="1"/>
  <c r="AD57" s="1"/>
  <c r="AE57" s="1"/>
  <c r="AF57" s="1"/>
  <c r="AG57" s="1"/>
  <c r="AH57" s="1"/>
  <c r="AI57" s="1"/>
  <c r="AJ57" s="1"/>
  <c r="AK57" s="1"/>
  <c r="AL57" s="1"/>
  <c r="AM57" s="1"/>
  <c r="AN57" s="1"/>
  <c r="AO57" s="1"/>
  <c r="AP57" s="1"/>
  <c r="AQ57" s="1"/>
  <c r="AR57" s="1"/>
  <c r="AS57" s="1"/>
  <c r="AT57" s="1"/>
  <c r="AU57" s="1"/>
  <c r="AV57" s="1"/>
  <c r="AW57" s="1"/>
  <c r="AX57" s="1"/>
  <c r="AY57" s="1"/>
  <c r="AZ57" s="1"/>
  <c r="BA57" s="1"/>
  <c r="BB57" s="1"/>
  <c r="BC57" s="1"/>
  <c r="BD57" s="1"/>
  <c r="BE57" s="1"/>
  <c r="BF57" s="1"/>
  <c r="BG57" s="1"/>
  <c r="BH57" s="1"/>
  <c r="BI57" s="1"/>
  <c r="BJ57" s="1"/>
  <c r="BK57" s="1"/>
  <c r="BL57" s="1"/>
  <c r="BM57" s="1"/>
  <c r="BN57" s="1"/>
  <c r="BO57" s="1"/>
  <c r="G40"/>
  <c r="H40" s="1"/>
  <c r="I40" s="1"/>
  <c r="J40" s="1"/>
  <c r="K40" s="1"/>
  <c r="L40" s="1"/>
  <c r="M40" s="1"/>
  <c r="N40" s="1"/>
  <c r="O40" s="1"/>
  <c r="P40" s="1"/>
  <c r="Q40" s="1"/>
  <c r="R40" s="1"/>
  <c r="S40" s="1"/>
  <c r="T40" s="1"/>
  <c r="U40" s="1"/>
  <c r="V40" s="1"/>
  <c r="W40" s="1"/>
  <c r="X40" s="1"/>
  <c r="Y40" s="1"/>
  <c r="Z40" s="1"/>
  <c r="AA40" s="1"/>
  <c r="AB40" s="1"/>
  <c r="AC40" s="1"/>
  <c r="AD40" s="1"/>
  <c r="AE40" s="1"/>
  <c r="AF40" s="1"/>
  <c r="AG40" s="1"/>
  <c r="AH40" s="1"/>
  <c r="AI40" s="1"/>
  <c r="AJ40" s="1"/>
  <c r="AK40" s="1"/>
  <c r="AL40" s="1"/>
  <c r="AM40" s="1"/>
  <c r="AN40" s="1"/>
  <c r="AO40" s="1"/>
  <c r="AP40" s="1"/>
  <c r="AQ40" s="1"/>
  <c r="AR40" s="1"/>
  <c r="I10"/>
  <c r="J10" s="1"/>
  <c r="G8"/>
  <c r="H8" s="1"/>
  <c r="I8" s="1"/>
  <c r="I9" s="1"/>
  <c r="G3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AI3" s="1"/>
  <c r="AJ3" s="1"/>
  <c r="AK3" s="1"/>
  <c r="AL3" s="1"/>
  <c r="AM3" s="1"/>
  <c r="AN3" s="1"/>
  <c r="AO3" s="1"/>
  <c r="AP3" s="1"/>
  <c r="AQ3" s="1"/>
  <c r="AR3" s="1"/>
  <c r="AS3" s="1"/>
  <c r="AT3" s="1"/>
  <c r="AU3" s="1"/>
  <c r="AV3" s="1"/>
  <c r="AW3" s="1"/>
  <c r="AX3" s="1"/>
  <c r="AY3" s="1"/>
  <c r="AZ3" s="1"/>
  <c r="BA3" s="1"/>
  <c r="BB3" s="1"/>
  <c r="BC3" s="1"/>
  <c r="BD3" s="1"/>
  <c r="BE3" s="1"/>
  <c r="BF3" s="1"/>
  <c r="BG3" s="1"/>
  <c r="BH3" s="1"/>
  <c r="BI3" s="1"/>
  <c r="BJ3" s="1"/>
  <c r="BK3" s="1"/>
  <c r="BL3" s="1"/>
  <c r="BM3" s="1"/>
  <c r="BN3" s="1"/>
  <c r="BO3" s="1"/>
  <c r="L62" l="1"/>
  <c r="O64" s="1"/>
  <c r="R66" s="1"/>
  <c r="U68" s="1"/>
  <c r="X70" s="1"/>
  <c r="AA72" s="1"/>
  <c r="L45"/>
  <c r="O47" s="1"/>
  <c r="R49" s="1"/>
  <c r="U51" s="1"/>
  <c r="X53" s="1"/>
  <c r="AA55" s="1"/>
  <c r="L28"/>
  <c r="O30" s="1"/>
  <c r="R32" s="1"/>
  <c r="U34" s="1"/>
  <c r="X36" s="1"/>
  <c r="AA38" s="1"/>
  <c r="K10"/>
  <c r="L12"/>
  <c r="M62" l="1"/>
  <c r="N62" s="1"/>
  <c r="O62" s="1"/>
  <c r="O63" s="1"/>
  <c r="M45"/>
  <c r="N45" s="1"/>
  <c r="O45" s="1"/>
  <c r="O46" s="1"/>
  <c r="P47"/>
  <c r="Q47" s="1"/>
  <c r="R47" s="1"/>
  <c r="R48" s="1"/>
  <c r="P64"/>
  <c r="Q64" s="1"/>
  <c r="R64" s="1"/>
  <c r="R65" s="1"/>
  <c r="M28"/>
  <c r="N28" s="1"/>
  <c r="O28" s="1"/>
  <c r="O29" s="1"/>
  <c r="S49"/>
  <c r="T49" s="1"/>
  <c r="U49" s="1"/>
  <c r="U50" s="1"/>
  <c r="P30"/>
  <c r="Q30" s="1"/>
  <c r="R30" s="1"/>
  <c r="R31" s="1"/>
  <c r="L10"/>
  <c r="O14"/>
  <c r="M12"/>
  <c r="N12" s="1"/>
  <c r="O12" s="1"/>
  <c r="O13" s="1"/>
  <c r="S66" l="1"/>
  <c r="T66" s="1"/>
  <c r="U66" s="1"/>
  <c r="U67" s="1"/>
  <c r="S32"/>
  <c r="T32" s="1"/>
  <c r="U32" s="1"/>
  <c r="U33" s="1"/>
  <c r="L11"/>
  <c r="R16"/>
  <c r="P14"/>
  <c r="Q14" s="1"/>
  <c r="R14" s="1"/>
  <c r="R15" s="1"/>
  <c r="V68" l="1"/>
  <c r="W68" s="1"/>
  <c r="X68" s="1"/>
  <c r="X69" s="1"/>
  <c r="V51"/>
  <c r="W51" s="1"/>
  <c r="X51" s="1"/>
  <c r="X52" s="1"/>
  <c r="AB55"/>
  <c r="AC55" s="1"/>
  <c r="AD55" s="1"/>
  <c r="AD56" s="1"/>
  <c r="Y53"/>
  <c r="Z53" s="1"/>
  <c r="AA53" s="1"/>
  <c r="AA54" s="1"/>
  <c r="V34"/>
  <c r="W34" s="1"/>
  <c r="X34" s="1"/>
  <c r="X35" s="1"/>
  <c r="U18"/>
  <c r="S16"/>
  <c r="T16" s="1"/>
  <c r="U16" s="1"/>
  <c r="U17" s="1"/>
  <c r="AB72" l="1"/>
  <c r="AC72" s="1"/>
  <c r="AD72" s="1"/>
  <c r="AD73" s="1"/>
  <c r="Y70"/>
  <c r="Z70" s="1"/>
  <c r="AA70" s="1"/>
  <c r="AA71" s="1"/>
  <c r="AB38"/>
  <c r="AC38" s="1"/>
  <c r="AD38" s="1"/>
  <c r="AD39" s="1"/>
  <c r="Y36"/>
  <c r="Z36" s="1"/>
  <c r="AA36" s="1"/>
  <c r="AA37" s="1"/>
  <c r="V18"/>
  <c r="W18" s="1"/>
  <c r="X18" s="1"/>
  <c r="X19" s="1"/>
  <c r="X20"/>
  <c r="AA22" l="1"/>
  <c r="AB22" s="1"/>
  <c r="AC22" s="1"/>
  <c r="AD22" s="1"/>
  <c r="AD23" s="1"/>
  <c r="Y20"/>
  <c r="Z20" s="1"/>
  <c r="AA20" s="1"/>
  <c r="AA21" s="1"/>
</calcChain>
</file>

<file path=xl/sharedStrings.xml><?xml version="1.0" encoding="utf-8"?>
<sst xmlns="http://schemas.openxmlformats.org/spreadsheetml/2006/main" count="20" uniqueCount="15">
  <si>
    <t>1999-1ος</t>
  </si>
  <si>
    <t>2000-1ος</t>
  </si>
  <si>
    <t>2001-1ος</t>
  </si>
  <si>
    <t>2002-1ος</t>
  </si>
  <si>
    <t>2003-1ος</t>
  </si>
  <si>
    <t>2004-1ος</t>
  </si>
  <si>
    <t>βελιος</t>
  </si>
  <si>
    <t>2η υποθήκη</t>
  </si>
  <si>
    <t>3η υποθήκη</t>
  </si>
  <si>
    <t>1/8 = 21.661,84</t>
  </si>
  <si>
    <t>1/8 = 127,84</t>
  </si>
  <si>
    <t>1/8 = 58260,82</t>
  </si>
  <si>
    <t>ΑΝ πλήρωνε εμπροθεσμα</t>
  </si>
  <si>
    <t>1η υποθήκη</t>
  </si>
  <si>
    <t>1/8 = 36452,8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</si>
</sst>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2" fillId="0" borderId="0" xfId="1" applyFont="1"/>
    <xf numFmtId="9" fontId="2" fillId="2" borderId="0" xfId="0" applyNumberFormat="1" applyFont="1" applyFill="1"/>
    <xf numFmtId="9" fontId="2" fillId="3" borderId="0" xfId="0" applyNumberFormat="1" applyFont="1" applyFill="1"/>
    <xf numFmtId="10" fontId="2" fillId="3" borderId="0" xfId="0" applyNumberFormat="1" applyFont="1" applyFill="1"/>
    <xf numFmtId="10" fontId="2" fillId="2" borderId="0" xfId="0" applyNumberFormat="1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43" fontId="2" fillId="0" borderId="0" xfId="1" applyFont="1" applyFill="1"/>
    <xf numFmtId="0" fontId="2" fillId="5" borderId="0" xfId="0" applyFont="1" applyFill="1"/>
    <xf numFmtId="43" fontId="2" fillId="6" borderId="0" xfId="1" applyFont="1" applyFill="1"/>
    <xf numFmtId="164" fontId="2" fillId="0" borderId="0" xfId="1" applyNumberFormat="1" applyFont="1"/>
    <xf numFmtId="0" fontId="2" fillId="4" borderId="0" xfId="0" applyFont="1" applyFill="1" applyAlignment="1"/>
    <xf numFmtId="43" fontId="2" fillId="2" borderId="0" xfId="1" applyFont="1" applyFill="1"/>
    <xf numFmtId="9" fontId="2" fillId="0" borderId="0" xfId="1" applyNumberFormat="1" applyFont="1"/>
    <xf numFmtId="43" fontId="2" fillId="0" borderId="1" xfId="1" applyFont="1" applyBorder="1"/>
    <xf numFmtId="43" fontId="2" fillId="0" borderId="0" xfId="1" applyFont="1" applyBorder="1"/>
    <xf numFmtId="43" fontId="2" fillId="7" borderId="1" xfId="1" applyFont="1" applyFill="1" applyBorder="1"/>
    <xf numFmtId="43" fontId="2" fillId="6" borderId="1" xfId="1" applyFont="1" applyFill="1" applyBorder="1"/>
    <xf numFmtId="43" fontId="2" fillId="0" borderId="2" xfId="1" applyFont="1" applyBorder="1"/>
    <xf numFmtId="43" fontId="2" fillId="2" borderId="1" xfId="1" applyFont="1" applyFill="1" applyBorder="1"/>
    <xf numFmtId="43" fontId="2" fillId="0" borderId="0" xfId="1" applyFont="1" applyFill="1" applyBorder="1"/>
    <xf numFmtId="43" fontId="2" fillId="0" borderId="0" xfId="1" applyFont="1" applyBorder="1" applyAlignment="1">
      <alignment horizontal="right"/>
    </xf>
    <xf numFmtId="43" fontId="2" fillId="7" borderId="0" xfId="1" applyFont="1" applyFill="1" applyBorder="1"/>
    <xf numFmtId="43" fontId="2" fillId="0" borderId="0" xfId="1" applyFont="1" applyBorder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00FF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O77"/>
  <sheetViews>
    <sheetView tabSelected="1" workbookViewId="0">
      <pane ySplit="3" topLeftCell="A37" activePane="bottomLeft" state="frozen"/>
      <selection pane="bottomLeft" activeCell="BQ62" sqref="BQ62"/>
    </sheetView>
  </sheetViews>
  <sheetFormatPr defaultRowHeight="11.25"/>
  <cols>
    <col min="1" max="1" width="8.6640625" style="1" customWidth="1"/>
    <col min="2" max="2" width="8" style="1" bestFit="1" customWidth="1"/>
    <col min="3" max="3" width="8.109375" style="1" bestFit="1" customWidth="1"/>
    <col min="4" max="4" width="6.33203125" style="1" bestFit="1" customWidth="1"/>
    <col min="5" max="5" width="9.21875" style="1" bestFit="1" customWidth="1"/>
    <col min="6" max="6" width="9.6640625" style="1" bestFit="1" customWidth="1"/>
    <col min="7" max="7" width="15.88671875" style="1" bestFit="1" customWidth="1"/>
    <col min="8" max="9" width="9.6640625" style="1" bestFit="1" customWidth="1"/>
    <col min="10" max="10" width="10.6640625" style="1" bestFit="1" customWidth="1"/>
    <col min="11" max="11" width="9.6640625" style="1" bestFit="1" customWidth="1"/>
    <col min="12" max="12" width="8.88671875" style="1" bestFit="1" customWidth="1"/>
    <col min="13" max="13" width="10.5546875" style="1" bestFit="1" customWidth="1"/>
    <col min="14" max="30" width="8.88671875" style="1" bestFit="1" customWidth="1"/>
    <col min="31" max="31" width="9" style="1" bestFit="1" customWidth="1"/>
    <col min="32" max="65" width="8.88671875" style="1" bestFit="1" customWidth="1"/>
    <col min="66" max="66" width="9.109375" style="1" customWidth="1"/>
    <col min="67" max="67" width="8.77734375" style="1" bestFit="1" customWidth="1"/>
    <col min="68" max="16384" width="8.88671875" style="1"/>
  </cols>
  <sheetData>
    <row r="1" spans="1:67">
      <c r="B1" s="3">
        <v>0.23</v>
      </c>
      <c r="I1" s="4">
        <v>0.21</v>
      </c>
      <c r="T1" s="6">
        <v>0.185</v>
      </c>
      <c r="U1" s="3">
        <v>0.18</v>
      </c>
      <c r="V1" s="6">
        <v>0.17249999999999999</v>
      </c>
      <c r="W1" s="6">
        <v>0.16500000000000001</v>
      </c>
      <c r="X1" s="3">
        <v>0.16</v>
      </c>
      <c r="AA1" s="6">
        <v>0.1525</v>
      </c>
      <c r="AC1" s="6">
        <v>0.14749999999999999</v>
      </c>
      <c r="AD1" s="6">
        <v>0.14249999999999999</v>
      </c>
      <c r="AE1" s="5">
        <v>0.13500000000000001</v>
      </c>
      <c r="AF1" s="5">
        <v>0.1275</v>
      </c>
      <c r="AI1" s="5">
        <v>0.125</v>
      </c>
      <c r="AM1" s="5">
        <v>0.1225</v>
      </c>
      <c r="AN1" s="5">
        <v>0.11749999999999999</v>
      </c>
      <c r="AO1" s="5">
        <v>0.1125</v>
      </c>
      <c r="BA1" s="6">
        <v>0.1075</v>
      </c>
      <c r="BE1" s="5">
        <v>0.105</v>
      </c>
      <c r="BH1" s="4">
        <v>0.1</v>
      </c>
    </row>
    <row r="2" spans="1:67" s="7" customFormat="1">
      <c r="B2" s="7">
        <v>8</v>
      </c>
      <c r="C2" s="7">
        <v>9</v>
      </c>
      <c r="D2" s="7">
        <v>10</v>
      </c>
      <c r="E2" s="7">
        <v>11</v>
      </c>
      <c r="F2" s="7">
        <v>12</v>
      </c>
      <c r="G2" s="9" t="s">
        <v>0</v>
      </c>
      <c r="H2" s="7">
        <v>2</v>
      </c>
      <c r="I2" s="7">
        <v>3</v>
      </c>
      <c r="J2" s="7">
        <v>4</v>
      </c>
      <c r="K2" s="7">
        <v>5</v>
      </c>
      <c r="L2" s="7">
        <v>6</v>
      </c>
      <c r="M2" s="7">
        <v>7</v>
      </c>
      <c r="N2" s="7">
        <v>8</v>
      </c>
      <c r="O2" s="7">
        <v>9</v>
      </c>
      <c r="P2" s="7">
        <v>10</v>
      </c>
      <c r="Q2" s="7">
        <v>11</v>
      </c>
      <c r="R2" s="7">
        <v>12</v>
      </c>
      <c r="S2" s="8" t="s">
        <v>1</v>
      </c>
      <c r="T2" s="7">
        <v>2</v>
      </c>
      <c r="U2" s="7">
        <v>3</v>
      </c>
      <c r="V2" s="7">
        <v>4</v>
      </c>
      <c r="W2" s="7">
        <v>5</v>
      </c>
      <c r="X2" s="7">
        <v>6</v>
      </c>
      <c r="Y2" s="7">
        <v>7</v>
      </c>
      <c r="Z2" s="7">
        <v>8</v>
      </c>
      <c r="AA2" s="7">
        <v>9</v>
      </c>
      <c r="AB2" s="7">
        <v>10</v>
      </c>
      <c r="AC2" s="7">
        <v>11</v>
      </c>
      <c r="AD2" s="7">
        <v>12</v>
      </c>
      <c r="AE2" s="9" t="s">
        <v>2</v>
      </c>
      <c r="AF2" s="7">
        <v>2</v>
      </c>
      <c r="AG2" s="7">
        <v>3</v>
      </c>
      <c r="AH2" s="7">
        <v>4</v>
      </c>
      <c r="AI2" s="7">
        <v>5</v>
      </c>
      <c r="AJ2" s="7">
        <v>6</v>
      </c>
      <c r="AK2" s="7">
        <v>7</v>
      </c>
      <c r="AL2" s="7">
        <v>8</v>
      </c>
      <c r="AM2" s="7">
        <v>9</v>
      </c>
      <c r="AN2" s="7">
        <v>10</v>
      </c>
      <c r="AO2" s="7">
        <v>11</v>
      </c>
      <c r="AP2" s="7">
        <v>12</v>
      </c>
      <c r="AQ2" s="8" t="s">
        <v>3</v>
      </c>
      <c r="AR2" s="7">
        <v>2</v>
      </c>
      <c r="AS2" s="7">
        <v>3</v>
      </c>
      <c r="AT2" s="7">
        <v>4</v>
      </c>
      <c r="AU2" s="7">
        <v>5</v>
      </c>
      <c r="AV2" s="7">
        <v>6</v>
      </c>
      <c r="AW2" s="7">
        <v>7</v>
      </c>
      <c r="AX2" s="7">
        <v>8</v>
      </c>
      <c r="AY2" s="7">
        <v>9</v>
      </c>
      <c r="AZ2" s="7">
        <v>10</v>
      </c>
      <c r="BA2" s="7">
        <v>11</v>
      </c>
      <c r="BB2" s="7">
        <v>12</v>
      </c>
      <c r="BC2" s="9" t="s">
        <v>4</v>
      </c>
      <c r="BD2" s="7">
        <v>2</v>
      </c>
      <c r="BE2" s="7">
        <v>3</v>
      </c>
      <c r="BF2" s="7">
        <v>4</v>
      </c>
      <c r="BG2" s="7">
        <v>5</v>
      </c>
      <c r="BH2" s="7">
        <v>6</v>
      </c>
      <c r="BI2" s="7">
        <v>7</v>
      </c>
      <c r="BJ2" s="7">
        <v>8</v>
      </c>
      <c r="BK2" s="7">
        <v>9</v>
      </c>
      <c r="BL2" s="7">
        <v>10</v>
      </c>
      <c r="BM2" s="7">
        <v>11</v>
      </c>
      <c r="BN2" s="7">
        <v>12</v>
      </c>
      <c r="BO2" s="8" t="s">
        <v>5</v>
      </c>
    </row>
    <row r="3" spans="1:67" s="14" customFormat="1">
      <c r="F3" s="14">
        <v>1</v>
      </c>
      <c r="G3" s="14">
        <f t="shared" ref="G3:H3" si="0">F3+F3*1.917%</f>
        <v>1.0191699999999999</v>
      </c>
      <c r="H3" s="14">
        <f t="shared" si="0"/>
        <v>1.0387074888999999</v>
      </c>
      <c r="I3" s="14">
        <f>H3+H3*1.75%</f>
        <v>1.0568848699557498</v>
      </c>
      <c r="J3" s="14">
        <f t="shared" ref="J3:S3" si="1">I3+I3*1.75%</f>
        <v>1.0753803551799754</v>
      </c>
      <c r="K3" s="14">
        <f t="shared" si="1"/>
        <v>1.0941995113956251</v>
      </c>
      <c r="L3" s="14">
        <f t="shared" si="1"/>
        <v>1.1133480028450486</v>
      </c>
      <c r="M3" s="14">
        <f t="shared" si="1"/>
        <v>1.1328315928948369</v>
      </c>
      <c r="N3" s="14">
        <f t="shared" si="1"/>
        <v>1.1526561457704965</v>
      </c>
      <c r="O3" s="14">
        <f t="shared" si="1"/>
        <v>1.1728276283214802</v>
      </c>
      <c r="P3" s="14">
        <f t="shared" si="1"/>
        <v>1.1933521118171062</v>
      </c>
      <c r="Q3" s="14">
        <f t="shared" si="1"/>
        <v>1.2142357737739056</v>
      </c>
      <c r="R3" s="14">
        <f t="shared" si="1"/>
        <v>1.235484899814949</v>
      </c>
      <c r="S3" s="14">
        <f t="shared" si="1"/>
        <v>1.2571058855617105</v>
      </c>
      <c r="T3" s="14">
        <f>S3+S3*1.54%</f>
        <v>1.2764653161993609</v>
      </c>
      <c r="U3" s="14">
        <f>T3+T3*1.5%</f>
        <v>1.2956122959423513</v>
      </c>
      <c r="V3" s="14">
        <f>U3+U3*1.438%</f>
        <v>1.3142432007580023</v>
      </c>
      <c r="W3" s="14">
        <f>V3+V3*1.375%</f>
        <v>1.3323140447684247</v>
      </c>
      <c r="X3" s="14">
        <f>W3+W3*1.33%</f>
        <v>1.3500338215638448</v>
      </c>
      <c r="Y3" s="14">
        <f t="shared" ref="Y3:Z3" si="2">X3+X3*1.33%</f>
        <v>1.3679892713906439</v>
      </c>
      <c r="Z3" s="14">
        <f t="shared" si="2"/>
        <v>1.3861835287001394</v>
      </c>
      <c r="AA3" s="14">
        <f>Z3+Z3*1.27%</f>
        <v>1.4037880595146313</v>
      </c>
      <c r="AB3" s="14">
        <f t="shared" ref="AB3" si="3">AA3+AA3*1.27%</f>
        <v>1.4216161678704671</v>
      </c>
      <c r="AC3" s="14">
        <f>AB3+AB3*1.23%</f>
        <v>1.4391020467352738</v>
      </c>
      <c r="AD3" s="14">
        <f>AC3+AC3*1.19%</f>
        <v>1.4562273610914236</v>
      </c>
      <c r="AE3" s="14">
        <f>AD3+AD3*1.25%</f>
        <v>1.4744302031050665</v>
      </c>
      <c r="AF3" s="14">
        <f>AE3+AE3*1.063%</f>
        <v>1.4901033961640733</v>
      </c>
      <c r="AG3" s="14">
        <f t="shared" ref="AG3:AH3" si="4">AF3+AF3*1.063%</f>
        <v>1.5059431952652973</v>
      </c>
      <c r="AH3" s="14">
        <f t="shared" si="4"/>
        <v>1.5219513714309674</v>
      </c>
      <c r="AI3" s="14">
        <f>AH3+AH3*1.04%</f>
        <v>1.5377796656938494</v>
      </c>
      <c r="AJ3" s="14">
        <f t="shared" ref="AJ3:AL3" si="5">AI3+AI3*1.04%</f>
        <v>1.5537725742170654</v>
      </c>
      <c r="AK3" s="14">
        <f t="shared" si="5"/>
        <v>1.5699318089889229</v>
      </c>
      <c r="AL3" s="14">
        <f t="shared" si="5"/>
        <v>1.5862590998024078</v>
      </c>
      <c r="AM3" s="14">
        <f>AL3+AL3*1.02%</f>
        <v>1.6024389426203922</v>
      </c>
      <c r="AN3" s="14">
        <f>AM3+AM3*0.98%</f>
        <v>1.6181428442580721</v>
      </c>
      <c r="AO3" s="14">
        <f>AN3+AN3*0.94%</f>
        <v>1.6333533869940979</v>
      </c>
      <c r="AP3" s="14">
        <f t="shared" ref="AP3:AZ3" si="6">AO3+AO3*0.94%</f>
        <v>1.6487069088318425</v>
      </c>
      <c r="AQ3" s="14">
        <f t="shared" si="6"/>
        <v>1.6642047537748619</v>
      </c>
      <c r="AR3" s="14">
        <f t="shared" si="6"/>
        <v>1.6798482784603457</v>
      </c>
      <c r="AS3" s="14">
        <f t="shared" si="6"/>
        <v>1.6956388522778729</v>
      </c>
      <c r="AT3" s="14">
        <f t="shared" si="6"/>
        <v>1.7115778574892848</v>
      </c>
      <c r="AU3" s="14">
        <f t="shared" si="6"/>
        <v>1.7276666893496841</v>
      </c>
      <c r="AV3" s="14">
        <f t="shared" si="6"/>
        <v>1.7439067562295711</v>
      </c>
      <c r="AW3" s="14">
        <f t="shared" si="6"/>
        <v>1.7602994797381291</v>
      </c>
      <c r="AX3" s="14">
        <f t="shared" si="6"/>
        <v>1.7768462948476675</v>
      </c>
      <c r="AY3" s="14">
        <f t="shared" si="6"/>
        <v>1.7935486500192357</v>
      </c>
      <c r="AZ3" s="14">
        <f t="shared" si="6"/>
        <v>1.8104080073294164</v>
      </c>
      <c r="BA3" s="14">
        <f>AZ3+AZ3*0.896%</f>
        <v>1.826629263075088</v>
      </c>
      <c r="BB3" s="14">
        <f t="shared" ref="BB3:BD3" si="7">BA3+BA3*0.896%</f>
        <v>1.8429958612722408</v>
      </c>
      <c r="BC3" s="14">
        <f t="shared" si="7"/>
        <v>1.85950910418924</v>
      </c>
      <c r="BD3" s="14">
        <f t="shared" si="7"/>
        <v>1.8761703057627757</v>
      </c>
      <c r="BE3" s="14">
        <f>BD3+BD3*0.875%</f>
        <v>1.8925867959381999</v>
      </c>
      <c r="BF3" s="14">
        <f t="shared" ref="BF3:BG3" si="8">BE3+BE3*0.875%</f>
        <v>1.9091469304026591</v>
      </c>
      <c r="BG3" s="14">
        <f t="shared" si="8"/>
        <v>1.9258519660436824</v>
      </c>
      <c r="BH3" s="14">
        <f>BG3+BG3*0.833%</f>
        <v>1.9418943129208261</v>
      </c>
      <c r="BI3" s="14">
        <f t="shared" ref="BI3:BO3" si="9">BH3+BH3*0.833%</f>
        <v>1.9580702925474567</v>
      </c>
      <c r="BJ3" s="14">
        <f t="shared" si="9"/>
        <v>1.974381018084377</v>
      </c>
      <c r="BK3" s="14">
        <f t="shared" si="9"/>
        <v>1.9908276119650199</v>
      </c>
      <c r="BL3" s="14">
        <f t="shared" si="9"/>
        <v>2.0074112059726885</v>
      </c>
      <c r="BM3" s="14">
        <f t="shared" si="9"/>
        <v>2.0241329413184408</v>
      </c>
      <c r="BN3" s="14">
        <f t="shared" si="9"/>
        <v>2.0409939687196235</v>
      </c>
      <c r="BO3" s="14">
        <f t="shared" si="9"/>
        <v>2.0579954484790579</v>
      </c>
    </row>
    <row r="4" spans="1:67">
      <c r="A4" s="10"/>
    </row>
    <row r="5" spans="1:67">
      <c r="A5" s="10"/>
    </row>
    <row r="6" spans="1:67">
      <c r="A6" s="10"/>
    </row>
    <row r="7" spans="1:67">
      <c r="F7" s="12">
        <v>225</v>
      </c>
      <c r="G7" s="15" t="s">
        <v>6</v>
      </c>
    </row>
    <row r="8" spans="1:67" s="2" customFormat="1">
      <c r="E8" s="17">
        <v>0.23</v>
      </c>
      <c r="F8" s="2">
        <v>466086.52</v>
      </c>
      <c r="G8" s="2">
        <f t="shared" ref="G8:I8" si="10">F8+F8*1.917%</f>
        <v>475021.39858840004</v>
      </c>
      <c r="H8" s="2">
        <f t="shared" si="10"/>
        <v>484127.55879933969</v>
      </c>
      <c r="I8" s="2">
        <f t="shared" si="10"/>
        <v>493408.28410152305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67" s="11" customFormat="1">
      <c r="B9" s="27" t="s">
        <v>12</v>
      </c>
      <c r="E9" s="19" t="s">
        <v>11</v>
      </c>
      <c r="F9" s="24"/>
      <c r="G9" s="24"/>
      <c r="H9" s="24"/>
      <c r="I9" s="26">
        <f>I8-F8</f>
        <v>27321.764101523033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67" s="2" customFormat="1">
      <c r="I10" s="2">
        <f>F8-58260.82</f>
        <v>407825.7</v>
      </c>
      <c r="J10" s="2">
        <f t="shared" ref="J10:L10" si="11">I10+I10*1.917%</f>
        <v>415643.71866900002</v>
      </c>
      <c r="K10" s="2">
        <f t="shared" si="11"/>
        <v>423611.60875588475</v>
      </c>
      <c r="L10" s="2">
        <f t="shared" si="11"/>
        <v>431732.24329573504</v>
      </c>
    </row>
    <row r="11" spans="1:67" s="2" customFormat="1">
      <c r="L11" s="26">
        <f>L10-I10</f>
        <v>23906.543295735028</v>
      </c>
    </row>
    <row r="12" spans="1:67" s="2" customFormat="1">
      <c r="L12" s="2">
        <f>I10-58260.82</f>
        <v>349564.88</v>
      </c>
      <c r="M12" s="2">
        <f t="shared" ref="M12:O12" si="12">L12+L12*1.917%</f>
        <v>356266.0387496</v>
      </c>
      <c r="N12" s="2">
        <f t="shared" si="12"/>
        <v>363095.65871242981</v>
      </c>
      <c r="O12" s="2">
        <f t="shared" si="12"/>
        <v>370056.20248994709</v>
      </c>
    </row>
    <row r="13" spans="1:67" s="2" customFormat="1">
      <c r="O13" s="26">
        <f>O12-L12</f>
        <v>20491.322489947081</v>
      </c>
    </row>
    <row r="14" spans="1:67" s="2" customFormat="1">
      <c r="O14" s="2">
        <f>L12-58260.82</f>
        <v>291304.06</v>
      </c>
      <c r="P14" s="2">
        <f t="shared" ref="P14:R14" si="13">O14+O14*1.917%</f>
        <v>296888.35883019998</v>
      </c>
      <c r="Q14" s="2">
        <f t="shared" si="13"/>
        <v>302579.70866897493</v>
      </c>
      <c r="R14" s="2">
        <f t="shared" si="13"/>
        <v>308380.16168415919</v>
      </c>
    </row>
    <row r="15" spans="1:67" s="2" customFormat="1">
      <c r="R15" s="26">
        <f>R14-O14</f>
        <v>17076.101684159192</v>
      </c>
    </row>
    <row r="16" spans="1:67" s="2" customFormat="1">
      <c r="R16" s="2">
        <f>O14-58260.82</f>
        <v>233043.24</v>
      </c>
      <c r="S16" s="2">
        <f t="shared" ref="S16:U16" si="14">R16+R16*1.917%</f>
        <v>237510.67891079999</v>
      </c>
      <c r="T16" s="2">
        <f t="shared" si="14"/>
        <v>242063.75862552004</v>
      </c>
      <c r="U16" s="2">
        <f t="shared" si="14"/>
        <v>246704.12087837126</v>
      </c>
    </row>
    <row r="17" spans="1:31" s="2" customFormat="1">
      <c r="U17" s="26">
        <f>U16-R16</f>
        <v>13660.880878371274</v>
      </c>
    </row>
    <row r="18" spans="1:31" s="2" customFormat="1">
      <c r="U18" s="2">
        <f>R16-58260.82</f>
        <v>174782.41999999998</v>
      </c>
      <c r="V18" s="2">
        <f t="shared" ref="V18:X18" si="15">U18+U18*1.917%</f>
        <v>178132.99899139997</v>
      </c>
      <c r="W18" s="2">
        <f t="shared" si="15"/>
        <v>181547.8085820651</v>
      </c>
      <c r="X18" s="2">
        <f t="shared" si="15"/>
        <v>185028.08007258328</v>
      </c>
    </row>
    <row r="19" spans="1:31" s="2" customFormat="1">
      <c r="X19" s="26">
        <f>X18-U18</f>
        <v>10245.660072583298</v>
      </c>
    </row>
    <row r="20" spans="1:31" s="2" customFormat="1">
      <c r="X20" s="2">
        <f>U18-58260.82</f>
        <v>116521.59999999998</v>
      </c>
      <c r="Y20" s="2">
        <f t="shared" ref="Y20:AA20" si="16">X20+X20*1.917%</f>
        <v>118755.31907199997</v>
      </c>
      <c r="Z20" s="2">
        <f t="shared" si="16"/>
        <v>121031.85853861021</v>
      </c>
      <c r="AA20" s="2">
        <f t="shared" si="16"/>
        <v>123352.03926679536</v>
      </c>
    </row>
    <row r="21" spans="1:31" s="2" customFormat="1">
      <c r="AA21" s="26">
        <f>AA20-X20</f>
        <v>6830.4392667953798</v>
      </c>
    </row>
    <row r="22" spans="1:31" s="2" customFormat="1">
      <c r="AA22" s="2">
        <f>X20-58260.82</f>
        <v>58260.779999999977</v>
      </c>
      <c r="AB22" s="2">
        <f t="shared" ref="AB22:AD22" si="17">AA22+AA22*1.917%</f>
        <v>59377.639152599979</v>
      </c>
      <c r="AC22" s="2">
        <f t="shared" si="17"/>
        <v>60515.908495155323</v>
      </c>
      <c r="AD22" s="2">
        <f t="shared" si="17"/>
        <v>61675.998461007453</v>
      </c>
    </row>
    <row r="23" spans="1:31" s="2" customFormat="1" ht="12" thickBo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20">
        <f>AD22-AA22</f>
        <v>3415.2184610074764</v>
      </c>
    </row>
    <row r="24" spans="1:31" s="2" customFormat="1">
      <c r="D24" s="25" t="s">
        <v>13</v>
      </c>
      <c r="E24" s="17">
        <v>0.23</v>
      </c>
      <c r="F24" s="2">
        <v>1022.7</v>
      </c>
      <c r="G24" s="2">
        <f t="shared" ref="G24" si="18">F24+F24*1.917%</f>
        <v>1042.305159</v>
      </c>
      <c r="H24" s="2">
        <f t="shared" ref="H24" si="19">G24+G24*1.917%</f>
        <v>1062.28614889803</v>
      </c>
      <c r="I24" s="2">
        <f t="shared" ref="I24" si="20">H24+H24*1.917%</f>
        <v>1082.6501743724052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31" s="11" customFormat="1">
      <c r="B25" s="27" t="s">
        <v>12</v>
      </c>
      <c r="E25" s="2" t="s">
        <v>10</v>
      </c>
      <c r="F25" s="24"/>
      <c r="G25" s="24"/>
      <c r="H25" s="24"/>
      <c r="I25" s="26">
        <f>I24-F24</f>
        <v>59.950174372405172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s="2" customFormat="1">
      <c r="I26" s="2">
        <f>F24-127.84</f>
        <v>894.86</v>
      </c>
      <c r="J26" s="2">
        <f t="shared" ref="J26" si="21">I26+I26*1.917%</f>
        <v>912.01446620000002</v>
      </c>
      <c r="K26" s="2">
        <f t="shared" ref="K26" si="22">J26+J26*1.917%</f>
        <v>929.49778351705402</v>
      </c>
      <c r="L26" s="2">
        <f t="shared" ref="L26" si="23">K26+K26*1.917%</f>
        <v>947.31625602707595</v>
      </c>
    </row>
    <row r="27" spans="1:31" s="2" customFormat="1">
      <c r="F27" s="12">
        <v>1991</v>
      </c>
      <c r="G27" s="15" t="s">
        <v>6</v>
      </c>
      <c r="L27" s="26">
        <f>L26-I26</f>
        <v>52.456256027075938</v>
      </c>
    </row>
    <row r="28" spans="1:31" s="2" customFormat="1">
      <c r="L28" s="2">
        <f>I26-127.84</f>
        <v>767.02</v>
      </c>
      <c r="M28" s="2">
        <f t="shared" ref="M28" si="24">L28+L28*1.917%</f>
        <v>781.72377340000003</v>
      </c>
      <c r="N28" s="2">
        <f t="shared" ref="N28" si="25">M28+M28*1.917%</f>
        <v>796.70941813607806</v>
      </c>
      <c r="O28" s="2">
        <f t="shared" ref="O28" si="26">N28+N28*1.917%</f>
        <v>811.98233768174669</v>
      </c>
    </row>
    <row r="29" spans="1:31" s="2" customFormat="1">
      <c r="O29" s="26">
        <f>O28-L28</f>
        <v>44.962337681746703</v>
      </c>
    </row>
    <row r="30" spans="1:31" s="2" customFormat="1">
      <c r="O30" s="2">
        <f>L28-127.84</f>
        <v>639.17999999999995</v>
      </c>
      <c r="P30" s="2">
        <f t="shared" ref="P30" si="27">O30+O30*1.917%</f>
        <v>651.43308059999993</v>
      </c>
      <c r="Q30" s="2">
        <f t="shared" ref="Q30" si="28">P30+P30*1.917%</f>
        <v>663.92105275510187</v>
      </c>
      <c r="R30" s="2">
        <f t="shared" ref="R30" si="29">Q30+Q30*1.917%</f>
        <v>676.64841933641719</v>
      </c>
    </row>
    <row r="31" spans="1:31" s="2" customFormat="1">
      <c r="R31" s="26">
        <f>R30-O30</f>
        <v>37.468419336417242</v>
      </c>
    </row>
    <row r="32" spans="1:31" s="2" customFormat="1">
      <c r="R32" s="2">
        <f>O30-127.84</f>
        <v>511.33999999999992</v>
      </c>
      <c r="S32" s="2">
        <f t="shared" ref="S32" si="30">R32+R32*1.917%</f>
        <v>521.14238779999994</v>
      </c>
      <c r="T32" s="2">
        <f t="shared" ref="T32" si="31">S32+S32*1.917%</f>
        <v>531.13268737412591</v>
      </c>
      <c r="U32" s="2">
        <f t="shared" ref="U32" si="32">T32+T32*1.917%</f>
        <v>541.31450099108793</v>
      </c>
    </row>
    <row r="33" spans="1:67" s="2" customFormat="1">
      <c r="U33" s="26">
        <f>U32-R32</f>
        <v>29.974500991088007</v>
      </c>
    </row>
    <row r="34" spans="1:67" s="2" customFormat="1">
      <c r="U34" s="2">
        <f>R32-127.84</f>
        <v>383.49999999999989</v>
      </c>
      <c r="V34" s="2">
        <f t="shared" ref="V34" si="33">U34+U34*1.917%</f>
        <v>390.85169499999989</v>
      </c>
      <c r="W34" s="2">
        <f t="shared" ref="W34" si="34">V34+V34*1.917%</f>
        <v>398.34432199314989</v>
      </c>
      <c r="X34" s="2">
        <f t="shared" ref="X34" si="35">W34+W34*1.917%</f>
        <v>405.98058264575855</v>
      </c>
    </row>
    <row r="35" spans="1:67" s="2" customFormat="1">
      <c r="X35" s="26">
        <f>X34-U34</f>
        <v>22.480582645758659</v>
      </c>
    </row>
    <row r="36" spans="1:67" s="2" customFormat="1">
      <c r="X36" s="2">
        <f>U34-127.84</f>
        <v>255.65999999999988</v>
      </c>
      <c r="Y36" s="2">
        <f t="shared" ref="Y36" si="36">X36+X36*1.917%</f>
        <v>260.5610021999999</v>
      </c>
      <c r="Z36" s="2">
        <f t="shared" ref="Z36" si="37">Y36+Y36*1.917%</f>
        <v>265.55595661217393</v>
      </c>
      <c r="AA36" s="2">
        <f t="shared" ref="AA36" si="38">Z36+Z36*1.917%</f>
        <v>270.64666430042928</v>
      </c>
    </row>
    <row r="37" spans="1:67" s="2" customFormat="1">
      <c r="AA37" s="26">
        <f>AA36-X36</f>
        <v>14.986664300429396</v>
      </c>
    </row>
    <row r="38" spans="1:67" s="2" customFormat="1">
      <c r="AA38" s="2">
        <f>X36-127.84</f>
        <v>127.81999999999988</v>
      </c>
      <c r="AB38" s="2">
        <f t="shared" ref="AB38" si="39">AA38+AA38*1.917%</f>
        <v>130.27030939999989</v>
      </c>
      <c r="AC38" s="2">
        <f t="shared" ref="AC38" si="40">AB38+AB38*1.917%</f>
        <v>132.76759123119788</v>
      </c>
      <c r="AD38" s="2">
        <f t="shared" ref="AD38" si="41">AC38+AC38*1.917%</f>
        <v>135.31274595509996</v>
      </c>
    </row>
    <row r="39" spans="1:67" s="2" customForma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6">
        <f>AD38-AA38</f>
        <v>7.4927459551000766</v>
      </c>
      <c r="AP39" s="2">
        <f t="shared" ref="AP39" si="42">AO39+AO39*0.94%</f>
        <v>0</v>
      </c>
      <c r="AQ39" s="2">
        <f t="shared" ref="AQ39" si="43">AP39+AP39*0.94%</f>
        <v>0</v>
      </c>
      <c r="AR39" s="2">
        <f t="shared" ref="AR39" si="44">AQ39+AQ39*0.94%</f>
        <v>0</v>
      </c>
      <c r="AS39" s="2">
        <f t="shared" ref="AS39" si="45">AR39+AR39*0.94%</f>
        <v>0</v>
      </c>
      <c r="AT39" s="2">
        <f t="shared" ref="AT39" si="46">AS39+AS39*0.94%</f>
        <v>0</v>
      </c>
      <c r="AU39" s="2">
        <f t="shared" ref="AU39" si="47">AT39+AT39*0.94%</f>
        <v>0</v>
      </c>
      <c r="AV39" s="2">
        <f t="shared" ref="AV39" si="48">AU39+AU39*0.94%</f>
        <v>0</v>
      </c>
      <c r="AW39" s="2">
        <f t="shared" ref="AW39" si="49">AV39+AV39*0.94%</f>
        <v>0</v>
      </c>
      <c r="AX39" s="2">
        <f t="shared" ref="AX39" si="50">AW39+AW39*0.94%</f>
        <v>0</v>
      </c>
      <c r="AY39" s="2">
        <f t="shared" ref="AY39" si="51">AX39+AX39*0.94%</f>
        <v>0</v>
      </c>
      <c r="AZ39" s="2">
        <f t="shared" ref="AZ39" si="52">AY39+AY39*0.94%</f>
        <v>0</v>
      </c>
      <c r="BA39" s="2">
        <f t="shared" ref="BA39:BD39" si="53">AZ39+AZ39*0.896%</f>
        <v>0</v>
      </c>
      <c r="BB39" s="2">
        <f t="shared" si="53"/>
        <v>0</v>
      </c>
      <c r="BC39" s="2">
        <f t="shared" si="53"/>
        <v>0</v>
      </c>
      <c r="BD39" s="2">
        <f t="shared" si="53"/>
        <v>0</v>
      </c>
      <c r="BE39" s="2">
        <f t="shared" ref="BE39:BG39" si="54">BD39+BD39*0.875%</f>
        <v>0</v>
      </c>
      <c r="BF39" s="2">
        <f t="shared" si="54"/>
        <v>0</v>
      </c>
      <c r="BG39" s="2">
        <f t="shared" si="54"/>
        <v>0</v>
      </c>
      <c r="BH39" s="2">
        <f t="shared" ref="BH39:BO39" si="55">BG39+BG39*0.833%</f>
        <v>0</v>
      </c>
      <c r="BI39" s="2">
        <f t="shared" si="55"/>
        <v>0</v>
      </c>
      <c r="BJ39" s="2">
        <f t="shared" si="55"/>
        <v>0</v>
      </c>
      <c r="BK39" s="2">
        <f t="shared" si="55"/>
        <v>0</v>
      </c>
      <c r="BL39" s="2">
        <f t="shared" si="55"/>
        <v>0</v>
      </c>
      <c r="BM39" s="2">
        <f t="shared" si="55"/>
        <v>0</v>
      </c>
      <c r="BN39" s="2">
        <f t="shared" si="55"/>
        <v>0</v>
      </c>
      <c r="BO39" s="2">
        <f t="shared" si="55"/>
        <v>0</v>
      </c>
    </row>
    <row r="40" spans="1:67" s="2" customFormat="1" ht="12" thickBot="1">
      <c r="A40" s="18"/>
      <c r="B40" s="18"/>
      <c r="C40" s="18"/>
      <c r="D40" s="18"/>
      <c r="E40" s="18"/>
      <c r="F40" s="18">
        <v>1022.7</v>
      </c>
      <c r="G40" s="18">
        <f t="shared" ref="G40:H40" si="56">F40+F40*1.917%</f>
        <v>1042.305159</v>
      </c>
      <c r="H40" s="18">
        <f t="shared" si="56"/>
        <v>1062.28614889803</v>
      </c>
      <c r="I40" s="18">
        <f>H40+H40*1.75%</f>
        <v>1080.8761565037455</v>
      </c>
      <c r="J40" s="18">
        <f t="shared" ref="J40:S40" si="57">I40+I40*1.75%</f>
        <v>1099.7914892425611</v>
      </c>
      <c r="K40" s="18">
        <f t="shared" si="57"/>
        <v>1119.037840304306</v>
      </c>
      <c r="L40" s="18">
        <f t="shared" si="57"/>
        <v>1138.6210025096314</v>
      </c>
      <c r="M40" s="18">
        <f t="shared" si="57"/>
        <v>1158.5468700535498</v>
      </c>
      <c r="N40" s="18">
        <f t="shared" si="57"/>
        <v>1178.821440279487</v>
      </c>
      <c r="O40" s="18">
        <f t="shared" si="57"/>
        <v>1199.4508154843779</v>
      </c>
      <c r="P40" s="18">
        <f t="shared" si="57"/>
        <v>1220.4412047553546</v>
      </c>
      <c r="Q40" s="18">
        <f t="shared" si="57"/>
        <v>1241.7989258385733</v>
      </c>
      <c r="R40" s="18">
        <f t="shared" si="57"/>
        <v>1263.5304070407483</v>
      </c>
      <c r="S40" s="18">
        <f t="shared" si="57"/>
        <v>1285.6421891639613</v>
      </c>
      <c r="T40" s="18">
        <f>S40+S40*1.54%</f>
        <v>1305.4410788770863</v>
      </c>
      <c r="U40" s="18">
        <f>T40+T40*1.5%</f>
        <v>1325.0226950602425</v>
      </c>
      <c r="V40" s="18">
        <f>U40+U40*1.438%</f>
        <v>1344.0765214152088</v>
      </c>
      <c r="W40" s="18">
        <f>V40+V40*1.375%</f>
        <v>1362.557573584668</v>
      </c>
      <c r="X40" s="18">
        <f>W40+W40*1.33%</f>
        <v>1380.6795893133442</v>
      </c>
      <c r="Y40" s="18">
        <f t="shared" ref="Y40:Z40" si="58">X40+X40*1.33%</f>
        <v>1399.0426278512116</v>
      </c>
      <c r="Z40" s="18">
        <f t="shared" si="58"/>
        <v>1417.6498948016326</v>
      </c>
      <c r="AA40" s="18">
        <f>Z40+Z40*1.27%</f>
        <v>1435.6540484656134</v>
      </c>
      <c r="AB40" s="18">
        <f t="shared" ref="AB40" si="59">AA40+AA40*1.27%</f>
        <v>1453.8868548811267</v>
      </c>
      <c r="AC40" s="18">
        <f>AB40+AB40*1.23%</f>
        <v>1471.7696631961646</v>
      </c>
      <c r="AD40" s="18">
        <f>AC40+AC40*1.19%</f>
        <v>1489.2837221881989</v>
      </c>
      <c r="AE40" s="18">
        <f>AD40+AD40*1.25%</f>
        <v>1507.8997687155513</v>
      </c>
      <c r="AF40" s="13">
        <f>AE40*2</f>
        <v>3015.7995374311026</v>
      </c>
      <c r="AG40" s="18">
        <f t="shared" ref="AG40:AH40" si="60">AF40+AF40*1.063%</f>
        <v>3047.8574865139954</v>
      </c>
      <c r="AH40" s="18">
        <f t="shared" si="60"/>
        <v>3080.2562115956393</v>
      </c>
      <c r="AI40" s="18">
        <f>AH40+AH40*1.04%</f>
        <v>3112.290876196234</v>
      </c>
      <c r="AJ40" s="18">
        <f t="shared" ref="AJ40:AL40" si="61">AI40+AI40*1.04%</f>
        <v>3144.6587013086746</v>
      </c>
      <c r="AK40" s="18">
        <f t="shared" si="61"/>
        <v>3177.3631518022848</v>
      </c>
      <c r="AL40" s="18">
        <f t="shared" si="61"/>
        <v>3210.4077285810286</v>
      </c>
      <c r="AM40" s="18">
        <f>AL40+AL40*1.02%</f>
        <v>3243.1538874125549</v>
      </c>
      <c r="AN40" s="18">
        <f>AM40+AM40*0.98%</f>
        <v>3274.936795509198</v>
      </c>
      <c r="AO40" s="18">
        <f>AN40+AN40*0.94%</f>
        <v>3305.7212013869844</v>
      </c>
      <c r="AP40" s="18">
        <f t="shared" ref="AP40:AQ40" si="62">AO40+AO40*0.94%</f>
        <v>3336.794980680022</v>
      </c>
      <c r="AQ40" s="18">
        <f t="shared" si="62"/>
        <v>3368.1608534984143</v>
      </c>
      <c r="AR40" s="23">
        <f>AQ40-F40</f>
        <v>2345.4608534984145</v>
      </c>
    </row>
    <row r="41" spans="1:67" s="2" customFormat="1">
      <c r="D41" s="25" t="s">
        <v>7</v>
      </c>
      <c r="E41" s="17">
        <v>0.23</v>
      </c>
      <c r="F41" s="2">
        <v>173294.69</v>
      </c>
      <c r="G41" s="2">
        <f t="shared" ref="G41" si="63">F41+F41*1.917%</f>
        <v>176616.74920729999</v>
      </c>
      <c r="H41" s="2">
        <f t="shared" ref="H41" si="64">G41+G41*1.917%</f>
        <v>180002.49228960392</v>
      </c>
      <c r="I41" s="2">
        <f t="shared" ref="I41" si="65">H41+H41*1.917%</f>
        <v>183453.14006679563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67" s="11" customFormat="1">
      <c r="B42" s="27" t="s">
        <v>12</v>
      </c>
      <c r="E42" s="19" t="s">
        <v>9</v>
      </c>
      <c r="F42" s="24"/>
      <c r="G42" s="24"/>
      <c r="H42" s="24"/>
      <c r="I42" s="26">
        <f>I41-F41</f>
        <v>10158.450066795631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67" s="2" customFormat="1">
      <c r="I43" s="2">
        <f>F41-21661.84</f>
        <v>151632.85</v>
      </c>
      <c r="J43" s="2">
        <f t="shared" ref="J43" si="66">I43+I43*1.917%</f>
        <v>154539.65173450002</v>
      </c>
      <c r="K43" s="2">
        <f t="shared" ref="K43" si="67">J43+J43*1.917%</f>
        <v>157502.17685825037</v>
      </c>
      <c r="L43" s="2">
        <f t="shared" ref="L43" si="68">K43+K43*1.917%</f>
        <v>160521.49358862304</v>
      </c>
    </row>
    <row r="44" spans="1:67" s="2" customFormat="1">
      <c r="L44" s="26">
        <f>L43-I43</f>
        <v>8888.643588623032</v>
      </c>
    </row>
    <row r="45" spans="1:67" s="2" customFormat="1">
      <c r="L45" s="2">
        <f>I43-21661.84</f>
        <v>129971.01000000001</v>
      </c>
      <c r="M45" s="2">
        <f t="shared" ref="M45" si="69">L45+L45*1.917%</f>
        <v>132462.55426170002</v>
      </c>
      <c r="N45" s="2">
        <f t="shared" ref="N45" si="70">M45+M45*1.917%</f>
        <v>135001.86142689679</v>
      </c>
      <c r="O45" s="2">
        <f t="shared" ref="O45" si="71">N45+N45*1.917%</f>
        <v>137589.84711045041</v>
      </c>
    </row>
    <row r="46" spans="1:67" s="2" customFormat="1">
      <c r="O46" s="26">
        <f>O45-L45</f>
        <v>7618.837110450404</v>
      </c>
    </row>
    <row r="47" spans="1:67" s="2" customFormat="1">
      <c r="O47" s="2">
        <f>L45-21661.84</f>
        <v>108309.17000000001</v>
      </c>
      <c r="P47" s="2">
        <f t="shared" ref="P47" si="72">O47+O47*1.917%</f>
        <v>110385.45678890002</v>
      </c>
      <c r="Q47" s="2">
        <f t="shared" ref="Q47" si="73">P47+P47*1.917%</f>
        <v>112501.54599554323</v>
      </c>
      <c r="R47" s="2">
        <f t="shared" ref="R47" si="74">Q47+Q47*1.917%</f>
        <v>114658.20063227779</v>
      </c>
    </row>
    <row r="48" spans="1:67" s="2" customFormat="1">
      <c r="R48" s="26">
        <f>R47-O47</f>
        <v>6349.030632277776</v>
      </c>
    </row>
    <row r="49" spans="1:67" s="2" customFormat="1">
      <c r="R49" s="2">
        <f>O47-21661.84</f>
        <v>86647.330000000016</v>
      </c>
      <c r="S49" s="2">
        <f t="shared" ref="S49" si="75">R49+R49*1.917%</f>
        <v>88308.359316100017</v>
      </c>
      <c r="T49" s="2">
        <f t="shared" ref="T49" si="76">S49+S49*1.917%</f>
        <v>90001.230564189653</v>
      </c>
      <c r="U49" s="2">
        <f t="shared" ref="U49" si="77">T49+T49*1.917%</f>
        <v>91726.554154105164</v>
      </c>
    </row>
    <row r="50" spans="1:67" s="2" customFormat="1">
      <c r="U50" s="26">
        <f>U49-R49</f>
        <v>5079.224154105148</v>
      </c>
    </row>
    <row r="51" spans="1:67" s="2" customFormat="1">
      <c r="U51" s="2">
        <f>R49-21661.84</f>
        <v>64985.49000000002</v>
      </c>
      <c r="V51" s="2">
        <f t="shared" ref="V51" si="78">U51+U51*1.917%</f>
        <v>66231.261843300017</v>
      </c>
      <c r="W51" s="2">
        <f t="shared" ref="W51" si="79">V51+V51*1.917%</f>
        <v>67500.915132836075</v>
      </c>
      <c r="X51" s="2">
        <f t="shared" ref="X51" si="80">W51+W51*1.917%</f>
        <v>68794.90767593254</v>
      </c>
    </row>
    <row r="52" spans="1:67" s="2" customFormat="1">
      <c r="X52" s="26">
        <f>X51-U51</f>
        <v>3809.4176759325201</v>
      </c>
    </row>
    <row r="53" spans="1:67" s="2" customFormat="1">
      <c r="X53" s="2">
        <f>U51-21661.84</f>
        <v>43323.650000000023</v>
      </c>
      <c r="Y53" s="2">
        <f t="shared" ref="Y53" si="81">X53+X53*1.917%</f>
        <v>44154.164370500024</v>
      </c>
      <c r="Z53" s="2">
        <f t="shared" ref="Z53" si="82">Y53+Y53*1.917%</f>
        <v>45000.599701482512</v>
      </c>
      <c r="AA53" s="2">
        <f t="shared" ref="AA53" si="83">Z53+Z53*1.917%</f>
        <v>45863.26119775993</v>
      </c>
    </row>
    <row r="54" spans="1:67" s="2" customFormat="1">
      <c r="AA54" s="26">
        <f>AA53-X53</f>
        <v>2539.6111977599066</v>
      </c>
    </row>
    <row r="55" spans="1:67" s="2" customFormat="1">
      <c r="F55" s="12">
        <v>3512</v>
      </c>
      <c r="G55" s="15" t="s">
        <v>6</v>
      </c>
      <c r="AA55" s="2">
        <f>X53-21661.84</f>
        <v>21661.810000000023</v>
      </c>
      <c r="AB55" s="2">
        <f t="shared" ref="AB55" si="84">AA55+AA55*1.917%</f>
        <v>22077.066897700024</v>
      </c>
      <c r="AC55" s="2">
        <f t="shared" ref="AC55" si="85">AB55+AB55*1.917%</f>
        <v>22500.284270128934</v>
      </c>
      <c r="AD55" s="2">
        <f t="shared" ref="AD55" si="86">AC55+AC55*1.917%</f>
        <v>22931.614719587305</v>
      </c>
    </row>
    <row r="56" spans="1:67" s="2" customForma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6">
        <f>AD55-AA55</f>
        <v>1269.8047195872823</v>
      </c>
      <c r="AP56" s="2">
        <f t="shared" ref="AP56" si="87">AO56+AO56*0.94%</f>
        <v>0</v>
      </c>
      <c r="AQ56" s="2">
        <f t="shared" ref="AQ56" si="88">AP56+AP56*0.94%</f>
        <v>0</v>
      </c>
      <c r="AR56" s="2">
        <f t="shared" ref="AR56" si="89">AQ56+AQ56*0.94%</f>
        <v>0</v>
      </c>
      <c r="AS56" s="2">
        <f t="shared" ref="AS56" si="90">AR56+AR56*0.94%</f>
        <v>0</v>
      </c>
      <c r="AT56" s="2">
        <f t="shared" ref="AT56" si="91">AS56+AS56*0.94%</f>
        <v>0</v>
      </c>
      <c r="AU56" s="2">
        <f t="shared" ref="AU56" si="92">AT56+AT56*0.94%</f>
        <v>0</v>
      </c>
      <c r="AV56" s="2">
        <f t="shared" ref="AV56" si="93">AU56+AU56*0.94%</f>
        <v>0</v>
      </c>
      <c r="AW56" s="2">
        <f t="shared" ref="AW56" si="94">AV56+AV56*0.94%</f>
        <v>0</v>
      </c>
      <c r="AX56" s="2">
        <f t="shared" ref="AX56" si="95">AW56+AW56*0.94%</f>
        <v>0</v>
      </c>
      <c r="AY56" s="2">
        <f t="shared" ref="AY56" si="96">AX56+AX56*0.94%</f>
        <v>0</v>
      </c>
      <c r="AZ56" s="2">
        <f t="shared" ref="AZ56" si="97">AY56+AY56*0.94%</f>
        <v>0</v>
      </c>
      <c r="BA56" s="2">
        <f t="shared" ref="BA56:BD56" si="98">AZ56+AZ56*0.896%</f>
        <v>0</v>
      </c>
      <c r="BB56" s="2">
        <f t="shared" si="98"/>
        <v>0</v>
      </c>
      <c r="BC56" s="2">
        <f t="shared" si="98"/>
        <v>0</v>
      </c>
      <c r="BD56" s="2">
        <f t="shared" si="98"/>
        <v>0</v>
      </c>
      <c r="BE56" s="2">
        <f t="shared" ref="BE56:BG56" si="99">BD56+BD56*0.875%</f>
        <v>0</v>
      </c>
      <c r="BF56" s="2">
        <f t="shared" si="99"/>
        <v>0</v>
      </c>
      <c r="BG56" s="2">
        <f t="shared" si="99"/>
        <v>0</v>
      </c>
      <c r="BH56" s="2">
        <f t="shared" ref="BH56:BO56" si="100">BG56+BG56*0.833%</f>
        <v>0</v>
      </c>
      <c r="BI56" s="2">
        <f t="shared" si="100"/>
        <v>0</v>
      </c>
      <c r="BJ56" s="2">
        <f t="shared" si="100"/>
        <v>0</v>
      </c>
      <c r="BK56" s="2">
        <f t="shared" si="100"/>
        <v>0</v>
      </c>
      <c r="BL56" s="2">
        <f t="shared" si="100"/>
        <v>0</v>
      </c>
      <c r="BM56" s="2">
        <f t="shared" si="100"/>
        <v>0</v>
      </c>
      <c r="BN56" s="2">
        <f t="shared" si="100"/>
        <v>0</v>
      </c>
      <c r="BO56" s="2">
        <f t="shared" si="100"/>
        <v>0</v>
      </c>
    </row>
    <row r="57" spans="1:67" s="2" customFormat="1" ht="12" thickBot="1">
      <c r="A57" s="22"/>
      <c r="B57" s="18"/>
      <c r="C57" s="18"/>
      <c r="D57" s="18"/>
      <c r="E57" s="18"/>
      <c r="F57" s="18">
        <v>173294.69</v>
      </c>
      <c r="G57" s="18">
        <f t="shared" ref="G57:H57" si="101">F57+F57*1.917%</f>
        <v>176616.74920729999</v>
      </c>
      <c r="H57" s="18">
        <f t="shared" si="101"/>
        <v>180002.49228960392</v>
      </c>
      <c r="I57" s="18">
        <f>H57+H57*1.75%</f>
        <v>183152.535904672</v>
      </c>
      <c r="J57" s="18">
        <f t="shared" ref="J57:S57" si="102">I57+I57*1.75%</f>
        <v>186357.70528300374</v>
      </c>
      <c r="K57" s="18">
        <f t="shared" si="102"/>
        <v>189618.96512545631</v>
      </c>
      <c r="L57" s="18">
        <f t="shared" si="102"/>
        <v>192937.29701515179</v>
      </c>
      <c r="M57" s="18">
        <f t="shared" si="102"/>
        <v>196313.69971291695</v>
      </c>
      <c r="N57" s="18">
        <f t="shared" si="102"/>
        <v>199749.18945789299</v>
      </c>
      <c r="O57" s="18">
        <f t="shared" si="102"/>
        <v>203244.80027340612</v>
      </c>
      <c r="P57" s="18">
        <f t="shared" si="102"/>
        <v>206801.58427819071</v>
      </c>
      <c r="Q57" s="18">
        <f t="shared" si="102"/>
        <v>210420.61200305904</v>
      </c>
      <c r="R57" s="18">
        <f t="shared" si="102"/>
        <v>214102.97271311257</v>
      </c>
      <c r="S57" s="18">
        <f t="shared" si="102"/>
        <v>217849.77473559204</v>
      </c>
      <c r="T57" s="18">
        <f>S57+S57*1.54%</f>
        <v>221204.66126652015</v>
      </c>
      <c r="U57" s="18">
        <f>T57+T57*1.5%</f>
        <v>224522.73118551794</v>
      </c>
      <c r="V57" s="18">
        <f>U57+U57*1.438%</f>
        <v>227751.36805996569</v>
      </c>
      <c r="W57" s="18">
        <f>V57+V57*1.375%</f>
        <v>230882.94937079021</v>
      </c>
      <c r="X57" s="18">
        <f>W57+W57*1.33%</f>
        <v>233953.69259742173</v>
      </c>
      <c r="Y57" s="18">
        <f t="shared" ref="Y57:Z57" si="103">X57+X57*1.33%</f>
        <v>237065.27670896743</v>
      </c>
      <c r="Z57" s="18">
        <f t="shared" si="103"/>
        <v>240218.24488919671</v>
      </c>
      <c r="AA57" s="18">
        <f>Z57+Z57*1.27%</f>
        <v>243269.01659928949</v>
      </c>
      <c r="AB57" s="18">
        <f t="shared" ref="AB57" si="104">AA57+AA57*1.27%</f>
        <v>246358.53311010046</v>
      </c>
      <c r="AC57" s="18">
        <f>AB57+AB57*1.23%</f>
        <v>249388.74306735469</v>
      </c>
      <c r="AD57" s="18">
        <f>AC57+AC57*1.19%</f>
        <v>252356.4691098562</v>
      </c>
      <c r="AE57" s="18">
        <f>AD57+AD57*1.25%</f>
        <v>255510.92497372942</v>
      </c>
      <c r="AF57" s="21">
        <f>AE57*2</f>
        <v>511021.84994745883</v>
      </c>
      <c r="AG57" s="18">
        <f t="shared" ref="AG57:AH57" si="105">AF57+AF57*1.063%</f>
        <v>516454.01221240032</v>
      </c>
      <c r="AH57" s="18">
        <f t="shared" si="105"/>
        <v>521943.91836221813</v>
      </c>
      <c r="AI57" s="18">
        <f>AH57+AH57*1.04%</f>
        <v>527372.13511318516</v>
      </c>
      <c r="AJ57" s="18">
        <f t="shared" ref="AJ57:AL57" si="106">AI57+AI57*1.04%</f>
        <v>532856.80531836231</v>
      </c>
      <c r="AK57" s="18">
        <f t="shared" si="106"/>
        <v>538398.5160936733</v>
      </c>
      <c r="AL57" s="18">
        <f t="shared" si="106"/>
        <v>543997.86066104751</v>
      </c>
      <c r="AM57" s="18">
        <f>AL57+AL57*1.02%</f>
        <v>549546.63883979025</v>
      </c>
      <c r="AN57" s="18">
        <f>AM57+AM57*0.98%</f>
        <v>554932.19590042019</v>
      </c>
      <c r="AO57" s="18">
        <f>AN57+AN57*0.94%</f>
        <v>560148.55854188418</v>
      </c>
      <c r="AP57" s="18">
        <f t="shared" ref="AP57:AZ57" si="107">AO57+AO57*0.94%</f>
        <v>565413.9549921779</v>
      </c>
      <c r="AQ57" s="18">
        <f t="shared" si="107"/>
        <v>570728.84616910433</v>
      </c>
      <c r="AR57" s="18">
        <f t="shared" si="107"/>
        <v>576093.69732309389</v>
      </c>
      <c r="AS57" s="18">
        <f t="shared" si="107"/>
        <v>581508.97807793098</v>
      </c>
      <c r="AT57" s="18">
        <f t="shared" si="107"/>
        <v>586975.16247186356</v>
      </c>
      <c r="AU57" s="18">
        <f t="shared" si="107"/>
        <v>592492.72899909911</v>
      </c>
      <c r="AV57" s="18">
        <f t="shared" si="107"/>
        <v>598062.16065169068</v>
      </c>
      <c r="AW57" s="18">
        <f t="shared" si="107"/>
        <v>603683.94496181654</v>
      </c>
      <c r="AX57" s="18">
        <f t="shared" si="107"/>
        <v>609358.57404445764</v>
      </c>
      <c r="AY57" s="18">
        <f t="shared" si="107"/>
        <v>615086.54464047553</v>
      </c>
      <c r="AZ57" s="18">
        <f t="shared" si="107"/>
        <v>620868.35816009599</v>
      </c>
      <c r="BA57" s="18">
        <f>AZ57+AZ57*0.896%</f>
        <v>626431.3386492104</v>
      </c>
      <c r="BB57" s="18">
        <f t="shared" ref="BB57:BD57" si="108">BA57+BA57*0.896%</f>
        <v>632044.16344350728</v>
      </c>
      <c r="BC57" s="18">
        <f t="shared" si="108"/>
        <v>637707.27914796106</v>
      </c>
      <c r="BD57" s="18">
        <f t="shared" si="108"/>
        <v>643421.13636912685</v>
      </c>
      <c r="BE57" s="18">
        <f>BD57+BD57*0.875%</f>
        <v>649051.07131235674</v>
      </c>
      <c r="BF57" s="18">
        <f t="shared" ref="BF57:BG57" si="109">BE57+BE57*0.875%</f>
        <v>654730.26818633988</v>
      </c>
      <c r="BG57" s="18">
        <f t="shared" si="109"/>
        <v>660459.15803297039</v>
      </c>
      <c r="BH57" s="18">
        <f>BG57+BG57*0.833%</f>
        <v>665960.78281938506</v>
      </c>
      <c r="BI57" s="18">
        <f t="shared" ref="BI57:BN57" si="110">BH57+BH57*0.833%</f>
        <v>671508.23614027048</v>
      </c>
      <c r="BJ57" s="18">
        <f t="shared" si="110"/>
        <v>677101.89974731894</v>
      </c>
      <c r="BK57" s="18">
        <f t="shared" si="110"/>
        <v>682742.15857221407</v>
      </c>
      <c r="BL57" s="18">
        <f t="shared" si="110"/>
        <v>688429.40075312066</v>
      </c>
      <c r="BM57" s="18">
        <f t="shared" si="110"/>
        <v>694164.0176613942</v>
      </c>
      <c r="BN57" s="18">
        <f t="shared" si="110"/>
        <v>699946.40392851364</v>
      </c>
      <c r="BO57" s="16">
        <f>BN57-F57</f>
        <v>526651.71392851369</v>
      </c>
    </row>
    <row r="58" spans="1:67" s="2" customFormat="1">
      <c r="D58" s="25" t="s">
        <v>8</v>
      </c>
      <c r="E58" s="17">
        <v>0.23</v>
      </c>
      <c r="F58" s="2">
        <v>291622.39</v>
      </c>
      <c r="G58" s="2">
        <f t="shared" ref="G58" si="111">F58+F58*1.917%</f>
        <v>297212.79121629999</v>
      </c>
      <c r="H58" s="2">
        <f t="shared" ref="H58" si="112">G58+G58*1.917%</f>
        <v>302910.36042391649</v>
      </c>
      <c r="I58" s="2">
        <f t="shared" ref="I58" si="113">H58+H58*1.917%</f>
        <v>308717.15203324298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67" s="11" customFormat="1">
      <c r="B59" s="27" t="s">
        <v>12</v>
      </c>
      <c r="E59" s="19" t="s">
        <v>14</v>
      </c>
      <c r="F59" s="24"/>
      <c r="G59" s="24"/>
      <c r="H59" s="24"/>
      <c r="I59" s="26">
        <f>I58-F58</f>
        <v>17094.762033242965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1:67" s="2" customFormat="1">
      <c r="I60" s="2">
        <f>F58-36452.8</f>
        <v>255169.59000000003</v>
      </c>
      <c r="J60" s="2">
        <f t="shared" ref="J60" si="114">I60+I60*1.917%</f>
        <v>260061.19104030004</v>
      </c>
      <c r="K60" s="2">
        <f t="shared" ref="K60" si="115">J60+J60*1.917%</f>
        <v>265046.56407254259</v>
      </c>
      <c r="L60" s="2">
        <f t="shared" ref="L60" si="116">K60+K60*1.917%</f>
        <v>270127.50670581323</v>
      </c>
    </row>
    <row r="61" spans="1:67" s="2" customFormat="1">
      <c r="L61" s="26">
        <f>L60-I60</f>
        <v>14957.916705813201</v>
      </c>
    </row>
    <row r="62" spans="1:67" s="2" customFormat="1">
      <c r="L62" s="2">
        <f>I60-36452.8</f>
        <v>218716.79000000004</v>
      </c>
      <c r="M62" s="2">
        <f t="shared" ref="M62" si="117">L62+L62*1.917%</f>
        <v>222909.59086430003</v>
      </c>
      <c r="N62" s="2">
        <f t="shared" ref="N62" si="118">M62+M62*1.917%</f>
        <v>227182.76772116867</v>
      </c>
      <c r="O62" s="2">
        <f t="shared" ref="O62" si="119">N62+N62*1.917%</f>
        <v>231537.86137838347</v>
      </c>
    </row>
    <row r="63" spans="1:67" s="2" customFormat="1">
      <c r="O63" s="26">
        <f>O62-L62</f>
        <v>12821.071378383436</v>
      </c>
    </row>
    <row r="64" spans="1:67" s="2" customFormat="1">
      <c r="O64" s="2">
        <f>L62-36452.8</f>
        <v>182263.99000000005</v>
      </c>
      <c r="P64" s="2">
        <f t="shared" ref="P64" si="120">O64+O64*1.917%</f>
        <v>185757.99068830005</v>
      </c>
      <c r="Q64" s="2">
        <f t="shared" ref="Q64" si="121">P64+P64*1.917%</f>
        <v>189318.97136979477</v>
      </c>
      <c r="R64" s="2">
        <f t="shared" ref="R64" si="122">Q64+Q64*1.917%</f>
        <v>192948.21605095375</v>
      </c>
    </row>
    <row r="65" spans="1:67" s="2" customFormat="1">
      <c r="R65" s="26">
        <f>R64-O64</f>
        <v>10684.226050953701</v>
      </c>
    </row>
    <row r="66" spans="1:67" s="2" customFormat="1">
      <c r="R66" s="2">
        <f>O64-36452.8</f>
        <v>145811.19000000006</v>
      </c>
      <c r="S66" s="2">
        <f t="shared" ref="S66" si="123">R66+R66*1.917%</f>
        <v>148606.39051230007</v>
      </c>
      <c r="T66" s="2">
        <f t="shared" ref="T66" si="124">S66+S66*1.917%</f>
        <v>151455.17501842088</v>
      </c>
      <c r="U66" s="2">
        <f t="shared" ref="U66" si="125">T66+T66*1.917%</f>
        <v>154358.570723524</v>
      </c>
    </row>
    <row r="67" spans="1:67" s="2" customFormat="1">
      <c r="U67" s="26">
        <f>U66-R66</f>
        <v>8547.3807235239365</v>
      </c>
    </row>
    <row r="68" spans="1:67" s="2" customFormat="1">
      <c r="U68" s="2">
        <f>R66-36452.8</f>
        <v>109358.39000000006</v>
      </c>
      <c r="V68" s="2">
        <f t="shared" ref="V68" si="126">U68+U68*1.917%</f>
        <v>111454.79033630007</v>
      </c>
      <c r="W68" s="2">
        <f t="shared" ref="W68" si="127">V68+V68*1.917%</f>
        <v>113591.37866704694</v>
      </c>
      <c r="X68" s="2">
        <f t="shared" ref="X68" si="128">W68+W68*1.917%</f>
        <v>115768.92539609423</v>
      </c>
    </row>
    <row r="69" spans="1:67" s="2" customFormat="1">
      <c r="X69" s="26">
        <f>X68-U68</f>
        <v>6410.535396094172</v>
      </c>
    </row>
    <row r="70" spans="1:67" s="2" customFormat="1">
      <c r="X70" s="2">
        <f>U68-36452.8</f>
        <v>72905.590000000055</v>
      </c>
      <c r="Y70" s="2">
        <f t="shared" ref="Y70" si="129">X70+X70*1.917%</f>
        <v>74303.190160300059</v>
      </c>
      <c r="Z70" s="2">
        <f t="shared" ref="Z70" si="130">Y70+Y70*1.917%</f>
        <v>75727.582315673004</v>
      </c>
      <c r="AA70" s="2">
        <f t="shared" ref="AA70" si="131">Z70+Z70*1.917%</f>
        <v>77179.280068664462</v>
      </c>
    </row>
    <row r="71" spans="1:67" s="2" customFormat="1">
      <c r="AA71" s="26">
        <f>AA70-X70</f>
        <v>4273.6900686644076</v>
      </c>
    </row>
    <row r="72" spans="1:67" s="2" customFormat="1">
      <c r="AA72" s="2">
        <f>X70-36452.8</f>
        <v>36452.790000000052</v>
      </c>
      <c r="AB72" s="2">
        <f t="shared" ref="AB72" si="132">AA72+AA72*1.917%</f>
        <v>37151.589984300052</v>
      </c>
      <c r="AC72" s="2">
        <f t="shared" ref="AC72" si="133">AB72+AB72*1.917%</f>
        <v>37863.785964299081</v>
      </c>
      <c r="AD72" s="2">
        <f t="shared" ref="AD72" si="134">AC72+AC72*1.917%</f>
        <v>38589.634741234695</v>
      </c>
    </row>
    <row r="73" spans="1:67" s="2" customForma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26">
        <f>AD72-AA72</f>
        <v>2136.8447412346432</v>
      </c>
      <c r="AP73" s="2">
        <f t="shared" ref="AP73" si="135">AO73+AO73*0.94%</f>
        <v>0</v>
      </c>
      <c r="AQ73" s="2">
        <f t="shared" ref="AQ73" si="136">AP73+AP73*0.94%</f>
        <v>0</v>
      </c>
      <c r="AR73" s="2">
        <f t="shared" ref="AR73" si="137">AQ73+AQ73*0.94%</f>
        <v>0</v>
      </c>
      <c r="AS73" s="2">
        <f t="shared" ref="AS73" si="138">AR73+AR73*0.94%</f>
        <v>0</v>
      </c>
      <c r="AT73" s="2">
        <f t="shared" ref="AT73" si="139">AS73+AS73*0.94%</f>
        <v>0</v>
      </c>
      <c r="AU73" s="2">
        <f t="shared" ref="AU73" si="140">AT73+AT73*0.94%</f>
        <v>0</v>
      </c>
      <c r="AV73" s="2">
        <f t="shared" ref="AV73" si="141">AU73+AU73*0.94%</f>
        <v>0</v>
      </c>
      <c r="AW73" s="2">
        <f t="shared" ref="AW73" si="142">AV73+AV73*0.94%</f>
        <v>0</v>
      </c>
      <c r="AX73" s="2">
        <f t="shared" ref="AX73" si="143">AW73+AW73*0.94%</f>
        <v>0</v>
      </c>
      <c r="AY73" s="2">
        <f t="shared" ref="AY73" si="144">AX73+AX73*0.94%</f>
        <v>0</v>
      </c>
      <c r="AZ73" s="2">
        <f t="shared" ref="AZ73" si="145">AY73+AY73*0.94%</f>
        <v>0</v>
      </c>
      <c r="BA73" s="2">
        <f t="shared" ref="BA73:BD73" si="146">AZ73+AZ73*0.896%</f>
        <v>0</v>
      </c>
      <c r="BB73" s="2">
        <f t="shared" si="146"/>
        <v>0</v>
      </c>
      <c r="BC73" s="2">
        <f t="shared" si="146"/>
        <v>0</v>
      </c>
      <c r="BD73" s="2">
        <f t="shared" si="146"/>
        <v>0</v>
      </c>
      <c r="BE73" s="2">
        <f t="shared" ref="BE73:BG73" si="147">BD73+BD73*0.875%</f>
        <v>0</v>
      </c>
      <c r="BF73" s="2">
        <f t="shared" si="147"/>
        <v>0</v>
      </c>
      <c r="BG73" s="2">
        <f t="shared" si="147"/>
        <v>0</v>
      </c>
      <c r="BH73" s="2">
        <f t="shared" ref="BH73:BO73" si="148">BG73+BG73*0.833%</f>
        <v>0</v>
      </c>
      <c r="BI73" s="2">
        <f t="shared" si="148"/>
        <v>0</v>
      </c>
      <c r="BJ73" s="2">
        <f t="shared" si="148"/>
        <v>0</v>
      </c>
      <c r="BK73" s="2">
        <f t="shared" si="148"/>
        <v>0</v>
      </c>
      <c r="BL73" s="2">
        <f t="shared" si="148"/>
        <v>0</v>
      </c>
      <c r="BM73" s="2">
        <f t="shared" si="148"/>
        <v>0</v>
      </c>
      <c r="BN73" s="2">
        <f t="shared" si="148"/>
        <v>0</v>
      </c>
      <c r="BO73" s="2">
        <f t="shared" si="148"/>
        <v>0</v>
      </c>
    </row>
    <row r="74" spans="1:67" s="2" customFormat="1" ht="12" thickBot="1">
      <c r="A74" s="22"/>
      <c r="B74" s="18"/>
      <c r="C74" s="18"/>
      <c r="D74" s="18"/>
      <c r="E74" s="18"/>
      <c r="F74" s="18">
        <v>291622.39</v>
      </c>
      <c r="G74" s="18">
        <f t="shared" ref="G74:H74" si="149">F74+F74*1.917%</f>
        <v>297212.79121629999</v>
      </c>
      <c r="H74" s="18">
        <f t="shared" si="149"/>
        <v>302910.36042391649</v>
      </c>
      <c r="I74" s="18">
        <f>H74+H74*1.75%</f>
        <v>308211.29173133505</v>
      </c>
      <c r="J74" s="18">
        <f t="shared" ref="J74:S74" si="150">I74+I74*1.75%</f>
        <v>313604.98933663341</v>
      </c>
      <c r="K74" s="18">
        <f t="shared" si="150"/>
        <v>319093.07665002451</v>
      </c>
      <c r="L74" s="18">
        <f t="shared" si="150"/>
        <v>324677.20549139992</v>
      </c>
      <c r="M74" s="18">
        <f t="shared" si="150"/>
        <v>330359.05658749939</v>
      </c>
      <c r="N74" s="18">
        <f t="shared" si="150"/>
        <v>336140.34007778065</v>
      </c>
      <c r="O74" s="18">
        <f t="shared" si="150"/>
        <v>342022.79602914181</v>
      </c>
      <c r="P74" s="18">
        <f t="shared" si="150"/>
        <v>348008.1949596518</v>
      </c>
      <c r="Q74" s="18">
        <f t="shared" si="150"/>
        <v>354098.33837144572</v>
      </c>
      <c r="R74" s="18">
        <f t="shared" si="150"/>
        <v>360295.05929294601</v>
      </c>
      <c r="S74" s="18">
        <f t="shared" si="150"/>
        <v>366600.22283057257</v>
      </c>
      <c r="T74" s="18">
        <f>S74+S74*1.54%</f>
        <v>372245.86626216338</v>
      </c>
      <c r="U74" s="18">
        <f>T74+T74*1.5%</f>
        <v>377829.55425609584</v>
      </c>
      <c r="V74" s="18">
        <f>U74+U74*1.438%</f>
        <v>383262.74324629852</v>
      </c>
      <c r="W74" s="18">
        <f>V74+V74*1.375%</f>
        <v>388532.6059659351</v>
      </c>
      <c r="X74" s="18">
        <f>W74+W74*1.33%</f>
        <v>393700.08962528204</v>
      </c>
      <c r="Y74" s="18">
        <f t="shared" ref="Y74:Z74" si="151">X74+X74*1.33%</f>
        <v>398936.3008172983</v>
      </c>
      <c r="Z74" s="18">
        <f t="shared" si="151"/>
        <v>404242.15361816838</v>
      </c>
      <c r="AA74" s="18">
        <f>Z74+Z74*1.27%</f>
        <v>409376.02896911913</v>
      </c>
      <c r="AB74" s="18">
        <f t="shared" ref="AB74" si="152">AA74+AA74*1.27%</f>
        <v>414575.10453702696</v>
      </c>
      <c r="AC74" s="18">
        <f>AB74+AB74*1.23%</f>
        <v>419674.3783228324</v>
      </c>
      <c r="AD74" s="18">
        <f>AC74+AC74*1.19%</f>
        <v>424668.5034248741</v>
      </c>
      <c r="AE74" s="18">
        <f>AD74+AD74*1.25%</f>
        <v>429976.85971768503</v>
      </c>
      <c r="AF74" s="21">
        <f>AE74*2</f>
        <v>859953.71943537006</v>
      </c>
      <c r="AG74" s="18">
        <f t="shared" ref="AG74:AH74" si="153">AF74+AF74*1.063%</f>
        <v>869095.0274729681</v>
      </c>
      <c r="AH74" s="18">
        <f t="shared" si="153"/>
        <v>878333.50761500571</v>
      </c>
      <c r="AI74" s="18">
        <f>AH74+AH74*1.04%</f>
        <v>887468.17609420174</v>
      </c>
      <c r="AJ74" s="18">
        <f t="shared" ref="AJ74:AL74" si="154">AI74+AI74*1.04%</f>
        <v>896697.84512558149</v>
      </c>
      <c r="AK74" s="18">
        <f t="shared" si="154"/>
        <v>906023.50271488749</v>
      </c>
      <c r="AL74" s="18">
        <f t="shared" si="154"/>
        <v>915446.14714312227</v>
      </c>
      <c r="AM74" s="18">
        <f>AL74+AL74*1.02%</f>
        <v>924783.69784398214</v>
      </c>
      <c r="AN74" s="18">
        <f>AM74+AM74*0.98%</f>
        <v>933846.57808285311</v>
      </c>
      <c r="AO74" s="18">
        <f>AN74+AN74*0.94%</f>
        <v>942624.73591683188</v>
      </c>
      <c r="AP74" s="18">
        <f t="shared" ref="AP74:AZ74" si="155">AO74+AO74*0.94%</f>
        <v>951485.40843445004</v>
      </c>
      <c r="AQ74" s="18">
        <f t="shared" si="155"/>
        <v>960429.37127373391</v>
      </c>
      <c r="AR74" s="18">
        <f t="shared" si="155"/>
        <v>969457.40736370697</v>
      </c>
      <c r="AS74" s="18">
        <f t="shared" si="155"/>
        <v>978570.30699292582</v>
      </c>
      <c r="AT74" s="18">
        <f t="shared" si="155"/>
        <v>987768.86787865928</v>
      </c>
      <c r="AU74" s="18">
        <f t="shared" si="155"/>
        <v>997053.8952367187</v>
      </c>
      <c r="AV74" s="18">
        <f t="shared" si="155"/>
        <v>1006426.2018519439</v>
      </c>
      <c r="AW74" s="18">
        <f t="shared" si="155"/>
        <v>1015886.6081493521</v>
      </c>
      <c r="AX74" s="18">
        <f t="shared" si="155"/>
        <v>1025435.9422659561</v>
      </c>
      <c r="AY74" s="18">
        <f t="shared" si="155"/>
        <v>1035075.040123256</v>
      </c>
      <c r="AZ74" s="18">
        <f t="shared" si="155"/>
        <v>1044804.7455004146</v>
      </c>
      <c r="BA74" s="18">
        <f>AZ74+AZ74*0.896%</f>
        <v>1054166.1960200984</v>
      </c>
      <c r="BB74" s="18">
        <f t="shared" ref="BB74:BD74" si="156">BA74+BA74*0.896%</f>
        <v>1063611.5251364384</v>
      </c>
      <c r="BC74" s="18">
        <f t="shared" si="156"/>
        <v>1073141.484401661</v>
      </c>
      <c r="BD74" s="18">
        <f t="shared" si="156"/>
        <v>1082756.8321018999</v>
      </c>
      <c r="BE74" s="18">
        <f>BD74+BD74*0.875%</f>
        <v>1092230.9543827914</v>
      </c>
      <c r="BF74" s="18">
        <f t="shared" ref="BF74:BG74" si="157">BE74+BE74*0.875%</f>
        <v>1101787.9752336408</v>
      </c>
      <c r="BG74" s="18">
        <f t="shared" si="157"/>
        <v>1111428.620016935</v>
      </c>
      <c r="BH74" s="18">
        <f>BG74+BG74*0.833%</f>
        <v>1120686.8204216762</v>
      </c>
      <c r="BI74" s="18">
        <f t="shared" ref="BI74:BN74" si="158">BH74+BH74*0.833%</f>
        <v>1130022.1416357886</v>
      </c>
      <c r="BJ74" s="18">
        <f t="shared" si="158"/>
        <v>1139435.2260756148</v>
      </c>
      <c r="BK74" s="18">
        <f t="shared" si="158"/>
        <v>1148926.7215088247</v>
      </c>
      <c r="BL74" s="18">
        <f t="shared" si="158"/>
        <v>1158497.2810989933</v>
      </c>
      <c r="BM74" s="18">
        <f t="shared" si="158"/>
        <v>1168147.5634505479</v>
      </c>
      <c r="BN74" s="18">
        <f t="shared" si="158"/>
        <v>1177878.232654091</v>
      </c>
      <c r="BO74" s="16">
        <f>BN74-F74</f>
        <v>886255.84265409096</v>
      </c>
    </row>
    <row r="75" spans="1:67" s="11" customFormat="1"/>
    <row r="76" spans="1:67" s="11" customFormat="1"/>
    <row r="77" spans="1:67" s="1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225-1991-3205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2019-05-18T20:20:33Z</dcterms:created>
  <dcterms:modified xsi:type="dcterms:W3CDTF">2025-07-13T12:47:28Z</dcterms:modified>
</cp:coreProperties>
</file>