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AC4" i="5"/>
  <c r="AC5"/>
  <c r="AC6"/>
  <c r="AC3"/>
  <c r="AE6" l="1"/>
  <c r="AE5"/>
  <c r="AE4"/>
  <c r="AE3"/>
  <c r="AF3" s="1"/>
  <c r="BK7" i="24"/>
  <c r="BL7"/>
  <c r="K2" i="25"/>
  <c r="P3" i="1" s="1"/>
  <c r="N3" s="1"/>
  <c r="K3" i="9" s="1"/>
  <c r="C2" i="25"/>
  <c r="B2"/>
  <c r="A2"/>
  <c r="N3" i="13"/>
  <c r="J3"/>
  <c r="H3"/>
  <c r="I3"/>
  <c r="C3"/>
  <c r="B3"/>
  <c r="A3"/>
  <c r="G3" i="12"/>
  <c r="F3"/>
  <c r="F3" i="1" s="1"/>
  <c r="C3" i="12"/>
  <c r="B3"/>
  <c r="A3"/>
  <c r="AN3" i="16"/>
  <c r="C3" i="24" s="1"/>
  <c r="AM3" i="16"/>
  <c r="E3"/>
  <c r="I3" s="1"/>
  <c r="D3"/>
  <c r="H3" s="1"/>
  <c r="L3" s="1"/>
  <c r="C3"/>
  <c r="B3"/>
  <c r="A3"/>
  <c r="O3" i="4"/>
  <c r="E3" i="24" s="1"/>
  <c r="F3" i="4"/>
  <c r="H3" s="1"/>
  <c r="I3" i="1" s="1"/>
  <c r="D3" i="4"/>
  <c r="C3"/>
  <c r="B3"/>
  <c r="A3"/>
  <c r="P3" i="20"/>
  <c r="H3" i="24" s="1"/>
  <c r="D3" i="20"/>
  <c r="C3"/>
  <c r="B3"/>
  <c r="A3"/>
  <c r="C3" i="26"/>
  <c r="D3" s="1"/>
  <c r="AE3" s="1"/>
  <c r="AG3" s="1"/>
  <c r="B3"/>
  <c r="A3"/>
  <c r="B3" i="23"/>
  <c r="A3"/>
  <c r="BT3" i="24"/>
  <c r="BN3"/>
  <c r="BB3"/>
  <c r="AX3"/>
  <c r="AR3"/>
  <c r="AC3"/>
  <c r="I3"/>
  <c r="G3"/>
  <c r="F3"/>
  <c r="D3"/>
  <c r="B3"/>
  <c r="A3"/>
  <c r="D3" i="9"/>
  <c r="C3"/>
  <c r="B3"/>
  <c r="A3"/>
  <c r="AJ3" i="5"/>
  <c r="E3"/>
  <c r="D3"/>
  <c r="C3"/>
  <c r="B3"/>
  <c r="A3"/>
  <c r="J3" i="1"/>
  <c r="B29"/>
  <c r="H16" i="16" l="1"/>
  <c r="L3" i="13"/>
  <c r="K3"/>
  <c r="O3" s="1"/>
  <c r="M3" s="1"/>
  <c r="E3" i="1" s="1"/>
  <c r="P3" i="16"/>
  <c r="N3" s="1"/>
  <c r="K3"/>
  <c r="J3"/>
  <c r="BU3" i="24"/>
  <c r="R3" i="9" s="1"/>
  <c r="L3" i="5" s="1"/>
  <c r="M3" s="1"/>
  <c r="BV3" i="24"/>
  <c r="Q3" i="9" s="1"/>
  <c r="G3" i="5" s="1"/>
  <c r="J3"/>
  <c r="K3" s="1"/>
  <c r="P3" i="9"/>
  <c r="G3" i="1"/>
  <c r="B3" i="14"/>
  <c r="A3"/>
  <c r="AR4" i="24"/>
  <c r="AJ4" i="5"/>
  <c r="AJ5"/>
  <c r="AJ6"/>
  <c r="N7" i="4"/>
  <c r="F5"/>
  <c r="F6"/>
  <c r="F6" i="12"/>
  <c r="F5"/>
  <c r="F4"/>
  <c r="O4" i="4"/>
  <c r="O5"/>
  <c r="O6"/>
  <c r="O3" i="16" l="1"/>
  <c r="F4" i="24"/>
  <c r="F5"/>
  <c r="F6"/>
  <c r="Q3" i="16" l="1"/>
  <c r="L3" i="9"/>
  <c r="O3" s="1"/>
  <c r="F3" i="5" s="1"/>
  <c r="H3" s="1"/>
  <c r="M3" i="16"/>
  <c r="H3" i="1" s="1"/>
  <c r="L3" s="1"/>
  <c r="M26"/>
  <c r="I3" i="5" l="1"/>
  <c r="O3" i="1"/>
  <c r="N3" i="9" s="1"/>
  <c r="N3" i="5" s="1"/>
  <c r="L26" i="1"/>
  <c r="N26" s="1"/>
  <c r="J26"/>
  <c r="I26"/>
  <c r="H26"/>
  <c r="G26"/>
  <c r="G27" s="1"/>
  <c r="O3" i="5" l="1"/>
  <c r="AN4" i="16"/>
  <c r="AN5"/>
  <c r="AN6"/>
  <c r="F16" i="12"/>
  <c r="J4" i="13" l="1"/>
  <c r="J5"/>
  <c r="J6"/>
  <c r="BT4" i="24" l="1"/>
  <c r="BT5"/>
  <c r="BT6"/>
  <c r="BO7" l="1"/>
  <c r="BP7"/>
  <c r="BQ7"/>
  <c r="BR7"/>
  <c r="BS7"/>
  <c r="AM4" i="16"/>
  <c r="AM5"/>
  <c r="AM6"/>
  <c r="BT7" i="24" l="1"/>
  <c r="A3" i="25" l="1"/>
  <c r="A4"/>
  <c r="A5"/>
  <c r="O7" i="24"/>
  <c r="AO7"/>
  <c r="AP7"/>
  <c r="S7"/>
  <c r="J4" i="1"/>
  <c r="J5"/>
  <c r="J6"/>
  <c r="T7" i="23"/>
  <c r="Q7" i="24"/>
  <c r="R7"/>
  <c r="U7" i="9"/>
  <c r="V7"/>
  <c r="W7"/>
  <c r="X7"/>
  <c r="R7" i="5" l="1"/>
  <c r="AD7" i="16" l="1"/>
  <c r="AE7"/>
  <c r="AF7"/>
  <c r="AH7"/>
  <c r="AI7"/>
  <c r="AL7"/>
  <c r="AM7"/>
  <c r="M7" i="9"/>
  <c r="D7" i="15" l="1"/>
  <c r="E7"/>
  <c r="F7"/>
  <c r="G7"/>
  <c r="H7"/>
  <c r="I7"/>
  <c r="J7"/>
  <c r="K3"/>
  <c r="K4"/>
  <c r="K5"/>
  <c r="K6"/>
  <c r="K7" l="1"/>
  <c r="H5" i="4"/>
  <c r="F6" i="1" l="1"/>
  <c r="F4"/>
  <c r="F5"/>
  <c r="K3" i="25"/>
  <c r="K4"/>
  <c r="K5"/>
  <c r="AB7" i="5" l="1"/>
  <c r="Y7"/>
  <c r="E6" l="1"/>
  <c r="D6"/>
  <c r="C6"/>
  <c r="A6"/>
  <c r="E5"/>
  <c r="D5"/>
  <c r="C5"/>
  <c r="A5"/>
  <c r="E4"/>
  <c r="D4"/>
  <c r="C4"/>
  <c r="A4"/>
  <c r="C6" i="28" l="1"/>
  <c r="B6"/>
  <c r="A6"/>
  <c r="C5"/>
  <c r="B5"/>
  <c r="A5"/>
  <c r="C4"/>
  <c r="B4"/>
  <c r="A4"/>
  <c r="C3"/>
  <c r="B3"/>
  <c r="A3"/>
  <c r="S7" i="10"/>
  <c r="Q7" l="1"/>
  <c r="O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7" l="1"/>
  <c r="A6" i="8"/>
  <c r="A5"/>
  <c r="A4"/>
  <c r="A3"/>
  <c r="T7" i="9" l="1"/>
  <c r="S7"/>
  <c r="J7" l="1"/>
  <c r="I7"/>
  <c r="H7"/>
  <c r="G7"/>
  <c r="F7"/>
  <c r="E7"/>
  <c r="D6"/>
  <c r="C6"/>
  <c r="A6"/>
  <c r="D5"/>
  <c r="C5"/>
  <c r="A5"/>
  <c r="D4"/>
  <c r="C4"/>
  <c r="A4"/>
  <c r="BM7" i="24" l="1"/>
  <c r="BJ7"/>
  <c r="BI7"/>
  <c r="BH7"/>
  <c r="BG7"/>
  <c r="BF7"/>
  <c r="BE7"/>
  <c r="BD7"/>
  <c r="BC7"/>
  <c r="BA7"/>
  <c r="AZ7"/>
  <c r="AY7"/>
  <c r="AW7"/>
  <c r="AV7"/>
  <c r="AU7"/>
  <c r="AT7"/>
  <c r="AS7"/>
  <c r="AQ7"/>
  <c r="AN7"/>
  <c r="AM7"/>
  <c r="AL7"/>
  <c r="AK7"/>
  <c r="AJ7"/>
  <c r="AI7"/>
  <c r="AH7"/>
  <c r="AG7"/>
  <c r="AF7"/>
  <c r="AE7"/>
  <c r="AB7"/>
  <c r="AA7"/>
  <c r="Z7"/>
  <c r="Y7"/>
  <c r="X7"/>
  <c r="W7"/>
  <c r="V7"/>
  <c r="U7"/>
  <c r="T7"/>
  <c r="P7"/>
  <c r="N7"/>
  <c r="M7"/>
  <c r="L7"/>
  <c r="K7"/>
  <c r="J7"/>
  <c r="BN6"/>
  <c r="BB6"/>
  <c r="AX6"/>
  <c r="AR6"/>
  <c r="AC6"/>
  <c r="I6"/>
  <c r="G6"/>
  <c r="D6"/>
  <c r="B6"/>
  <c r="A6"/>
  <c r="BN5"/>
  <c r="BB5"/>
  <c r="AX5"/>
  <c r="AR5"/>
  <c r="AC5"/>
  <c r="I5"/>
  <c r="G5"/>
  <c r="D5"/>
  <c r="B5"/>
  <c r="A5"/>
  <c r="BN4"/>
  <c r="BB4"/>
  <c r="AX4"/>
  <c r="AC4"/>
  <c r="I4"/>
  <c r="G4"/>
  <c r="D4"/>
  <c r="B4"/>
  <c r="A4"/>
  <c r="C16" i="23"/>
  <c r="S7"/>
  <c r="R7"/>
  <c r="Q7"/>
  <c r="P7"/>
  <c r="O7"/>
  <c r="N7"/>
  <c r="M7"/>
  <c r="L7"/>
  <c r="K7"/>
  <c r="J7"/>
  <c r="I7"/>
  <c r="BV6" i="24" l="1"/>
  <c r="Q6" i="9" s="1"/>
  <c r="G6" i="5" s="1"/>
  <c r="BV4" i="24"/>
  <c r="Q4" i="9" s="1"/>
  <c r="G4" i="5" s="1"/>
  <c r="BV5" i="24"/>
  <c r="Q5" i="9" s="1"/>
  <c r="G5" i="5" s="1"/>
  <c r="BB7" i="24"/>
  <c r="AX7"/>
  <c r="BN7"/>
  <c r="AR7"/>
  <c r="G7"/>
  <c r="F7" s="1"/>
  <c r="D7"/>
  <c r="I7"/>
  <c r="G7" i="5" l="1"/>
  <c r="BV7" i="24"/>
  <c r="B6" i="23"/>
  <c r="A6"/>
  <c r="B5"/>
  <c r="A5"/>
  <c r="B4"/>
  <c r="A4"/>
  <c r="Q7" i="9" l="1"/>
  <c r="L7" i="15"/>
  <c r="C6"/>
  <c r="B6"/>
  <c r="A6"/>
  <c r="C5"/>
  <c r="B5"/>
  <c r="A5"/>
  <c r="C4"/>
  <c r="B4"/>
  <c r="A4"/>
  <c r="C3"/>
  <c r="B3"/>
  <c r="A3"/>
  <c r="A7" i="27" l="1"/>
  <c r="C6"/>
  <c r="B6"/>
  <c r="C5"/>
  <c r="B5"/>
  <c r="C4"/>
  <c r="B4"/>
  <c r="C3"/>
  <c r="B3"/>
  <c r="A3"/>
  <c r="AH7" i="26"/>
  <c r="A7"/>
  <c r="AF6" l="1"/>
  <c r="C6"/>
  <c r="D6" s="1"/>
  <c r="B6"/>
  <c r="AF5"/>
  <c r="C5"/>
  <c r="B5"/>
  <c r="AF4"/>
  <c r="C4"/>
  <c r="D4" s="1"/>
  <c r="B4"/>
  <c r="F3" i="27"/>
  <c r="AF4" i="5" l="1"/>
  <c r="N4" i="1"/>
  <c r="AF5" i="5"/>
  <c r="N5" i="1"/>
  <c r="AF6" i="5"/>
  <c r="N6" i="1"/>
  <c r="D5" i="26"/>
  <c r="E3" i="27"/>
  <c r="D4"/>
  <c r="D6"/>
  <c r="Q7" i="20"/>
  <c r="O7"/>
  <c r="N7"/>
  <c r="M7"/>
  <c r="L7"/>
  <c r="K7"/>
  <c r="J7"/>
  <c r="I7"/>
  <c r="E7"/>
  <c r="P6"/>
  <c r="H6" i="24" s="1"/>
  <c r="D6" i="20"/>
  <c r="C6"/>
  <c r="B6"/>
  <c r="A6"/>
  <c r="P5"/>
  <c r="H5" i="24" s="1"/>
  <c r="D5" i="20"/>
  <c r="C5"/>
  <c r="B5"/>
  <c r="A5"/>
  <c r="P4"/>
  <c r="H4" i="24" s="1"/>
  <c r="D4" i="20"/>
  <c r="C4"/>
  <c r="B4"/>
  <c r="A4"/>
  <c r="BI7" i="4"/>
  <c r="BH7"/>
  <c r="BG7"/>
  <c r="BF7"/>
  <c r="BE7"/>
  <c r="BD7"/>
  <c r="BC7"/>
  <c r="BB7"/>
  <c r="BA7"/>
  <c r="AZ7"/>
  <c r="AY7"/>
  <c r="AX7"/>
  <c r="AW7"/>
  <c r="AV7"/>
  <c r="AU7"/>
  <c r="AT7"/>
  <c r="AS7"/>
  <c r="AR7"/>
  <c r="AQ7"/>
  <c r="AP7"/>
  <c r="AN7"/>
  <c r="AM7"/>
  <c r="AL7"/>
  <c r="AJ7"/>
  <c r="AI7"/>
  <c r="AH7"/>
  <c r="AG7"/>
  <c r="AF7"/>
  <c r="AE7"/>
  <c r="AC7"/>
  <c r="AB7"/>
  <c r="AA7"/>
  <c r="Z7"/>
  <c r="Y7"/>
  <c r="W7"/>
  <c r="U7"/>
  <c r="R7"/>
  <c r="Q7"/>
  <c r="P7"/>
  <c r="M7"/>
  <c r="L7"/>
  <c r="K7"/>
  <c r="G7"/>
  <c r="F7"/>
  <c r="E7"/>
  <c r="E6" i="24"/>
  <c r="D6" i="4"/>
  <c r="C6"/>
  <c r="B6"/>
  <c r="A6"/>
  <c r="E5" i="24"/>
  <c r="D5" i="4"/>
  <c r="C5"/>
  <c r="B5"/>
  <c r="A5"/>
  <c r="E4" i="24"/>
  <c r="D4" i="4"/>
  <c r="C4"/>
  <c r="B4"/>
  <c r="A4"/>
  <c r="AF7" i="5" l="1"/>
  <c r="AE7"/>
  <c r="H7" i="24"/>
  <c r="P7" i="20"/>
  <c r="E7" i="24"/>
  <c r="O7" i="4"/>
  <c r="H7"/>
  <c r="D3" i="27"/>
  <c r="AC7" i="16"/>
  <c r="AA7"/>
  <c r="W7"/>
  <c r="V7"/>
  <c r="U7"/>
  <c r="T7"/>
  <c r="S7"/>
  <c r="R7"/>
  <c r="D7" i="26" l="1"/>
  <c r="M7"/>
  <c r="G7" i="16"/>
  <c r="F7"/>
  <c r="C6" i="24" l="1"/>
  <c r="BU6" s="1"/>
  <c r="E6" i="16"/>
  <c r="I6" s="1"/>
  <c r="D6"/>
  <c r="H6" s="1"/>
  <c r="C6"/>
  <c r="B6"/>
  <c r="A6"/>
  <c r="C5" i="24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P4" l="1"/>
  <c r="N4" s="1"/>
  <c r="P6"/>
  <c r="N6" s="1"/>
  <c r="P5"/>
  <c r="N5" s="1"/>
  <c r="K5"/>
  <c r="L5"/>
  <c r="J5"/>
  <c r="L4"/>
  <c r="K4"/>
  <c r="J4"/>
  <c r="L6"/>
  <c r="K6"/>
  <c r="J6"/>
  <c r="R4" i="9"/>
  <c r="R6"/>
  <c r="R5"/>
  <c r="B6" i="14"/>
  <c r="A6"/>
  <c r="B5"/>
  <c r="A5"/>
  <c r="B4"/>
  <c r="A4"/>
  <c r="G7" i="12"/>
  <c r="AB7" i="16" l="1"/>
  <c r="O6"/>
  <c r="M6" s="1"/>
  <c r="H6" i="1" s="1"/>
  <c r="O4" i="16"/>
  <c r="M4" s="1"/>
  <c r="H4" i="1" s="1"/>
  <c r="O5" i="16"/>
  <c r="AN7" l="1"/>
  <c r="Q4"/>
  <c r="R4" i="10" s="1"/>
  <c r="Q6" i="16"/>
  <c r="R6" i="10" s="1"/>
  <c r="J7" i="16"/>
  <c r="M5"/>
  <c r="H5" i="1" s="1"/>
  <c r="Q5" i="16"/>
  <c r="R5" i="10" s="1"/>
  <c r="R3"/>
  <c r="L7" i="16"/>
  <c r="K7"/>
  <c r="I7"/>
  <c r="C7" i="24"/>
  <c r="H7" i="16"/>
  <c r="C6" i="12"/>
  <c r="B6"/>
  <c r="A6"/>
  <c r="C5"/>
  <c r="B5"/>
  <c r="A5"/>
  <c r="C4"/>
  <c r="B4"/>
  <c r="A4"/>
  <c r="F7"/>
  <c r="P7" i="16" l="1"/>
  <c r="O7"/>
  <c r="BU7" i="24"/>
  <c r="R7" i="9"/>
  <c r="F7" i="13"/>
  <c r="E7"/>
  <c r="D7"/>
  <c r="N7" i="16" l="1"/>
  <c r="Q7"/>
  <c r="R7" i="10"/>
  <c r="M7" i="16"/>
  <c r="N6" i="13" l="1"/>
  <c r="P6" i="14" s="1"/>
  <c r="C6" i="13"/>
  <c r="G6" s="1"/>
  <c r="B6"/>
  <c r="A6"/>
  <c r="N5"/>
  <c r="C5"/>
  <c r="G5" s="1"/>
  <c r="B5"/>
  <c r="A5"/>
  <c r="N4"/>
  <c r="C4"/>
  <c r="G4" s="1"/>
  <c r="B4"/>
  <c r="A4"/>
  <c r="J13" i="25" l="1"/>
  <c r="J11"/>
  <c r="J9"/>
  <c r="K6"/>
  <c r="J6"/>
  <c r="I6"/>
  <c r="H6"/>
  <c r="G6"/>
  <c r="F6"/>
  <c r="E6"/>
  <c r="D6"/>
  <c r="A6"/>
  <c r="C5"/>
  <c r="B5"/>
  <c r="C4"/>
  <c r="B4"/>
  <c r="C3"/>
  <c r="B3"/>
  <c r="M7" i="1"/>
  <c r="K7"/>
  <c r="P7" i="14" l="1"/>
  <c r="J7" i="25"/>
  <c r="I6" i="1"/>
  <c r="I5"/>
  <c r="I4"/>
  <c r="F7" l="1"/>
  <c r="I7" l="1"/>
  <c r="J7"/>
  <c r="L4" i="5" l="1"/>
  <c r="M4" s="1"/>
  <c r="L6"/>
  <c r="M6" s="1"/>
  <c r="L5"/>
  <c r="M5" s="1"/>
  <c r="G6" i="1" l="1"/>
  <c r="G4"/>
  <c r="G5"/>
  <c r="G7" l="1"/>
  <c r="H7" l="1"/>
  <c r="N7" i="13" l="1"/>
  <c r="AE4" i="26"/>
  <c r="F5" i="27"/>
  <c r="AE6" i="26"/>
  <c r="AF7"/>
  <c r="D5" i="27"/>
  <c r="E4"/>
  <c r="E5"/>
  <c r="E6"/>
  <c r="AG4" i="26" l="1"/>
  <c r="J4" i="5" s="1"/>
  <c r="K4" s="1"/>
  <c r="AG6" i="26"/>
  <c r="P6" i="9" s="1"/>
  <c r="H4" i="13"/>
  <c r="L4" s="1"/>
  <c r="I4"/>
  <c r="G4" i="27" s="1"/>
  <c r="H5" i="13"/>
  <c r="K5" s="1"/>
  <c r="I5"/>
  <c r="H6"/>
  <c r="K6" s="1"/>
  <c r="I6"/>
  <c r="M7" i="5"/>
  <c r="L7"/>
  <c r="D7" i="27"/>
  <c r="F6"/>
  <c r="AE5" i="26"/>
  <c r="AG5" s="1"/>
  <c r="E7" i="27"/>
  <c r="H4"/>
  <c r="V7" i="26"/>
  <c r="H6" i="27"/>
  <c r="F4"/>
  <c r="H5"/>
  <c r="G7" i="13"/>
  <c r="H3" i="27"/>
  <c r="P4" i="9" l="1"/>
  <c r="J6" i="5"/>
  <c r="K6" s="1"/>
  <c r="AD3"/>
  <c r="AG3"/>
  <c r="J3" i="27"/>
  <c r="K4" i="13"/>
  <c r="O4" s="1"/>
  <c r="L5"/>
  <c r="X5" i="27" s="1"/>
  <c r="H7" i="13"/>
  <c r="L6"/>
  <c r="X6" i="27" s="1"/>
  <c r="AG7" i="26"/>
  <c r="I6" i="27"/>
  <c r="W6"/>
  <c r="I3"/>
  <c r="W3"/>
  <c r="I5"/>
  <c r="W5"/>
  <c r="J4"/>
  <c r="X4"/>
  <c r="J5" i="5"/>
  <c r="K5" s="1"/>
  <c r="P5" i="9"/>
  <c r="V3" i="27"/>
  <c r="V5"/>
  <c r="V4"/>
  <c r="V6"/>
  <c r="G6"/>
  <c r="J7" i="13"/>
  <c r="G5" i="27"/>
  <c r="AE7" i="26"/>
  <c r="G3" i="27"/>
  <c r="I7" i="13"/>
  <c r="F7" i="27"/>
  <c r="AH3" i="5" l="1"/>
  <c r="U3"/>
  <c r="V3" s="1"/>
  <c r="X3" i="27"/>
  <c r="I4"/>
  <c r="W4"/>
  <c r="P7" i="9"/>
  <c r="J5" i="27"/>
  <c r="O5" i="13"/>
  <c r="M5" s="1"/>
  <c r="E5" i="1" s="1"/>
  <c r="L5" s="1"/>
  <c r="L7" i="13"/>
  <c r="K7"/>
  <c r="O6"/>
  <c r="L6" i="9" s="1"/>
  <c r="J6" i="27"/>
  <c r="M4" i="13"/>
  <c r="E4" i="1" s="1"/>
  <c r="L4" s="1"/>
  <c r="L4" i="9"/>
  <c r="K7" i="5"/>
  <c r="J7"/>
  <c r="H7" i="27"/>
  <c r="G7"/>
  <c r="W3" i="5" l="1"/>
  <c r="X3" s="1"/>
  <c r="M6" i="13"/>
  <c r="E6" i="1" s="1"/>
  <c r="L6" s="1"/>
  <c r="L5" i="9"/>
  <c r="O5" i="1" s="1"/>
  <c r="N5" i="9" s="1"/>
  <c r="J7" i="27"/>
  <c r="I7"/>
  <c r="O7" i="13"/>
  <c r="O4" i="9"/>
  <c r="F4" i="5" s="1"/>
  <c r="H4" s="1"/>
  <c r="O4" i="1"/>
  <c r="N4" i="9" s="1"/>
  <c r="O6"/>
  <c r="F6" i="5" s="1"/>
  <c r="H6" s="1"/>
  <c r="C4" i="23"/>
  <c r="C5"/>
  <c r="AD4" i="5" l="1"/>
  <c r="C6" i="23"/>
  <c r="AG6" i="5"/>
  <c r="O5" i="9"/>
  <c r="F5" i="5" s="1"/>
  <c r="H5" s="1"/>
  <c r="L7" i="9"/>
  <c r="M7" i="13"/>
  <c r="N4" i="5"/>
  <c r="AG4"/>
  <c r="D4" i="23"/>
  <c r="E4" s="1"/>
  <c r="K4" i="9"/>
  <c r="P4" i="10" s="1"/>
  <c r="I4" i="5"/>
  <c r="K6" i="9"/>
  <c r="P6" i="10" s="1"/>
  <c r="D6" i="23"/>
  <c r="O6" i="1"/>
  <c r="N6" i="9" s="1"/>
  <c r="N6" i="5" s="1"/>
  <c r="O6" s="1"/>
  <c r="I6"/>
  <c r="P3" i="10"/>
  <c r="K5" i="9"/>
  <c r="P5" i="10" s="1"/>
  <c r="D5" i="23"/>
  <c r="E5" s="1"/>
  <c r="O4" i="5" l="1"/>
  <c r="E6" i="23"/>
  <c r="AG5" i="5"/>
  <c r="U5" s="1"/>
  <c r="V5" s="1"/>
  <c r="AH6"/>
  <c r="U6"/>
  <c r="V6" s="1"/>
  <c r="AH4"/>
  <c r="U4"/>
  <c r="V4" s="1"/>
  <c r="L7" i="1"/>
  <c r="E7"/>
  <c r="N7"/>
  <c r="H7" i="5"/>
  <c r="I5"/>
  <c r="AD6"/>
  <c r="AD5"/>
  <c r="N5"/>
  <c r="O5" s="1"/>
  <c r="O7" i="9"/>
  <c r="F7" i="5"/>
  <c r="O7" l="1"/>
  <c r="N7"/>
  <c r="AH5"/>
  <c r="W4"/>
  <c r="X4" s="1"/>
  <c r="W5"/>
  <c r="X5" s="1"/>
  <c r="W6"/>
  <c r="X6" s="1"/>
  <c r="K7" i="9"/>
  <c r="I7" i="5"/>
  <c r="D7" i="23"/>
  <c r="AD7" i="5"/>
  <c r="P7" i="10"/>
  <c r="AC7" i="5"/>
  <c r="E7" i="23"/>
  <c r="C7"/>
  <c r="O7" i="1"/>
  <c r="T7" i="5" l="1"/>
  <c r="AA7"/>
  <c r="AG7"/>
  <c r="AJ7"/>
  <c r="N7" i="9"/>
  <c r="P7" i="5"/>
  <c r="Q7"/>
  <c r="X7" l="1"/>
  <c r="W7"/>
  <c r="AH7"/>
  <c r="V7"/>
  <c r="U7"/>
  <c r="Z7"/>
</calcChain>
</file>

<file path=xl/sharedStrings.xml><?xml version="1.0" encoding="utf-8"?>
<sst xmlns="http://schemas.openxmlformats.org/spreadsheetml/2006/main" count="927" uniqueCount="543">
  <si>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</si>
  <si>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</si>
  <si>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</si>
  <si>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</si>
  <si>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</si>
  <si>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</si>
  <si>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</si>
  <si>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</si>
  <si>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</si>
  <si>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</si>
  <si>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</si>
  <si>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</si>
  <si>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</si>
  <si>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</si>
  <si>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</si>
  <si>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</si>
  <si>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</si>
  <si>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</si>
  <si>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</si>
  <si>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</si>
  <si>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</si>
  <si>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</si>
  <si>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</si>
  <si>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</si>
  <si>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</si>
  <si>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</si>
  <si>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</si>
  <si>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</si>
  <si>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</si>
  <si>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</si>
  <si>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</si>
  <si>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</si>
  <si>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</si>
  <si>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</si>
  <si>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</si>
  <si>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</si>
  <si>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</si>
  <si>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</si>
  <si>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</si>
  <si>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</si>
  <si>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</si>
  <si>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</si>
  <si>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</si>
  <si>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</si>
  <si>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</si>
  <si>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</si>
  <si>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</si>
  <si>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</si>
  <si>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</si>
  <si>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</si>
  <si>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</si>
  <si>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</si>
  <si>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</si>
  <si>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</si>
  <si>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</si>
  <si>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</si>
  <si>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</si>
  <si>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</si>
  <si>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</si>
  <si>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</si>
  <si>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</si>
  <si>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</si>
  <si>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</si>
  <si>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</si>
  <si>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</si>
  <si>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</si>
  <si>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</si>
  <si>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</si>
  <si>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</si>
  <si>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</si>
  <si>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</si>
  <si>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</si>
  <si>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</si>
  <si>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</si>
  <si>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</si>
  <si>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</si>
  <si>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</si>
  <si>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</si>
  <si>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</si>
  <si>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</si>
  <si>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</si>
  <si>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</si>
  <si>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</si>
  <si>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</si>
  <si>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</si>
  <si>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</si>
  <si>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</si>
  <si>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</si>
  <si>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</si>
  <si>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</si>
  <si>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</si>
  <si>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</si>
  <si>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</si>
  <si>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</si>
  <si>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</si>
  <si>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</si>
  <si>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</si>
  <si>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</si>
  <si>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</si>
  <si>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</si>
  <si>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</si>
  <si>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</si>
  <si>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</si>
  <si>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</si>
  <si>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</si>
  <si>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</si>
  <si>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</si>
  <si>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</si>
  <si>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</si>
  <si>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</si>
  <si>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</si>
  <si>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</si>
  <si>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</si>
  <si>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</si>
  <si>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</si>
  <si>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</si>
  <si>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</si>
  <si>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</si>
  <si>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</si>
  <si>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</si>
  <si>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</si>
  <si>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</si>
  <si>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</si>
  <si>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</si>
  <si>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</si>
  <si>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</si>
  <si>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</si>
  <si>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</si>
  <si>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</si>
  <si>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</si>
  <si>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</si>
  <si>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</si>
  <si>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</si>
  <si>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</si>
  <si>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</si>
  <si>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</si>
  <si>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</si>
  <si>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</si>
  <si>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</si>
  <si>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</si>
  <si>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</si>
  <si>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*5γ*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</si>
  <si>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</si>
  <si>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</si>
  <si>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</si>
  <si>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</si>
  <si>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</si>
  <si>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</si>
  <si>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</si>
  <si>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</si>
  <si>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</si>
  <si>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</si>
  <si>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</si>
  <si>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</si>
  <si>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</si>
  <si>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</si>
  <si>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</si>
  <si>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</si>
  <si>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</si>
  <si>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</si>
  <si>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</si>
  <si>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</si>
  <si>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</si>
  <si>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</si>
  <si>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</si>
  <si>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</si>
  <si>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</si>
  <si>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</si>
  <si>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</si>
  <si>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</si>
  <si>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</si>
  <si>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</si>
  <si>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</si>
  <si>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</si>
  <si>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</si>
  <si>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</si>
  <si>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</si>
  <si>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</si>
  <si>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</si>
  <si>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</si>
  <si>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</si>
  <si>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</si>
  <si>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</si>
  <si>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</si>
  <si>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</si>
  <si>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</si>
  <si>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</si>
  <si>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</si>
  <si>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</si>
  <si>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</si>
  <si>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</si>
  <si>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</si>
  <si>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</si>
  <si>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</si>
  <si>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</si>
  <si>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</si>
  <si>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</si>
  <si>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</si>
  <si>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</si>
  <si>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</si>
  <si>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</si>
  <si>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</si>
  <si>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</si>
  <si>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</si>
  <si>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</si>
  <si>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</si>
  <si>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</si>
  <si>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</si>
  <si>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</si>
  <si>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</si>
  <si>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</si>
  <si>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</si>
  <si>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</si>
  <si>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</si>
  <si>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</si>
  <si>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</si>
  <si>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</si>
  <si>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</si>
  <si>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</si>
  <si>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</si>
  <si>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</si>
  <si>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*2γ*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</si>
  <si>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</si>
  <si>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</si>
  <si>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</si>
  <si>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</si>
  <si>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</si>
  <si>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</si>
  <si>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</si>
  <si>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</si>
  <si>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</si>
  <si>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</si>
  <si>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</si>
  <si>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</si>
  <si>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</si>
  <si>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</si>
  <si>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</si>
  <si>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</si>
  <si>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</si>
  <si>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</si>
  <si>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</si>
  <si>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</si>
  <si>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</si>
  <si>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</si>
  <si>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</si>
  <si>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</si>
  <si>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</si>
  <si>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</si>
  <si>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</si>
  <si>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</si>
  <si>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</si>
  <si>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</si>
  <si>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</si>
  <si>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</si>
  <si>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</si>
  <si>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</si>
  <si>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</si>
  <si>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</si>
  <si>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</si>
  <si>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</si>
  <si>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</si>
  <si>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</si>
  <si>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</si>
  <si>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</si>
  <si>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</si>
  <si>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</si>
  <si>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</si>
  <si>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</si>
  <si>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</si>
  <si>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</si>
  <si>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</si>
  <si>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</si>
  <si>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</si>
  <si>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</si>
  <si>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</si>
  <si>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</si>
  <si>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</si>
  <si>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</si>
  <si>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</si>
  <si>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</si>
  <si>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</si>
  <si>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</si>
  <si>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</si>
  <si>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</si>
  <si>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</si>
  <si>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</si>
  <si>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</si>
  <si>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</si>
  <si>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</si>
  <si>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</si>
  <si>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</si>
  <si>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</si>
  <si>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</si>
  <si>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</si>
  <si>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</si>
  <si>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</si>
  <si>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</si>
  <si>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</si>
  <si>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</si>
  <si>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</si>
  <si>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</si>
  <si>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</si>
  <si>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</si>
  <si>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</si>
  <si>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</si>
  <si>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</si>
  <si>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</si>
  <si>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</si>
  <si>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</si>
  <si>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</si>
  <si>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</si>
  <si>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</si>
  <si>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</si>
  <si>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</si>
  <si>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</si>
  <si>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</si>
  <si>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</si>
  <si>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</si>
  <si>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</si>
  <si>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</si>
  <si>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</si>
  <si>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</si>
  <si>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</si>
  <si>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</si>
  <si>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</si>
  <si>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</si>
  <si>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</si>
  <si>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</si>
  <si>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</si>
  <si>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</si>
  <si>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</si>
  <si>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</si>
  <si>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</si>
  <si>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</si>
  <si>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</si>
  <si>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</si>
  <si>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</si>
  <si>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</si>
  <si>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</si>
  <si>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</si>
  <si>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</si>
  <si>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</si>
  <si>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</si>
  <si>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</si>
  <si>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</si>
  <si>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</si>
  <si>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</si>
  <si>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</si>
  <si>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</si>
  <si>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</si>
  <si>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</si>
  <si>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</si>
  <si>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</si>
  <si>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</si>
  <si>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</si>
  <si>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</si>
  <si>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</si>
  <si>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</si>
  <si>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</si>
  <si>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</si>
  <si>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</si>
  <si>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</si>
  <si>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</si>
  <si>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</si>
  <si>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</si>
  <si>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</si>
  <si>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</si>
  <si>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</si>
  <si>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</si>
  <si>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</si>
  <si>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</si>
  <si>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</si>
  <si>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</si>
  <si>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</si>
  <si>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</si>
  <si>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</si>
  <si>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</si>
  <si>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</si>
  <si>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</si>
  <si>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</si>
  <si>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</si>
  <si>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</si>
  <si>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</si>
  <si>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</si>
  <si>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</si>
  <si>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</si>
  <si>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</si>
  <si>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</si>
  <si>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</si>
  <si>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</si>
  <si>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</si>
  <si>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</si>
  <si>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</si>
  <si>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</si>
  <si>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</si>
  <si>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</si>
  <si>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</si>
  <si>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1δ4</t>
  </si>
  <si>
    <t>1δ5</t>
  </si>
  <si>
    <t>1δ6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</si>
  <si>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</si>
  <si>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</si>
  <si>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</si>
  <si>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</si>
  <si>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</si>
  <si>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</si>
  <si>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1.100/φύλο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</si>
  <si>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</si>
  <si>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</si>
  <si>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</si>
  <si>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</si>
  <si>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</si>
  <si>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</si>
  <si>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</si>
  <si>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</si>
  <si>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</si>
  <si>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</si>
  <si>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</si>
  <si>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</si>
  <si>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</si>
  <si>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</si>
  <si>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</si>
  <si>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</si>
  <si>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</si>
  <si>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</si>
  <si>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</si>
  <si>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</si>
  <si>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</si>
  <si>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</si>
  <si>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</si>
  <si>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</si>
  <si>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</si>
  <si>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</si>
  <si>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</si>
  <si>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</si>
  <si>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</si>
  <si>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</si>
  <si>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</si>
  <si>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</si>
  <si>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</si>
  <si>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</si>
  <si>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</si>
  <si>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</si>
  <si>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</si>
  <si>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</si>
  <si>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</si>
  <si>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</si>
  <si>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</si>
  <si>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</si>
  <si>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</si>
  <si>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</si>
  <si>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</si>
  <si>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</si>
  <si>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</si>
  <si>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</si>
  <si>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</si>
  <si>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</si>
  <si>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</si>
  <si>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</si>
  <si>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</si>
  <si>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</si>
  <si>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</si>
  <si>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</si>
  <si>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</si>
  <si>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</si>
  <si>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</si>
  <si>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</si>
  <si>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</si>
  <si>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</si>
  <si>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</si>
  <si>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</si>
  <si>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</si>
  <si>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</si>
  <si>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</si>
  <si>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</si>
  <si>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</si>
  <si>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</si>
  <si>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</si>
  <si>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</si>
  <si>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</si>
  <si>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</si>
  <si>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</si>
  <si>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</si>
  <si>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</si>
  <si>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</si>
  <si>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</si>
  <si>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</si>
  <si>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</si>
  <si>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</si>
  <si>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</si>
  <si>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</si>
  <si>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</si>
  <si>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</si>
  <si>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</si>
  <si>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</si>
  <si>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</si>
  <si>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</si>
  <si>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</si>
  <si>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</si>
  <si>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</si>
  <si>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</si>
  <si>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</si>
  <si>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</si>
  <si>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**7α** = αντίγραφα συμβολαίων = από αρχείο φωτοτυπία = 500δρχ/φυλλο &amp; ΑΤΕΛΩΣ</t>
  </si>
  <si>
    <t>πολλαπλή 2η</t>
  </si>
  <si>
    <t>χαρτόσημα αιτΥποθΑρχειο</t>
  </si>
  <si>
    <t>συνταξη</t>
  </si>
  <si>
    <t>μεταγραφη</t>
  </si>
  <si>
    <t>αποΔικαιωμ</t>
  </si>
  <si>
    <t>ζημία</t>
  </si>
  <si>
    <t>καθεστώς ΤΟΓΚΑΣ</t>
  </si>
  <si>
    <t>έπρεπεΒάσειΚύρου</t>
  </si>
  <si>
    <t>υποθήκη</t>
  </si>
  <si>
    <t>500 + 1.000</t>
  </si>
  <si>
    <t>*1ε*=Γαλλ. Αρχ. Σχολής</t>
  </si>
  <si>
    <t xml:space="preserve"> 2' φύλλα [= 300</t>
  </si>
  <si>
    <t>300δρχ για υπόλοιπα 10 φύλλα + 250δρχ  υπόλοιπα φύλλα {{{ από ??/??/1988 έως 27/09/1994 }}}</t>
  </si>
  <si>
    <t>Κύρος</t>
  </si>
  <si>
    <t>300δρχ για τα 10 φύλλα + 250δρχ  υπόλοιπα φύλλα {{{ από ??/??/1988 έως 27/09/1994 }}}</t>
  </si>
  <si>
    <t>αντίγραφα = 300</t>
  </si>
  <si>
    <t xml:space="preserve">ΕΠΙ ΠΑΝΤΟΣ συμβολαιογραφικού εγγράφου ο Συμβολαιογράφος παίρνει ως αμοιβή = 400δρχ (??-??-1988 έως 27-09-1994) </t>
  </si>
  <si>
    <t>60.000δρχ*3% = 1.800 ---+---  υπόλοιπο *1,15% {{{ από 1988 έως 27-09-1994}}}</t>
  </si>
  <si>
    <t>ΤΟΚΟΙ</t>
  </si>
  <si>
    <t>δικαιώματα επί μεταγραφής = 300</t>
  </si>
  <si>
    <t>500 + 1000</t>
  </si>
  <si>
    <t>300 ανά φύλλο</t>
  </si>
  <si>
    <t>ΚΥΡΟΣ</t>
  </si>
  <si>
    <t>δανείου ΤΟΚΟΙ</t>
  </si>
  <si>
    <t>Κύρος = υποθήκη 15.000δρχ</t>
  </si>
  <si>
    <t>ΠΡΑΞΕΙΣ</t>
  </si>
  <si>
    <t>υποθήκη 15.000δρχ = 9276συμβόλαιο</t>
  </si>
  <si>
    <t>δάνειο τοκοχρεωλυτικό</t>
  </si>
  <si>
    <t>υποθήκη δανείου</t>
  </si>
  <si>
    <t>δάνειο τοκοχρεωλυτικό 1.200.000δρχ [= 3.521,64 €</t>
  </si>
  <si>
    <t>επιτόκιο εκκίνησης = 22,75%</t>
  </si>
  <si>
    <t>υποθήκη 1.305.000δρχ</t>
  </si>
  <si>
    <t xml:space="preserve">14 εξαμηνιαίες δόσεις των  181.177δρχ {= 531,70€} = 2.536.478 {= 7.443,81€} </t>
  </si>
  <si>
    <t>ΤΟΚΟΙ = 2.536.478 - 1.200.000 = 1.336.478 {= 3.922,17€</t>
  </si>
  <si>
    <r>
      <t xml:space="preserve"> [σε 7έτη] , [14 εξαμηνιαίες δόσεις των  181.147δρχ {= 531,61€}] = </t>
    </r>
    <r>
      <rPr>
        <sz val="8"/>
        <color rgb="FFFF0000"/>
        <rFont val="Arial"/>
        <family val="2"/>
        <charset val="161"/>
      </rPr>
      <t>ΛΑΘΟΣ = ετήσια</t>
    </r>
  </si>
  <si>
    <t>2σε1</t>
  </si>
  <si>
    <t>οίο = 1.459.040δρχ</t>
  </si>
  <si>
    <t>τραπεζα …??? [= …???</t>
  </si>
  <si>
    <t>219-91κ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</si>
</sst>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806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0" fontId="20" fillId="0" borderId="0" xfId="0" applyFont="1"/>
    <xf numFmtId="164" fontId="21" fillId="7" borderId="1" xfId="1" applyNumberFormat="1" applyFont="1" applyFill="1" applyBorder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14" fontId="21" fillId="0" borderId="0" xfId="0" applyNumberFormat="1" applyFont="1"/>
    <xf numFmtId="14" fontId="21" fillId="7" borderId="1" xfId="0" applyNumberFormat="1" applyFont="1" applyFill="1" applyBorder="1"/>
    <xf numFmtId="164" fontId="21" fillId="7" borderId="1" xfId="1" applyNumberFormat="1" applyFont="1" applyFill="1" applyBorder="1" applyAlignment="1">
      <alignment wrapText="1"/>
    </xf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8" fillId="7" borderId="14" xfId="1" applyFont="1" applyFill="1" applyBorder="1"/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9" borderId="9" xfId="1" applyNumberFormat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7" borderId="14" xfId="1" applyNumberFormat="1" applyFont="1" applyFill="1" applyBorder="1" applyAlignment="1">
      <alignment horizontal="left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164" fontId="28" fillId="0" borderId="1" xfId="1" applyNumberFormat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0" fontId="35" fillId="7" borderId="0" xfId="0" applyFont="1" applyFill="1"/>
    <xf numFmtId="164" fontId="39" fillId="7" borderId="2" xfId="1" applyNumberFormat="1" applyFont="1" applyFill="1" applyBorder="1" applyAlignment="1">
      <alignment horizontal="center" vertical="center"/>
    </xf>
    <xf numFmtId="0" fontId="40" fillId="7" borderId="1" xfId="0" applyFont="1" applyFill="1" applyBorder="1" applyAlignment="1">
      <alignment horizontal="left"/>
    </xf>
    <xf numFmtId="164" fontId="40" fillId="7" borderId="14" xfId="1" applyNumberFormat="1" applyFont="1" applyFill="1" applyBorder="1"/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1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1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10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>
      <alignment horizontal="left"/>
    </xf>
    <xf numFmtId="0" fontId="26" fillId="0" borderId="0" xfId="0" applyFont="1" applyAlignment="1"/>
    <xf numFmtId="0" fontId="42" fillId="7" borderId="1" xfId="0" applyFont="1" applyFill="1" applyBorder="1"/>
    <xf numFmtId="0" fontId="42" fillId="7" borderId="1" xfId="0" applyFont="1" applyFill="1" applyBorder="1" applyAlignment="1">
      <alignment horizontal="center" wrapText="1"/>
    </xf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42" fillId="7" borderId="14" xfId="1" applyFont="1" applyFill="1" applyBorder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165" fontId="42" fillId="7" borderId="1" xfId="1" applyNumberFormat="1" applyFont="1" applyFill="1" applyBorder="1" applyAlignment="1">
      <alignment horizont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164" fontId="19" fillId="0" borderId="1" xfId="1" applyNumberFormat="1" applyFont="1" applyFill="1" applyBorder="1" applyAlignment="1"/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0" fontId="21" fillId="6" borderId="15" xfId="0" applyFont="1" applyFill="1" applyBorder="1"/>
    <xf numFmtId="0" fontId="21" fillId="2" borderId="15" xfId="0" applyFont="1" applyFill="1" applyBorder="1"/>
    <xf numFmtId="164" fontId="21" fillId="0" borderId="1" xfId="1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1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164" fontId="21" fillId="7" borderId="14" xfId="1" applyNumberFormat="1" applyFont="1" applyFill="1" applyBorder="1"/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34" fillId="0" borderId="0" xfId="1" applyFont="1" applyFill="1" applyAlignment="1"/>
    <xf numFmtId="43" fontId="19" fillId="0" borderId="0" xfId="1" applyFont="1" applyFill="1" applyAlignment="1"/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6" fillId="0" borderId="0" xfId="1" applyFont="1"/>
    <xf numFmtId="43" fontId="37" fillId="2" borderId="0" xfId="1" applyFont="1" applyFill="1" applyAlignment="1"/>
    <xf numFmtId="43" fontId="37" fillId="6" borderId="0" xfId="1" applyFont="1" applyFill="1" applyAlignment="1"/>
    <xf numFmtId="43" fontId="28" fillId="12" borderId="0" xfId="1" applyFont="1" applyFill="1" applyAlignment="1"/>
    <xf numFmtId="164" fontId="42" fillId="0" borderId="0" xfId="1" applyNumberFormat="1" applyFont="1"/>
    <xf numFmtId="0" fontId="41" fillId="0" borderId="0" xfId="0" applyFont="1" applyFill="1"/>
    <xf numFmtId="0" fontId="6" fillId="0" borderId="0" xfId="0" applyFont="1" applyFill="1"/>
    <xf numFmtId="3" fontId="21" fillId="0" borderId="0" xfId="0" applyNumberFormat="1" applyFont="1" applyFill="1"/>
    <xf numFmtId="164" fontId="28" fillId="5" borderId="0" xfId="1" applyNumberFormat="1" applyFont="1" applyFill="1" applyAlignment="1"/>
    <xf numFmtId="164" fontId="21" fillId="0" borderId="10" xfId="1" applyNumberFormat="1" applyFont="1" applyFill="1" applyBorder="1" applyAlignment="1">
      <alignment vertical="center" wrapText="1"/>
    </xf>
    <xf numFmtId="164" fontId="18" fillId="3" borderId="14" xfId="1" applyNumberFormat="1" applyFont="1" applyFill="1" applyBorder="1"/>
    <xf numFmtId="43" fontId="20" fillId="6" borderId="9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2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164" fontId="40" fillId="7" borderId="1" xfId="1" applyNumberFormat="1" applyFont="1" applyFill="1" applyBorder="1" applyAlignment="1">
      <alignment horizontal="center" vertical="center"/>
    </xf>
    <xf numFmtId="164" fontId="35" fillId="7" borderId="1" xfId="1" applyNumberFormat="1" applyFont="1" applyFill="1" applyBorder="1"/>
    <xf numFmtId="164" fontId="35" fillId="7" borderId="14" xfId="1" applyNumberFormat="1" applyFont="1" applyFill="1" applyBorder="1"/>
    <xf numFmtId="164" fontId="37" fillId="0" borderId="1" xfId="1" applyNumberFormat="1" applyFont="1" applyFill="1" applyBorder="1" applyAlignment="1"/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43" fontId="20" fillId="0" borderId="10" xfId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left" wrapText="1"/>
    </xf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0" fontId="20" fillId="2" borderId="10" xfId="0" applyFont="1" applyFill="1" applyBorder="1" applyAlignment="1">
      <alignment horizontal="center" vertical="center" wrapText="1"/>
    </xf>
    <xf numFmtId="164" fontId="19" fillId="0" borderId="1" xfId="1" applyNumberFormat="1" applyFont="1" applyBorder="1"/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164" fontId="20" fillId="0" borderId="14" xfId="1" applyNumberFormat="1" applyFont="1" applyBorder="1"/>
    <xf numFmtId="164" fontId="33" fillId="0" borderId="10" xfId="1" applyNumberFormat="1" applyFont="1" applyFill="1" applyBorder="1" applyAlignment="1">
      <alignment horizontal="center" vertical="center" wrapText="1"/>
    </xf>
    <xf numFmtId="0" fontId="7" fillId="0" borderId="20" xfId="0" applyFont="1" applyBorder="1"/>
    <xf numFmtId="0" fontId="7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3" borderId="9" xfId="0" applyFont="1" applyFill="1" applyBorder="1" applyAlignment="1">
      <alignment wrapText="1"/>
    </xf>
    <xf numFmtId="43" fontId="18" fillId="13" borderId="0" xfId="1" applyFont="1" applyFill="1" applyAlignment="1"/>
    <xf numFmtId="164" fontId="18" fillId="0" borderId="1" xfId="1" applyNumberFormat="1" applyFont="1" applyFill="1" applyBorder="1"/>
    <xf numFmtId="164" fontId="18" fillId="0" borderId="14" xfId="1" applyNumberFormat="1" applyFont="1" applyFill="1" applyBorder="1" applyAlignment="1">
      <alignment horizontal="right" vertical="center"/>
    </xf>
    <xf numFmtId="164" fontId="21" fillId="0" borderId="14" xfId="1" applyNumberFormat="1" applyFont="1" applyFill="1" applyBorder="1"/>
    <xf numFmtId="164" fontId="42" fillId="0" borderId="1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164" fontId="21" fillId="0" borderId="14" xfId="1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vertical="center" wrapText="1"/>
    </xf>
    <xf numFmtId="164" fontId="34" fillId="0" borderId="1" xfId="1" applyNumberFormat="1" applyFont="1" applyBorder="1" applyAlignment="1">
      <alignment horizontal="center" wrapText="1"/>
    </xf>
    <xf numFmtId="164" fontId="19" fillId="0" borderId="1" xfId="1" applyNumberFormat="1" applyFont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164" fontId="12" fillId="0" borderId="1" xfId="1" applyNumberFormat="1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36" fillId="0" borderId="13" xfId="1" applyNumberFormat="1" applyFont="1" applyFill="1" applyBorder="1" applyAlignment="1">
      <alignment horizontal="center" vertical="center"/>
    </xf>
    <xf numFmtId="164" fontId="21" fillId="0" borderId="1" xfId="0" applyNumberFormat="1" applyFont="1" applyBorder="1"/>
    <xf numFmtId="164" fontId="24" fillId="0" borderId="0" xfId="1" applyNumberFormat="1" applyFont="1"/>
    <xf numFmtId="164" fontId="21" fillId="13" borderId="1" xfId="1" applyNumberFormat="1" applyFont="1" applyFill="1" applyBorder="1"/>
    <xf numFmtId="164" fontId="38" fillId="0" borderId="1" xfId="1" applyNumberFormat="1" applyFont="1" applyFill="1" applyBorder="1" applyAlignment="1"/>
    <xf numFmtId="164" fontId="23" fillId="0" borderId="1" xfId="1" applyNumberFormat="1" applyFont="1" applyFill="1" applyBorder="1" applyAlignment="1">
      <alignment horizontal="center" vertical="center"/>
    </xf>
    <xf numFmtId="164" fontId="18" fillId="0" borderId="3" xfId="1" applyNumberFormat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43" fontId="21" fillId="0" borderId="14" xfId="1" applyFont="1" applyFill="1" applyBorder="1"/>
    <xf numFmtId="14" fontId="21" fillId="0" borderId="1" xfId="0" applyNumberFormat="1" applyFont="1" applyFill="1" applyBorder="1"/>
    <xf numFmtId="164" fontId="21" fillId="0" borderId="14" xfId="0" applyNumberFormat="1" applyFont="1" applyFill="1" applyBorder="1"/>
    <xf numFmtId="164" fontId="21" fillId="0" borderId="1" xfId="1" applyNumberFormat="1" applyFont="1" applyFill="1" applyBorder="1" applyAlignment="1">
      <alignment horizontal="center"/>
    </xf>
    <xf numFmtId="0" fontId="21" fillId="0" borderId="14" xfId="1" applyNumberFormat="1" applyFont="1" applyFill="1" applyBorder="1" applyAlignment="1">
      <alignment horizontal="left" wrapText="1"/>
    </xf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14" fontId="18" fillId="0" borderId="1" xfId="1" applyNumberFormat="1" applyFont="1" applyFill="1" applyBorder="1"/>
    <xf numFmtId="43" fontId="42" fillId="0" borderId="14" xfId="1" applyFont="1" applyFill="1" applyBorder="1"/>
    <xf numFmtId="43" fontId="18" fillId="0" borderId="14" xfId="1" applyFont="1" applyFill="1" applyBorder="1"/>
    <xf numFmtId="0" fontId="21" fillId="0" borderId="14" xfId="0" applyFont="1" applyFill="1" applyBorder="1"/>
    <xf numFmtId="164" fontId="21" fillId="0" borderId="1" xfId="0" applyNumberFormat="1" applyFont="1" applyFill="1" applyBorder="1"/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64" fontId="23" fillId="0" borderId="1" xfId="1" applyNumberFormat="1" applyFont="1" applyFill="1" applyBorder="1" applyAlignment="1">
      <alignment horizontal="right" vertical="center"/>
    </xf>
    <xf numFmtId="164" fontId="33" fillId="2" borderId="10" xfId="1" applyNumberFormat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164" fontId="33" fillId="4" borderId="10" xfId="1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vertical="center" wrapText="1"/>
    </xf>
    <xf numFmtId="164" fontId="33" fillId="0" borderId="10" xfId="1" applyNumberFormat="1" applyFont="1" applyFill="1" applyBorder="1" applyAlignment="1">
      <alignment vertical="center" wrapText="1"/>
    </xf>
    <xf numFmtId="14" fontId="18" fillId="0" borderId="1" xfId="1" applyNumberFormat="1" applyFont="1" applyFill="1" applyBorder="1" applyAlignment="1">
      <alignment horizontal="center" vertical="center"/>
    </xf>
    <xf numFmtId="164" fontId="20" fillId="0" borderId="9" xfId="1" applyNumberFormat="1" applyFont="1" applyBorder="1" applyAlignment="1">
      <alignment horizontal="center" vertical="center" wrapText="1"/>
    </xf>
    <xf numFmtId="0" fontId="19" fillId="0" borderId="0" xfId="0" applyFont="1" applyFill="1" applyAlignment="1"/>
    <xf numFmtId="164" fontId="21" fillId="0" borderId="0" xfId="0" applyNumberFormat="1" applyFont="1"/>
    <xf numFmtId="164" fontId="42" fillId="0" borderId="1" xfId="1" applyNumberFormat="1" applyFont="1" applyFill="1" applyBorder="1" applyAlignment="1">
      <alignment horizontal="center" wrapText="1"/>
    </xf>
    <xf numFmtId="164" fontId="42" fillId="0" borderId="14" xfId="1" applyNumberFormat="1" applyFont="1" applyFill="1" applyBorder="1" applyAlignment="1">
      <alignment horizontal="center" wrapText="1"/>
    </xf>
    <xf numFmtId="164" fontId="42" fillId="13" borderId="14" xfId="1" applyNumberFormat="1" applyFont="1" applyFill="1" applyBorder="1" applyAlignment="1">
      <alignment horizontal="center" wrapText="1"/>
    </xf>
    <xf numFmtId="0" fontId="20" fillId="4" borderId="9" xfId="0" applyFont="1" applyFill="1" applyBorder="1" applyAlignment="1">
      <alignment wrapText="1"/>
    </xf>
    <xf numFmtId="14" fontId="23" fillId="0" borderId="14" xfId="1" applyNumberFormat="1" applyFont="1" applyFill="1" applyBorder="1" applyAlignment="1">
      <alignment horizontal="center" vertical="center"/>
    </xf>
    <xf numFmtId="14" fontId="18" fillId="0" borderId="14" xfId="1" applyNumberFormat="1" applyFont="1" applyFill="1" applyBorder="1" applyAlignment="1">
      <alignment horizontal="center" vertical="center"/>
    </xf>
    <xf numFmtId="43" fontId="21" fillId="0" borderId="14" xfId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wrapText="1"/>
    </xf>
    <xf numFmtId="164" fontId="21" fillId="0" borderId="0" xfId="1" applyNumberFormat="1" applyFont="1" applyAlignment="1">
      <alignment horizontal="right"/>
    </xf>
    <xf numFmtId="0" fontId="42" fillId="0" borderId="14" xfId="0" applyFont="1" applyFill="1" applyBorder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horizontal="center" vertical="center" wrapText="1"/>
    </xf>
    <xf numFmtId="164" fontId="18" fillId="7" borderId="10" xfId="1" applyNumberFormat="1" applyFont="1" applyFill="1" applyBorder="1" applyAlignment="1">
      <alignment horizontal="center" vertical="center" wrapText="1"/>
    </xf>
    <xf numFmtId="164" fontId="27" fillId="6" borderId="0" xfId="1" applyNumberFormat="1" applyFont="1" applyFill="1" applyAlignment="1"/>
    <xf numFmtId="164" fontId="20" fillId="0" borderId="9" xfId="1" applyNumberFormat="1" applyFont="1" applyFill="1" applyBorder="1" applyAlignment="1">
      <alignment wrapText="1"/>
    </xf>
    <xf numFmtId="164" fontId="18" fillId="0" borderId="0" xfId="1" applyNumberFormat="1" applyFont="1" applyFill="1" applyAlignment="1"/>
    <xf numFmtId="164" fontId="18" fillId="0" borderId="0" xfId="1" applyNumberFormat="1" applyFont="1" applyFill="1" applyAlignment="1">
      <alignment horizontal="center" wrapText="1"/>
    </xf>
    <xf numFmtId="164" fontId="42" fillId="0" borderId="0" xfId="1" applyNumberFormat="1" applyFont="1" applyFill="1" applyAlignment="1"/>
    <xf numFmtId="164" fontId="21" fillId="0" borderId="0" xfId="1" applyNumberFormat="1" applyFont="1" applyFill="1" applyAlignment="1">
      <alignment horizontal="center" wrapText="1"/>
    </xf>
    <xf numFmtId="167" fontId="30" fillId="0" borderId="10" xfId="1" applyNumberFormat="1" applyFont="1" applyFill="1" applyBorder="1" applyAlignment="1">
      <alignment horizontal="center" vertical="center" wrapText="1"/>
    </xf>
    <xf numFmtId="164" fontId="18" fillId="7" borderId="0" xfId="1" applyNumberFormat="1" applyFont="1" applyFill="1" applyAlignment="1"/>
    <xf numFmtId="43" fontId="30" fillId="10" borderId="0" xfId="1" applyFont="1" applyFill="1" applyBorder="1" applyAlignment="1">
      <alignment horizontal="center" vertical="center" wrapText="1"/>
    </xf>
    <xf numFmtId="164" fontId="33" fillId="13" borderId="1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right"/>
    </xf>
    <xf numFmtId="43" fontId="21" fillId="6" borderId="28" xfId="1" applyFont="1" applyFill="1" applyBorder="1" applyAlignment="1">
      <alignment horizontal="center"/>
    </xf>
    <xf numFmtId="43" fontId="21" fillId="0" borderId="1" xfId="1" applyFont="1" applyBorder="1"/>
    <xf numFmtId="164" fontId="20" fillId="0" borderId="9" xfId="1" applyNumberFormat="1" applyFont="1" applyFill="1" applyBorder="1" applyAlignment="1">
      <alignment vertical="center" wrapText="1"/>
    </xf>
    <xf numFmtId="43" fontId="46" fillId="0" borderId="0" xfId="1" applyFont="1" applyFill="1"/>
    <xf numFmtId="164" fontId="20" fillId="0" borderId="10" xfId="1" applyNumberFormat="1" applyFont="1" applyFill="1" applyBorder="1" applyAlignment="1">
      <alignment vertical="center" wrapText="1"/>
    </xf>
    <xf numFmtId="164" fontId="20" fillId="0" borderId="19" xfId="1" applyNumberFormat="1" applyFont="1" applyFill="1" applyBorder="1" applyAlignment="1">
      <alignment vertical="center" wrapText="1"/>
    </xf>
    <xf numFmtId="164" fontId="42" fillId="7" borderId="0" xfId="1" applyNumberFormat="1" applyFont="1" applyFill="1"/>
    <xf numFmtId="164" fontId="20" fillId="7" borderId="0" xfId="1" applyNumberFormat="1" applyFont="1" applyFill="1"/>
    <xf numFmtId="164" fontId="18" fillId="0" borderId="0" xfId="1" applyNumberFormat="1" applyFont="1" applyAlignment="1">
      <alignment horizontal="right"/>
    </xf>
    <xf numFmtId="43" fontId="30" fillId="4" borderId="10" xfId="1" applyFont="1" applyFill="1" applyBorder="1" applyAlignment="1">
      <alignment horizontal="center" vertical="center" wrapText="1"/>
    </xf>
    <xf numFmtId="164" fontId="30" fillId="0" borderId="10" xfId="1" applyNumberFormat="1" applyFont="1" applyFill="1" applyBorder="1" applyAlignment="1">
      <alignment horizontal="center" vertical="center" wrapText="1"/>
    </xf>
    <xf numFmtId="43" fontId="33" fillId="0" borderId="10" xfId="1" applyFont="1" applyFill="1" applyBorder="1" applyAlignment="1">
      <alignment horizontal="center" vertical="center" wrapText="1"/>
    </xf>
    <xf numFmtId="164" fontId="19" fillId="13" borderId="1" xfId="1" applyNumberFormat="1" applyFont="1" applyFill="1" applyBorder="1" applyAlignment="1"/>
    <xf numFmtId="164" fontId="19" fillId="9" borderId="1" xfId="1" applyNumberFormat="1" applyFont="1" applyFill="1" applyBorder="1" applyAlignment="1"/>
    <xf numFmtId="164" fontId="18" fillId="0" borderId="0" xfId="1" applyNumberFormat="1" applyFont="1"/>
    <xf numFmtId="164" fontId="21" fillId="0" borderId="15" xfId="1" applyNumberFormat="1" applyFont="1" applyBorder="1"/>
    <xf numFmtId="164" fontId="34" fillId="0" borderId="0" xfId="1" applyNumberFormat="1" applyFont="1" applyFill="1" applyAlignment="1">
      <alignment horizontal="right"/>
    </xf>
    <xf numFmtId="164" fontId="24" fillId="0" borderId="0" xfId="1" applyNumberFormat="1" applyFont="1" applyFill="1" applyAlignment="1">
      <alignment horizontal="right"/>
    </xf>
    <xf numFmtId="164" fontId="21" fillId="4" borderId="0" xfId="1" applyNumberFormat="1" applyFont="1" applyFill="1"/>
    <xf numFmtId="164" fontId="34" fillId="0" borderId="23" xfId="1" applyNumberFormat="1" applyFont="1" applyBorder="1" applyAlignment="1">
      <alignment horizontal="center"/>
    </xf>
    <xf numFmtId="164" fontId="18" fillId="0" borderId="14" xfId="0" applyNumberFormat="1" applyFont="1" applyFill="1" applyBorder="1" applyAlignment="1">
      <alignment horizontal="center" wrapText="1"/>
    </xf>
    <xf numFmtId="43" fontId="18" fillId="0" borderId="0" xfId="1" applyFont="1" applyFill="1"/>
    <xf numFmtId="164" fontId="18" fillId="0" borderId="0" xfId="1" applyNumberFormat="1" applyFont="1" applyFill="1" applyAlignment="1">
      <alignment horizontal="left"/>
    </xf>
    <xf numFmtId="164" fontId="18" fillId="0" borderId="0" xfId="1" applyNumberFormat="1" applyFont="1" applyFill="1"/>
    <xf numFmtId="0" fontId="21" fillId="0" borderId="0" xfId="0" applyFont="1" applyFill="1" applyAlignment="1">
      <alignment horizontal="right"/>
    </xf>
    <xf numFmtId="14" fontId="21" fillId="0" borderId="0" xfId="1" applyNumberFormat="1" applyFont="1" applyFill="1" applyBorder="1"/>
    <xf numFmtId="0" fontId="21" fillId="0" borderId="0" xfId="0" applyFont="1" applyFill="1" applyBorder="1" applyAlignment="1">
      <alignment horizontal="right"/>
    </xf>
    <xf numFmtId="164" fontId="20" fillId="6" borderId="10" xfId="1" applyNumberFormat="1" applyFont="1" applyFill="1" applyBorder="1" applyAlignment="1">
      <alignment horizontal="center" vertical="center" wrapText="1"/>
    </xf>
    <xf numFmtId="0" fontId="42" fillId="3" borderId="1" xfId="0" applyFont="1" applyFill="1" applyBorder="1"/>
    <xf numFmtId="164" fontId="21" fillId="3" borderId="0" xfId="1" applyNumberFormat="1" applyFont="1" applyFill="1"/>
    <xf numFmtId="164" fontId="21" fillId="13" borderId="14" xfId="1" applyNumberFormat="1" applyFont="1" applyFill="1" applyBorder="1"/>
    <xf numFmtId="43" fontId="21" fillId="13" borderId="14" xfId="1" applyFont="1" applyFill="1" applyBorder="1"/>
    <xf numFmtId="14" fontId="18" fillId="0" borderId="9" xfId="1" applyNumberFormat="1" applyFont="1" applyFill="1" applyBorder="1" applyAlignment="1">
      <alignment horizontal="center" vertical="center"/>
    </xf>
    <xf numFmtId="164" fontId="18" fillId="0" borderId="9" xfId="1" applyNumberFormat="1" applyFont="1" applyFill="1" applyBorder="1"/>
    <xf numFmtId="164" fontId="18" fillId="0" borderId="9" xfId="1" applyNumberFormat="1" applyFont="1" applyFill="1" applyBorder="1" applyAlignment="1">
      <alignment horizontal="right" vertical="center"/>
    </xf>
    <xf numFmtId="164" fontId="21" fillId="0" borderId="9" xfId="1" applyNumberFormat="1" applyFont="1" applyFill="1" applyBorder="1"/>
    <xf numFmtId="164" fontId="42" fillId="0" borderId="9" xfId="1" applyNumberFormat="1" applyFont="1" applyFill="1" applyBorder="1"/>
    <xf numFmtId="0" fontId="42" fillId="0" borderId="9" xfId="0" applyFont="1" applyFill="1" applyBorder="1"/>
    <xf numFmtId="0" fontId="42" fillId="3" borderId="9" xfId="0" applyFont="1" applyFill="1" applyBorder="1"/>
    <xf numFmtId="0" fontId="21" fillId="0" borderId="9" xfId="0" applyFont="1" applyFill="1" applyBorder="1"/>
    <xf numFmtId="0" fontId="18" fillId="0" borderId="9" xfId="0" applyFont="1" applyFill="1" applyBorder="1" applyAlignment="1">
      <alignment horizontal="left"/>
    </xf>
    <xf numFmtId="0" fontId="42" fillId="0" borderId="9" xfId="0" applyFont="1" applyFill="1" applyBorder="1" applyAlignment="1">
      <alignment horizontal="center" wrapText="1"/>
    </xf>
    <xf numFmtId="0" fontId="21" fillId="0" borderId="9" xfId="0" applyFont="1" applyFill="1" applyBorder="1" applyAlignment="1">
      <alignment horizontal="center" wrapText="1"/>
    </xf>
    <xf numFmtId="0" fontId="47" fillId="0" borderId="0" xfId="0" applyFont="1" applyFill="1" applyBorder="1" applyAlignment="1">
      <alignment horizontal="center"/>
    </xf>
    <xf numFmtId="0" fontId="18" fillId="0" borderId="14" xfId="0" applyFont="1" applyFill="1" applyBorder="1"/>
    <xf numFmtId="0" fontId="18" fillId="3" borderId="1" xfId="0" applyFont="1" applyFill="1" applyBorder="1"/>
    <xf numFmtId="0" fontId="18" fillId="3" borderId="9" xfId="0" applyFont="1" applyFill="1" applyBorder="1"/>
    <xf numFmtId="0" fontId="21" fillId="6" borderId="0" xfId="0" applyFont="1" applyFill="1" applyAlignment="1">
      <alignment horizontal="left"/>
    </xf>
    <xf numFmtId="43" fontId="18" fillId="0" borderId="0" xfId="1" applyFont="1"/>
    <xf numFmtId="164" fontId="18" fillId="3" borderId="9" xfId="1" applyNumberFormat="1" applyFont="1" applyFill="1" applyBorder="1"/>
    <xf numFmtId="164" fontId="21" fillId="0" borderId="14" xfId="1" applyNumberFormat="1" applyFont="1" applyBorder="1"/>
    <xf numFmtId="0" fontId="21" fillId="0" borderId="14" xfId="0" applyFont="1" applyBorder="1"/>
    <xf numFmtId="43" fontId="21" fillId="0" borderId="14" xfId="1" applyFont="1" applyBorder="1"/>
    <xf numFmtId="164" fontId="21" fillId="0" borderId="9" xfId="1" applyNumberFormat="1" applyFont="1" applyBorder="1"/>
    <xf numFmtId="43" fontId="21" fillId="0" borderId="9" xfId="1" applyFont="1" applyBorder="1"/>
    <xf numFmtId="0" fontId="21" fillId="0" borderId="14" xfId="0" applyFont="1" applyFill="1" applyBorder="1" applyAlignment="1">
      <alignment horizontal="center" wrapText="1"/>
    </xf>
    <xf numFmtId="0" fontId="36" fillId="0" borderId="31" xfId="1" applyNumberFormat="1" applyFont="1" applyFill="1" applyBorder="1" applyAlignment="1">
      <alignment horizontal="left" vertical="center"/>
    </xf>
    <xf numFmtId="164" fontId="36" fillId="0" borderId="31" xfId="1" applyNumberFormat="1" applyFont="1" applyFill="1" applyBorder="1" applyAlignment="1">
      <alignment horizontal="center" vertical="center"/>
    </xf>
    <xf numFmtId="164" fontId="12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0" fontId="12" fillId="0" borderId="9" xfId="0" applyFont="1" applyFill="1" applyBorder="1" applyAlignment="1">
      <alignment horizontal="center" wrapText="1"/>
    </xf>
    <xf numFmtId="0" fontId="36" fillId="0" borderId="24" xfId="1" applyNumberFormat="1" applyFont="1" applyFill="1" applyBorder="1" applyAlignment="1">
      <alignment horizontal="left" vertical="center"/>
    </xf>
    <xf numFmtId="164" fontId="36" fillId="0" borderId="24" xfId="1" applyNumberFormat="1" applyFont="1" applyFill="1" applyBorder="1" applyAlignment="1">
      <alignment horizontal="center" vertical="center"/>
    </xf>
    <xf numFmtId="164" fontId="12" fillId="0" borderId="14" xfId="1" applyNumberFormat="1" applyFont="1" applyFill="1" applyBorder="1"/>
    <xf numFmtId="0" fontId="12" fillId="0" borderId="14" xfId="0" applyFont="1" applyFill="1" applyBorder="1" applyAlignment="1">
      <alignment horizontal="center" wrapText="1"/>
    </xf>
    <xf numFmtId="164" fontId="23" fillId="8" borderId="18" xfId="1" applyNumberFormat="1" applyFont="1" applyFill="1" applyBorder="1" applyAlignment="1">
      <alignment horizontal="center" vertical="center"/>
    </xf>
    <xf numFmtId="164" fontId="23" fillId="8" borderId="2" xfId="1" applyNumberFormat="1" applyFont="1" applyFill="1" applyBorder="1" applyAlignment="1">
      <alignment horizontal="center" vertical="center"/>
    </xf>
    <xf numFmtId="164" fontId="23" fillId="8" borderId="8" xfId="1" applyNumberFormat="1" applyFont="1" applyFill="1" applyBorder="1" applyAlignment="1">
      <alignment horizontal="center" vertical="center"/>
    </xf>
    <xf numFmtId="164" fontId="21" fillId="8" borderId="14" xfId="1" applyNumberFormat="1" applyFont="1" applyFill="1" applyBorder="1"/>
    <xf numFmtId="164" fontId="21" fillId="8" borderId="1" xfId="1" applyNumberFormat="1" applyFont="1" applyFill="1" applyBorder="1"/>
    <xf numFmtId="164" fontId="21" fillId="8" borderId="9" xfId="1" applyNumberFormat="1" applyFont="1" applyFill="1" applyBorder="1"/>
    <xf numFmtId="164" fontId="36" fillId="8" borderId="2" xfId="1" applyNumberFormat="1" applyFont="1" applyFill="1" applyBorder="1" applyAlignment="1">
      <alignment horizontal="center" vertical="center"/>
    </xf>
    <xf numFmtId="164" fontId="36" fillId="8" borderId="8" xfId="1" applyNumberFormat="1" applyFont="1" applyFill="1" applyBorder="1" applyAlignment="1">
      <alignment horizontal="center" vertical="center"/>
    </xf>
    <xf numFmtId="164" fontId="36" fillId="8" borderId="18" xfId="1" applyNumberFormat="1" applyFont="1" applyFill="1" applyBorder="1" applyAlignment="1">
      <alignment horizontal="center" vertical="center"/>
    </xf>
    <xf numFmtId="164" fontId="23" fillId="0" borderId="14" xfId="1" applyNumberFormat="1" applyFont="1" applyFill="1" applyBorder="1" applyAlignment="1">
      <alignment horizontal="center" vertical="center"/>
    </xf>
    <xf numFmtId="164" fontId="18" fillId="0" borderId="22" xfId="1" applyNumberFormat="1" applyFont="1" applyFill="1" applyBorder="1" applyAlignment="1">
      <alignment horizontal="right" vertical="center"/>
    </xf>
    <xf numFmtId="164" fontId="23" fillId="0" borderId="9" xfId="1" applyNumberFormat="1" applyFont="1" applyFill="1" applyBorder="1" applyAlignment="1">
      <alignment horizontal="center" vertical="center"/>
    </xf>
    <xf numFmtId="164" fontId="18" fillId="0" borderId="26" xfId="1" applyNumberFormat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wrapText="1"/>
    </xf>
    <xf numFmtId="0" fontId="21" fillId="0" borderId="9" xfId="1" applyNumberFormat="1" applyFont="1" applyFill="1" applyBorder="1" applyAlignment="1">
      <alignment horizontal="left" wrapText="1"/>
    </xf>
    <xf numFmtId="43" fontId="18" fillId="0" borderId="9" xfId="1" applyFont="1" applyFill="1" applyBorder="1"/>
    <xf numFmtId="43" fontId="42" fillId="0" borderId="9" xfId="1" applyFont="1" applyFill="1" applyBorder="1"/>
    <xf numFmtId="14" fontId="18" fillId="0" borderId="9" xfId="1" applyNumberFormat="1" applyFont="1" applyFill="1" applyBorder="1"/>
    <xf numFmtId="14" fontId="21" fillId="0" borderId="9" xfId="0" applyNumberFormat="1" applyFont="1" applyFill="1" applyBorder="1"/>
    <xf numFmtId="165" fontId="21" fillId="0" borderId="9" xfId="1" applyNumberFormat="1" applyFont="1" applyFill="1" applyBorder="1" applyAlignment="1">
      <alignment wrapText="1"/>
    </xf>
    <xf numFmtId="43" fontId="21" fillId="0" borderId="9" xfId="1" applyFont="1" applyFill="1" applyBorder="1"/>
    <xf numFmtId="14" fontId="18" fillId="0" borderId="14" xfId="1" applyNumberFormat="1" applyFont="1" applyFill="1" applyBorder="1"/>
    <xf numFmtId="14" fontId="21" fillId="0" borderId="14" xfId="0" applyNumberFormat="1" applyFont="1" applyFill="1" applyBorder="1"/>
    <xf numFmtId="165" fontId="21" fillId="0" borderId="14" xfId="1" applyNumberFormat="1" applyFont="1" applyFill="1" applyBorder="1" applyAlignment="1">
      <alignment wrapText="1"/>
    </xf>
    <xf numFmtId="164" fontId="21" fillId="8" borderId="14" xfId="1" applyNumberFormat="1" applyFont="1" applyFill="1" applyBorder="1" applyAlignment="1">
      <alignment wrapText="1"/>
    </xf>
    <xf numFmtId="164" fontId="21" fillId="8" borderId="1" xfId="1" applyNumberFormat="1" applyFont="1" applyFill="1" applyBorder="1" applyAlignment="1"/>
    <xf numFmtId="164" fontId="21" fillId="8" borderId="1" xfId="1" applyNumberFormat="1" applyFont="1" applyFill="1" applyBorder="1" applyAlignment="1">
      <alignment wrapText="1"/>
    </xf>
    <xf numFmtId="164" fontId="21" fillId="8" borderId="9" xfId="1" applyNumberFormat="1" applyFont="1" applyFill="1" applyBorder="1" applyAlignment="1">
      <alignment wrapText="1"/>
    </xf>
    <xf numFmtId="164" fontId="21" fillId="0" borderId="9" xfId="0" applyNumberFormat="1" applyFont="1" applyFill="1" applyBorder="1"/>
    <xf numFmtId="0" fontId="21" fillId="8" borderId="14" xfId="0" applyFont="1" applyFill="1" applyBorder="1"/>
    <xf numFmtId="0" fontId="21" fillId="8" borderId="1" xfId="0" applyFont="1" applyFill="1" applyBorder="1"/>
    <xf numFmtId="0" fontId="21" fillId="8" borderId="9" xfId="0" applyFont="1" applyFill="1" applyBorder="1"/>
    <xf numFmtId="0" fontId="36" fillId="0" borderId="9" xfId="1" applyNumberFormat="1" applyFont="1" applyFill="1" applyBorder="1" applyAlignment="1">
      <alignment horizontal="lef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0" fontId="36" fillId="0" borderId="14" xfId="1" applyNumberFormat="1" applyFont="1" applyFill="1" applyBorder="1" applyAlignment="1">
      <alignment horizontal="left" vertical="center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36" fillId="8" borderId="14" xfId="1" applyNumberFormat="1" applyFont="1" applyFill="1" applyBorder="1" applyAlignment="1">
      <alignment horizontal="center" vertical="center"/>
    </xf>
    <xf numFmtId="164" fontId="36" fillId="8" borderId="1" xfId="1" applyNumberFormat="1" applyFont="1" applyFill="1" applyBorder="1" applyAlignment="1">
      <alignment horizontal="center" vertical="center"/>
    </xf>
    <xf numFmtId="164" fontId="36" fillId="8" borderId="9" xfId="1" applyNumberFormat="1" applyFont="1" applyFill="1" applyBorder="1" applyAlignment="1">
      <alignment horizontal="center" vertical="center"/>
    </xf>
    <xf numFmtId="0" fontId="23" fillId="0" borderId="9" xfId="1" applyNumberFormat="1" applyFont="1" applyFill="1" applyBorder="1" applyAlignment="1">
      <alignment horizontal="left" vertical="center"/>
    </xf>
    <xf numFmtId="164" fontId="18" fillId="0" borderId="9" xfId="0" applyNumberFormat="1" applyFont="1" applyFill="1" applyBorder="1" applyAlignment="1">
      <alignment horizontal="center" wrapText="1"/>
    </xf>
    <xf numFmtId="164" fontId="21" fillId="0" borderId="9" xfId="0" applyNumberFormat="1" applyFont="1" applyFill="1" applyBorder="1" applyAlignment="1">
      <alignment horizontal="center" wrapText="1"/>
    </xf>
    <xf numFmtId="164" fontId="21" fillId="0" borderId="9" xfId="1" applyNumberFormat="1" applyFont="1" applyFill="1" applyBorder="1" applyAlignment="1">
      <alignment horizontal="center" wrapText="1"/>
    </xf>
    <xf numFmtId="43" fontId="21" fillId="0" borderId="9" xfId="1" applyFont="1" applyFill="1" applyBorder="1" applyAlignment="1">
      <alignment horizontal="center" wrapText="1"/>
    </xf>
    <xf numFmtId="0" fontId="23" fillId="0" borderId="14" xfId="1" applyNumberFormat="1" applyFont="1" applyFill="1" applyBorder="1" applyAlignment="1">
      <alignment horizontal="left" vertical="center"/>
    </xf>
    <xf numFmtId="164" fontId="23" fillId="8" borderId="14" xfId="1" applyNumberFormat="1" applyFont="1" applyFill="1" applyBorder="1" applyAlignment="1">
      <alignment horizontal="center" vertical="center"/>
    </xf>
    <xf numFmtId="164" fontId="23" fillId="8" borderId="1" xfId="1" applyNumberFormat="1" applyFont="1" applyFill="1" applyBorder="1" applyAlignment="1">
      <alignment horizontal="center" vertical="center"/>
    </xf>
    <xf numFmtId="164" fontId="23" fillId="8" borderId="9" xfId="1" applyNumberFormat="1" applyFont="1" applyFill="1" applyBorder="1" applyAlignment="1">
      <alignment horizontal="center" vertical="center"/>
    </xf>
    <xf numFmtId="14" fontId="23" fillId="0" borderId="9" xfId="1" applyNumberFormat="1" applyFont="1" applyFill="1" applyBorder="1" applyAlignment="1">
      <alignment horizontal="center" vertical="center"/>
    </xf>
    <xf numFmtId="164" fontId="23" fillId="0" borderId="9" xfId="1" applyNumberFormat="1" applyFont="1" applyFill="1" applyBorder="1" applyAlignment="1">
      <alignment horizontal="right" vertical="center"/>
    </xf>
    <xf numFmtId="164" fontId="42" fillId="0" borderId="9" xfId="1" applyNumberFormat="1" applyFont="1" applyFill="1" applyBorder="1" applyAlignment="1">
      <alignment horizontal="center" vertical="center" wrapText="1"/>
    </xf>
    <xf numFmtId="164" fontId="23" fillId="0" borderId="14" xfId="1" applyNumberFormat="1" applyFont="1" applyFill="1" applyBorder="1" applyAlignment="1">
      <alignment horizontal="right" vertical="center"/>
    </xf>
    <xf numFmtId="164" fontId="42" fillId="0" borderId="14" xfId="1" applyNumberFormat="1" applyFont="1" applyFill="1" applyBorder="1"/>
    <xf numFmtId="164" fontId="27" fillId="6" borderId="0" xfId="1" applyNumberFormat="1" applyFont="1" applyFill="1"/>
    <xf numFmtId="164" fontId="26" fillId="6" borderId="0" xfId="1" applyNumberFormat="1" applyFont="1" applyFill="1"/>
    <xf numFmtId="164" fontId="1" fillId="12" borderId="0" xfId="1" applyNumberFormat="1" applyFont="1" applyFill="1"/>
    <xf numFmtId="164" fontId="26" fillId="12" borderId="0" xfId="1" applyNumberFormat="1" applyFont="1" applyFill="1"/>
    <xf numFmtId="164" fontId="21" fillId="13" borderId="9" xfId="1" applyNumberFormat="1" applyFont="1" applyFill="1" applyBorder="1"/>
    <xf numFmtId="43" fontId="21" fillId="13" borderId="9" xfId="1" applyFont="1" applyFill="1" applyBorder="1"/>
    <xf numFmtId="164" fontId="21" fillId="0" borderId="9" xfId="1" applyNumberFormat="1" applyFont="1" applyFill="1" applyBorder="1" applyAlignment="1">
      <alignment horizontal="center"/>
    </xf>
    <xf numFmtId="164" fontId="21" fillId="0" borderId="14" xfId="1" applyNumberFormat="1" applyFont="1" applyFill="1" applyBorder="1" applyAlignment="1">
      <alignment horizontal="center"/>
    </xf>
    <xf numFmtId="0" fontId="2" fillId="0" borderId="0" xfId="0" applyFont="1" applyFill="1"/>
    <xf numFmtId="3" fontId="6" fillId="0" borderId="0" xfId="0" applyNumberFormat="1" applyFont="1" applyFill="1"/>
    <xf numFmtId="164" fontId="20" fillId="13" borderId="14" xfId="1" applyNumberFormat="1" applyFont="1" applyFill="1" applyBorder="1"/>
    <xf numFmtId="43" fontId="20" fillId="13" borderId="14" xfId="1" applyFont="1" applyFill="1" applyBorder="1"/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/>
    </xf>
    <xf numFmtId="0" fontId="21" fillId="6" borderId="28" xfId="0" applyFont="1" applyFill="1" applyBorder="1" applyAlignment="1">
      <alignment horizontal="center"/>
    </xf>
    <xf numFmtId="0" fontId="21" fillId="6" borderId="29" xfId="0" applyFont="1" applyFill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2" borderId="3" xfId="0" applyFont="1" applyFill="1" applyBorder="1" applyAlignment="1">
      <alignment horizontal="center"/>
    </xf>
    <xf numFmtId="0" fontId="21" fillId="2" borderId="12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0" borderId="0" xfId="0" applyFont="1" applyFill="1" applyAlignment="1">
      <alignment horizontal="left"/>
    </xf>
    <xf numFmtId="164" fontId="19" fillId="5" borderId="0" xfId="1" applyNumberFormat="1" applyFont="1" applyFill="1" applyAlignment="1">
      <alignment horizontal="left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164" fontId="26" fillId="2" borderId="0" xfId="1" applyNumberFormat="1" applyFont="1" applyFill="1" applyAlignment="1">
      <alignment horizontal="left"/>
    </xf>
    <xf numFmtId="164" fontId="28" fillId="6" borderId="0" xfId="1" applyNumberFormat="1" applyFont="1" applyFill="1" applyAlignment="1">
      <alignment horizontal="center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164" fontId="26" fillId="0" borderId="19" xfId="1" applyNumberFormat="1" applyFont="1" applyBorder="1" applyAlignment="1">
      <alignment horizontal="center" vertical="center" wrapText="1"/>
    </xf>
    <xf numFmtId="164" fontId="26" fillId="0" borderId="10" xfId="1" applyNumberFormat="1" applyFont="1" applyBorder="1" applyAlignment="1">
      <alignment horizontal="center" vertical="center" wrapText="1"/>
    </xf>
    <xf numFmtId="0" fontId="20" fillId="7" borderId="25" xfId="0" applyFont="1" applyFill="1" applyBorder="1" applyAlignment="1">
      <alignment horizontal="center" wrapText="1"/>
    </xf>
    <xf numFmtId="0" fontId="20" fillId="7" borderId="28" xfId="0" applyFont="1" applyFill="1" applyBorder="1" applyAlignment="1">
      <alignment horizontal="center" wrapText="1"/>
    </xf>
    <xf numFmtId="0" fontId="20" fillId="7" borderId="29" xfId="0" applyFont="1" applyFill="1" applyBorder="1" applyAlignment="1">
      <alignment horizontal="center" wrapText="1"/>
    </xf>
    <xf numFmtId="0" fontId="20" fillId="7" borderId="21" xfId="0" applyFont="1" applyFill="1" applyBorder="1" applyAlignment="1">
      <alignment horizontal="center" wrapText="1"/>
    </xf>
    <xf numFmtId="0" fontId="20" fillId="7" borderId="30" xfId="0" applyFont="1" applyFill="1" applyBorder="1" applyAlignment="1">
      <alignment horizontal="center" wrapText="1"/>
    </xf>
    <xf numFmtId="0" fontId="20" fillId="7" borderId="17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164" fontId="20" fillId="7" borderId="22" xfId="1" applyNumberFormat="1" applyFont="1" applyFill="1" applyBorder="1" applyAlignment="1">
      <alignment horizontal="center" vertical="center" wrapText="1"/>
    </xf>
    <xf numFmtId="164" fontId="20" fillId="7" borderId="24" xfId="1" applyNumberFormat="1" applyFont="1" applyFill="1" applyBorder="1" applyAlignment="1">
      <alignment horizontal="center" vertical="center" wrapText="1"/>
    </xf>
    <xf numFmtId="164" fontId="20" fillId="6" borderId="22" xfId="1" applyNumberFormat="1" applyFont="1" applyFill="1" applyBorder="1" applyAlignment="1">
      <alignment horizontal="center" vertical="center" wrapText="1"/>
    </xf>
    <xf numFmtId="164" fontId="20" fillId="6" borderId="24" xfId="1" applyNumberFormat="1" applyFont="1" applyFill="1" applyBorder="1" applyAlignment="1">
      <alignment horizontal="center" vertical="center" wrapText="1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164" fontId="21" fillId="0" borderId="3" xfId="0" applyNumberFormat="1" applyFont="1" applyBorder="1" applyAlignment="1">
      <alignment horizontal="right"/>
    </xf>
    <xf numFmtId="164" fontId="21" fillId="0" borderId="12" xfId="0" applyNumberFormat="1" applyFont="1" applyBorder="1" applyAlignment="1">
      <alignment horizontal="right"/>
    </xf>
    <xf numFmtId="164" fontId="21" fillId="0" borderId="13" xfId="0" applyNumberFormat="1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164" fontId="19" fillId="2" borderId="3" xfId="1" applyNumberFormat="1" applyFont="1" applyFill="1" applyBorder="1" applyAlignment="1">
      <alignment horizontal="right"/>
    </xf>
    <xf numFmtId="164" fontId="19" fillId="2" borderId="12" xfId="1" applyNumberFormat="1" applyFont="1" applyFill="1" applyBorder="1" applyAlignment="1">
      <alignment horizontal="right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164" fontId="20" fillId="2" borderId="1" xfId="1" applyNumberFormat="1" applyFont="1" applyFill="1" applyBorder="1" applyAlignment="1">
      <alignment horizontal="center" vertical="center" wrapText="1"/>
    </xf>
    <xf numFmtId="164" fontId="20" fillId="0" borderId="26" xfId="1" applyNumberFormat="1" applyFont="1" applyFill="1" applyBorder="1" applyAlignment="1">
      <alignment horizontal="center" vertical="center" wrapText="1"/>
    </xf>
    <xf numFmtId="164" fontId="20" fillId="0" borderId="33" xfId="1" applyNumberFormat="1" applyFont="1" applyFill="1" applyBorder="1" applyAlignment="1">
      <alignment horizontal="center" vertical="center" wrapText="1"/>
    </xf>
    <xf numFmtId="164" fontId="20" fillId="0" borderId="31" xfId="1" applyNumberFormat="1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0" fontId="20" fillId="0" borderId="15" xfId="0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6" fillId="0" borderId="0" xfId="0" applyFont="1" applyAlignment="1">
      <alignment horizontal="left"/>
    </xf>
    <xf numFmtId="0" fontId="26" fillId="7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7" fillId="7" borderId="0" xfId="0" applyFont="1" applyFill="1" applyAlignment="1">
      <alignment horizontal="left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30" wrapText="1"/>
    </xf>
    <xf numFmtId="164" fontId="25" fillId="2" borderId="10" xfId="1" applyNumberFormat="1" applyFont="1" applyFill="1" applyBorder="1" applyAlignment="1">
      <alignment horizontal="center" textRotation="30" wrapText="1"/>
    </xf>
    <xf numFmtId="43" fontId="30" fillId="10" borderId="3" xfId="1" applyFont="1" applyFill="1" applyBorder="1" applyAlignment="1">
      <alignment horizontal="center" vertical="center" wrapText="1"/>
    </xf>
    <xf numFmtId="43" fontId="30" fillId="10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2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6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14" fontId="29" fillId="7" borderId="19" xfId="0" applyNumberFormat="1" applyFont="1" applyFill="1" applyBorder="1" applyAlignment="1">
      <alignment horizontal="center" textRotation="57" wrapText="1"/>
    </xf>
    <xf numFmtId="14" fontId="29" fillId="7" borderId="10" xfId="0" applyNumberFormat="1" applyFont="1" applyFill="1" applyBorder="1" applyAlignment="1">
      <alignment horizontal="center" textRotation="57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4" borderId="1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30" fillId="6" borderId="13" xfId="1" applyFont="1" applyFill="1" applyBorder="1" applyAlignment="1">
      <alignment horizontal="center" vertical="center" wrapText="1"/>
    </xf>
    <xf numFmtId="164" fontId="20" fillId="4" borderId="3" xfId="1" applyNumberFormat="1" applyFont="1" applyFill="1" applyBorder="1" applyAlignment="1">
      <alignment horizontal="center" vertical="center" wrapText="1"/>
    </xf>
    <xf numFmtId="164" fontId="20" fillId="4" borderId="12" xfId="1" applyNumberFormat="1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0" fillId="3" borderId="15" xfId="0" applyFont="1" applyFill="1" applyBorder="1" applyAlignment="1">
      <alignment horizontal="center" vertical="center" wrapText="1"/>
    </xf>
    <xf numFmtId="0" fontId="20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00FF00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9"/>
  <sheetViews>
    <sheetView tabSelected="1" workbookViewId="0">
      <pane ySplit="2" topLeftCell="A3" activePane="bottomLeft" state="frozen"/>
      <selection pane="bottomLeft" activeCell="C38" sqref="C38"/>
    </sheetView>
  </sheetViews>
  <sheetFormatPr defaultRowHeight="11.25"/>
  <cols>
    <col min="1" max="1" width="7.28515625" style="7" bestFit="1" customWidth="1"/>
    <col min="2" max="2" width="12.28515625" style="142" customWidth="1"/>
    <col min="3" max="3" width="68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12.42578125" style="2" bestFit="1" customWidth="1"/>
    <col min="9" max="9" width="9.140625" style="2" bestFit="1" customWidth="1"/>
    <col min="10" max="10" width="10.285156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13" t="s">
        <v>1</v>
      </c>
      <c r="B1" s="515" t="s">
        <v>2</v>
      </c>
      <c r="C1" s="517" t="s">
        <v>0</v>
      </c>
      <c r="D1" s="519" t="s">
        <v>60</v>
      </c>
      <c r="E1" s="528" t="s">
        <v>82</v>
      </c>
      <c r="F1" s="529"/>
      <c r="G1" s="529"/>
      <c r="H1" s="529"/>
      <c r="I1" s="529"/>
      <c r="J1" s="529"/>
      <c r="K1" s="529"/>
      <c r="L1" s="524" t="s">
        <v>361</v>
      </c>
      <c r="M1" s="524"/>
      <c r="N1" s="522" t="s">
        <v>61</v>
      </c>
      <c r="O1" s="523"/>
      <c r="P1" s="525" t="s">
        <v>29</v>
      </c>
      <c r="Q1" s="526"/>
      <c r="R1" s="526"/>
      <c r="S1" s="526"/>
      <c r="T1" s="526"/>
      <c r="U1" s="526"/>
      <c r="V1" s="526"/>
      <c r="W1" s="526"/>
      <c r="X1" s="526"/>
      <c r="Y1" s="526"/>
      <c r="Z1" s="526"/>
      <c r="AA1" s="527"/>
    </row>
    <row r="2" spans="1:27" ht="12" thickBot="1">
      <c r="A2" s="514"/>
      <c r="B2" s="516"/>
      <c r="C2" s="518"/>
      <c r="D2" s="520"/>
      <c r="E2" s="85" t="s">
        <v>91</v>
      </c>
      <c r="F2" s="85" t="s">
        <v>3</v>
      </c>
      <c r="G2" s="85" t="s">
        <v>131</v>
      </c>
      <c r="H2" s="85" t="s">
        <v>92</v>
      </c>
      <c r="I2" s="85" t="s">
        <v>93</v>
      </c>
      <c r="J2" s="85" t="s">
        <v>94</v>
      </c>
      <c r="K2" s="96" t="s">
        <v>129</v>
      </c>
      <c r="L2" s="60" t="s">
        <v>23</v>
      </c>
      <c r="M2" s="162" t="s">
        <v>67</v>
      </c>
      <c r="N2" s="153" t="s">
        <v>23</v>
      </c>
      <c r="O2" s="95" t="s">
        <v>130</v>
      </c>
      <c r="P2" s="362">
        <v>1</v>
      </c>
      <c r="Q2" s="164" t="s">
        <v>214</v>
      </c>
      <c r="R2" s="164" t="s">
        <v>215</v>
      </c>
      <c r="S2" s="164" t="s">
        <v>216</v>
      </c>
      <c r="T2" s="164" t="s">
        <v>217</v>
      </c>
      <c r="U2" s="164" t="s">
        <v>371</v>
      </c>
      <c r="V2" s="164" t="s">
        <v>372</v>
      </c>
      <c r="W2" s="164" t="s">
        <v>373</v>
      </c>
      <c r="X2" s="164" t="s">
        <v>374</v>
      </c>
      <c r="Y2" s="164"/>
      <c r="Z2" s="164"/>
      <c r="AA2" s="165"/>
    </row>
    <row r="3" spans="1:27" s="5" customFormat="1">
      <c r="A3" s="444" t="s">
        <v>499</v>
      </c>
      <c r="B3" s="360">
        <v>32835</v>
      </c>
      <c r="C3" s="423" t="s">
        <v>512</v>
      </c>
      <c r="D3" s="314">
        <v>15000</v>
      </c>
      <c r="E3" s="311">
        <f>'2-δικαιώμ'!M3</f>
        <v>1886</v>
      </c>
      <c r="F3" s="289">
        <f>'3-φύλλα2α'!F3</f>
        <v>1800</v>
      </c>
      <c r="G3" s="289">
        <f>'4-πολλυπρ'!P3</f>
        <v>0</v>
      </c>
      <c r="H3" s="288">
        <f>'5-αντίγρ'!M3</f>
        <v>3738</v>
      </c>
      <c r="I3" s="288">
        <f>'6-μεταγρ'!H3</f>
        <v>600</v>
      </c>
      <c r="J3" s="288">
        <f>'7-προςΔΟΥ'!E3</f>
        <v>0</v>
      </c>
      <c r="K3" s="288"/>
      <c r="L3" s="311">
        <f t="shared" ref="L3" si="0">E3+F3+G3+H3+I3+J3+K3</f>
        <v>8024</v>
      </c>
      <c r="M3" s="311">
        <v>3468</v>
      </c>
      <c r="N3" s="290">
        <f>M3-P3-'14-βιβλΕσ'!M3-'8-κ-15-17'!AF3</f>
        <v>528</v>
      </c>
      <c r="O3" s="290">
        <f t="shared" ref="O3" si="1">L3-N3</f>
        <v>7496</v>
      </c>
      <c r="P3" s="291">
        <f>'1β-ΤΑΧΔΙΚκλπ'!K2</f>
        <v>676</v>
      </c>
      <c r="Q3" s="312"/>
      <c r="R3" s="312"/>
      <c r="S3" s="312"/>
      <c r="T3" s="312"/>
      <c r="U3" s="407" t="s">
        <v>371</v>
      </c>
      <c r="V3" s="312"/>
      <c r="W3" s="312"/>
      <c r="X3" s="312"/>
      <c r="Y3" s="312"/>
      <c r="Z3" s="71"/>
      <c r="AA3" s="71"/>
    </row>
    <row r="4" spans="1:27" s="5" customFormat="1">
      <c r="A4" s="445"/>
      <c r="B4" s="351"/>
      <c r="C4" s="424" t="s">
        <v>531</v>
      </c>
      <c r="D4" s="288">
        <v>1200000</v>
      </c>
      <c r="E4" s="311">
        <f>'2-δικαιώμ'!M4</f>
        <v>13029.5</v>
      </c>
      <c r="F4" s="289">
        <f>'3-φύλλα2α'!F4</f>
        <v>1800</v>
      </c>
      <c r="G4" s="289">
        <f>'4-πολλυπρ'!P4</f>
        <v>0</v>
      </c>
      <c r="H4" s="288">
        <f>'5-αντίγρ'!M4</f>
        <v>0</v>
      </c>
      <c r="I4" s="288">
        <f>'6-μεταγρ'!H4</f>
        <v>0</v>
      </c>
      <c r="J4" s="288">
        <f>'7-προςΔΟΥ'!E4</f>
        <v>0</v>
      </c>
      <c r="K4" s="288"/>
      <c r="L4" s="311">
        <f t="shared" ref="L4:L6" si="2">E4+F4+G4+H4+I4+J4+K4</f>
        <v>14829.5</v>
      </c>
      <c r="M4" s="311"/>
      <c r="N4" s="290">
        <f>M4-P4-'14-βιβλΕσ'!M4-'8-κ-15-17'!AF4</f>
        <v>0</v>
      </c>
      <c r="O4" s="290">
        <f t="shared" ref="O4:O6" si="3">L4-N4</f>
        <v>14829.5</v>
      </c>
      <c r="P4" s="291"/>
      <c r="Q4" s="312"/>
      <c r="R4" s="312"/>
      <c r="S4" s="312"/>
      <c r="T4" s="312"/>
      <c r="U4" s="407" t="s">
        <v>371</v>
      </c>
      <c r="V4" s="312"/>
      <c r="W4" s="312"/>
      <c r="X4" s="312"/>
      <c r="Y4" s="312"/>
      <c r="Z4" s="71"/>
      <c r="AA4" s="71"/>
    </row>
    <row r="5" spans="1:27" s="5" customFormat="1">
      <c r="A5" s="445"/>
      <c r="B5" s="351"/>
      <c r="C5" s="424" t="s">
        <v>532</v>
      </c>
      <c r="D5" s="288">
        <v>1305000</v>
      </c>
      <c r="E5" s="311">
        <f>'2-δικαιώμ'!M5</f>
        <v>14055.875</v>
      </c>
      <c r="F5" s="289">
        <f>'3-φύλλα2α'!F5</f>
        <v>1800</v>
      </c>
      <c r="G5" s="289">
        <f>'4-πολλυπρ'!P5</f>
        <v>0</v>
      </c>
      <c r="H5" s="288">
        <f>'5-αντίγρ'!M5</f>
        <v>0</v>
      </c>
      <c r="I5" s="288">
        <f>'6-μεταγρ'!H5</f>
        <v>600</v>
      </c>
      <c r="J5" s="288">
        <f>'7-προςΔΟΥ'!E5</f>
        <v>0</v>
      </c>
      <c r="K5" s="288"/>
      <c r="L5" s="311">
        <f t="shared" si="2"/>
        <v>16455.875</v>
      </c>
      <c r="M5" s="311"/>
      <c r="N5" s="290">
        <f>M5-P5-'14-βιβλΕσ'!M5-'8-κ-15-17'!AF5</f>
        <v>0</v>
      </c>
      <c r="O5" s="290">
        <f t="shared" si="3"/>
        <v>16455.875</v>
      </c>
      <c r="P5" s="291"/>
      <c r="Q5" s="312"/>
      <c r="R5" s="312"/>
      <c r="S5" s="312"/>
      <c r="T5" s="312"/>
      <c r="U5" s="407" t="s">
        <v>371</v>
      </c>
      <c r="V5" s="312"/>
      <c r="W5" s="312"/>
      <c r="X5" s="312"/>
      <c r="Y5" s="312"/>
      <c r="Z5" s="71"/>
      <c r="AA5" s="71"/>
    </row>
    <row r="6" spans="1:27" s="5" customFormat="1" ht="12" thickBot="1">
      <c r="A6" s="446"/>
      <c r="B6" s="411"/>
      <c r="C6" s="425" t="s">
        <v>527</v>
      </c>
      <c r="D6" s="428">
        <v>1459040</v>
      </c>
      <c r="E6" s="413">
        <f>'2-δικαιώμ'!M6</f>
        <v>15561.616</v>
      </c>
      <c r="F6" s="413">
        <f>'3-φύλλα2α'!F6</f>
        <v>1800</v>
      </c>
      <c r="G6" s="413">
        <f>'4-πολλυπρ'!P6</f>
        <v>0</v>
      </c>
      <c r="H6" s="412">
        <f>'5-αντίγρ'!M6</f>
        <v>0</v>
      </c>
      <c r="I6" s="412">
        <f>'6-μεταγρ'!H6</f>
        <v>0</v>
      </c>
      <c r="J6" s="412">
        <f>'7-προςΔΟΥ'!E6</f>
        <v>0</v>
      </c>
      <c r="K6" s="412"/>
      <c r="L6" s="413">
        <f t="shared" si="2"/>
        <v>17361.616000000002</v>
      </c>
      <c r="M6" s="413"/>
      <c r="N6" s="414">
        <f>M6-P6-'14-βιβλΕσ'!M6-'8-κ-15-17'!AF6</f>
        <v>0</v>
      </c>
      <c r="O6" s="414">
        <f t="shared" si="3"/>
        <v>17361.616000000002</v>
      </c>
      <c r="P6" s="415"/>
      <c r="Q6" s="416"/>
      <c r="R6" s="416"/>
      <c r="S6" s="416"/>
      <c r="T6" s="416"/>
      <c r="U6" s="417" t="s">
        <v>371</v>
      </c>
      <c r="V6" s="416"/>
      <c r="W6" s="416"/>
      <c r="X6" s="416"/>
      <c r="Y6" s="416"/>
      <c r="Z6" s="418"/>
      <c r="AA6" s="418"/>
    </row>
    <row r="7" spans="1:27">
      <c r="A7" s="511" t="s">
        <v>45</v>
      </c>
      <c r="B7" s="512"/>
      <c r="C7" s="512"/>
      <c r="D7" s="512"/>
      <c r="E7" s="163">
        <f t="shared" ref="E7:O7" si="4">SUM(E3:E6)</f>
        <v>44532.991000000002</v>
      </c>
      <c r="F7" s="163">
        <f t="shared" si="4"/>
        <v>7200</v>
      </c>
      <c r="G7" s="163">
        <f t="shared" si="4"/>
        <v>0</v>
      </c>
      <c r="H7" s="163">
        <f t="shared" si="4"/>
        <v>3738</v>
      </c>
      <c r="I7" s="163">
        <f t="shared" si="4"/>
        <v>1200</v>
      </c>
      <c r="J7" s="163">
        <f t="shared" si="4"/>
        <v>0</v>
      </c>
      <c r="K7" s="163">
        <f t="shared" si="4"/>
        <v>0</v>
      </c>
      <c r="L7" s="163">
        <f t="shared" si="4"/>
        <v>56670.991000000002</v>
      </c>
      <c r="M7" s="163">
        <f t="shared" si="4"/>
        <v>3468</v>
      </c>
      <c r="N7" s="163">
        <f t="shared" si="4"/>
        <v>528</v>
      </c>
      <c r="O7" s="163">
        <f t="shared" si="4"/>
        <v>56142.991000000002</v>
      </c>
    </row>
    <row r="9" spans="1:27">
      <c r="P9" s="211" t="s">
        <v>97</v>
      </c>
      <c r="Q9" s="134"/>
      <c r="R9" s="134"/>
      <c r="S9" s="134"/>
      <c r="T9" s="144"/>
      <c r="U9" s="144"/>
      <c r="V9" s="144"/>
      <c r="W9" s="144"/>
      <c r="X9" s="144"/>
      <c r="Z9" s="134"/>
      <c r="AA9" s="134"/>
    </row>
    <row r="10" spans="1:27">
      <c r="K10" s="225" t="s">
        <v>513</v>
      </c>
      <c r="L10" s="7"/>
      <c r="M10" s="7"/>
      <c r="Q10" s="117" t="s">
        <v>366</v>
      </c>
      <c r="R10" s="117"/>
      <c r="S10" s="117"/>
      <c r="T10" s="136"/>
      <c r="U10" s="144"/>
      <c r="V10" s="144"/>
      <c r="W10" s="144"/>
      <c r="X10" s="144"/>
      <c r="Z10" s="135"/>
      <c r="AA10" s="117"/>
    </row>
    <row r="11" spans="1:27">
      <c r="C11" s="91" t="s">
        <v>528</v>
      </c>
      <c r="K11" s="167" t="s">
        <v>218</v>
      </c>
      <c r="L11" s="119"/>
      <c r="M11" s="119"/>
      <c r="Q11" s="117"/>
      <c r="R11" s="117" t="s">
        <v>126</v>
      </c>
      <c r="S11" s="117"/>
      <c r="T11" s="144"/>
      <c r="U11" s="144"/>
      <c r="V11" s="144"/>
      <c r="W11" s="144"/>
      <c r="X11" s="144"/>
      <c r="Z11" s="117"/>
    </row>
    <row r="12" spans="1:27">
      <c r="C12" s="403"/>
      <c r="K12" s="224" t="s">
        <v>219</v>
      </c>
      <c r="S12" s="117" t="s">
        <v>365</v>
      </c>
      <c r="T12" s="90"/>
      <c r="U12" s="90"/>
      <c r="V12" s="90"/>
      <c r="W12" s="90"/>
      <c r="X12" s="90"/>
    </row>
    <row r="13" spans="1:27">
      <c r="C13" s="422" t="s">
        <v>529</v>
      </c>
      <c r="D13" s="7"/>
      <c r="E13" s="7"/>
      <c r="F13" s="7"/>
      <c r="G13" s="7"/>
      <c r="H13" s="7"/>
      <c r="I13" s="7"/>
      <c r="J13" s="7"/>
      <c r="K13" s="7"/>
      <c r="L13" s="7"/>
      <c r="M13" s="7" t="s">
        <v>504</v>
      </c>
      <c r="N13" s="7"/>
      <c r="O13" s="7"/>
      <c r="T13" s="117" t="s">
        <v>367</v>
      </c>
      <c r="U13" s="144"/>
      <c r="V13" s="144"/>
      <c r="W13" s="144"/>
      <c r="X13" s="144"/>
    </row>
    <row r="14" spans="1:27">
      <c r="C14" s="90" t="s">
        <v>533</v>
      </c>
      <c r="D14" s="322"/>
      <c r="E14" s="7"/>
      <c r="F14" s="7"/>
      <c r="G14" s="7"/>
      <c r="H14" s="7" t="s">
        <v>314</v>
      </c>
      <c r="I14" s="7" t="s">
        <v>315</v>
      </c>
      <c r="J14" s="7" t="s">
        <v>511</v>
      </c>
      <c r="L14" s="521" t="s">
        <v>498</v>
      </c>
      <c r="M14" s="521"/>
      <c r="N14" s="7"/>
      <c r="O14" s="7"/>
      <c r="Q14" s="7"/>
      <c r="T14" s="90"/>
      <c r="U14" s="144" t="s">
        <v>368</v>
      </c>
      <c r="V14" s="144"/>
      <c r="W14" s="144"/>
      <c r="X14" s="144"/>
    </row>
    <row r="15" spans="1:27">
      <c r="C15" s="378" t="s">
        <v>538</v>
      </c>
      <c r="D15" s="322">
        <v>9276</v>
      </c>
      <c r="E15" s="7">
        <v>3468</v>
      </c>
      <c r="F15" s="363" t="s">
        <v>310</v>
      </c>
      <c r="G15" s="7">
        <v>500</v>
      </c>
      <c r="H15" s="7"/>
      <c r="I15" s="7"/>
      <c r="J15" s="7"/>
      <c r="K15" s="7"/>
      <c r="L15" s="7"/>
      <c r="M15" s="7"/>
      <c r="N15" s="7"/>
      <c r="O15" s="7"/>
      <c r="Q15" s="2"/>
      <c r="R15" s="2"/>
      <c r="T15" s="90"/>
      <c r="U15" s="90"/>
      <c r="V15" s="144" t="s">
        <v>369</v>
      </c>
      <c r="W15" s="90"/>
      <c r="X15" s="90"/>
    </row>
    <row r="16" spans="1:27">
      <c r="C16" s="378" t="s">
        <v>534</v>
      </c>
      <c r="D16" s="322"/>
      <c r="E16" s="7"/>
      <c r="F16" s="363" t="s">
        <v>57</v>
      </c>
      <c r="G16" s="7">
        <v>168</v>
      </c>
      <c r="H16" s="7"/>
      <c r="I16" s="7"/>
      <c r="J16" s="7"/>
      <c r="K16" s="7"/>
      <c r="L16" s="7"/>
      <c r="M16" s="7"/>
      <c r="N16" s="7"/>
      <c r="O16" s="7"/>
      <c r="Q16" s="2"/>
      <c r="R16" s="2"/>
      <c r="T16" s="90"/>
      <c r="U16" s="90"/>
      <c r="V16" s="144"/>
      <c r="W16" s="90"/>
      <c r="X16" s="90"/>
    </row>
    <row r="17" spans="1:25">
      <c r="C17" s="91" t="s">
        <v>535</v>
      </c>
      <c r="D17" s="378"/>
      <c r="E17" s="7"/>
      <c r="F17" s="363" t="s">
        <v>495</v>
      </c>
      <c r="G17" s="7"/>
      <c r="H17" s="7"/>
      <c r="I17" s="7"/>
      <c r="J17" s="7"/>
      <c r="K17" s="7"/>
      <c r="L17" s="7"/>
      <c r="M17" s="7"/>
      <c r="N17" s="7"/>
      <c r="O17" s="7"/>
      <c r="Q17" s="2"/>
      <c r="R17" s="2"/>
      <c r="T17" s="90"/>
      <c r="U17" s="90"/>
      <c r="V17" s="90"/>
      <c r="W17" s="226" t="s">
        <v>370</v>
      </c>
      <c r="X17" s="90"/>
    </row>
    <row r="18" spans="1:25" ht="15">
      <c r="C18" s="91" t="s">
        <v>527</v>
      </c>
      <c r="D18" s="393"/>
      <c r="E18" s="7"/>
      <c r="F18" s="363" t="s">
        <v>496</v>
      </c>
      <c r="G18" s="397"/>
      <c r="H18" s="7"/>
      <c r="I18" s="7"/>
      <c r="J18" s="501">
        <v>400</v>
      </c>
      <c r="K18" s="7"/>
      <c r="L18" s="7"/>
      <c r="M18" s="7"/>
      <c r="N18" s="7"/>
      <c r="O18" s="7"/>
      <c r="Q18" s="2"/>
      <c r="R18" s="2"/>
      <c r="U18" s="144"/>
      <c r="V18" s="144"/>
      <c r="W18" s="90"/>
      <c r="X18" s="91" t="s">
        <v>514</v>
      </c>
      <c r="Y18" s="144"/>
    </row>
    <row r="19" spans="1:25" ht="15">
      <c r="C19" s="426" t="s">
        <v>530</v>
      </c>
      <c r="D19" s="393"/>
      <c r="E19" s="7"/>
      <c r="F19" s="363">
        <v>3600</v>
      </c>
      <c r="G19" s="397"/>
      <c r="H19" s="7"/>
      <c r="I19" s="7"/>
      <c r="J19" s="501">
        <v>1800</v>
      </c>
      <c r="K19" s="7"/>
      <c r="L19" s="7"/>
      <c r="M19" s="7"/>
      <c r="N19" s="7"/>
      <c r="O19" s="7"/>
    </row>
    <row r="20" spans="1:25" ht="15.75">
      <c r="C20" s="403"/>
      <c r="D20" s="393"/>
      <c r="E20" s="7"/>
      <c r="F20" s="363" t="s">
        <v>364</v>
      </c>
      <c r="G20" s="502">
        <v>850</v>
      </c>
      <c r="H20" s="7"/>
      <c r="I20" s="7"/>
      <c r="J20" s="7"/>
      <c r="K20" s="7"/>
      <c r="L20" s="7"/>
      <c r="M20" s="7"/>
      <c r="O20" s="7"/>
    </row>
    <row r="21" spans="1:25" ht="15">
      <c r="B21" s="398" t="s">
        <v>522</v>
      </c>
      <c r="C21" s="401" t="s">
        <v>536</v>
      </c>
      <c r="D21" s="393"/>
      <c r="E21" s="7"/>
      <c r="F21" s="363" t="s">
        <v>497</v>
      </c>
      <c r="G21" s="408"/>
      <c r="H21" s="7"/>
      <c r="I21" s="7"/>
      <c r="J21" s="501">
        <v>1800</v>
      </c>
      <c r="K21" s="7"/>
      <c r="L21" s="7"/>
      <c r="M21" s="7"/>
      <c r="O21" s="7"/>
      <c r="P21" s="7" t="s">
        <v>508</v>
      </c>
    </row>
    <row r="22" spans="1:25">
      <c r="A22" s="7">
        <v>1990</v>
      </c>
      <c r="B22" s="2">
        <v>875.6</v>
      </c>
      <c r="C22" s="387" t="s">
        <v>537</v>
      </c>
      <c r="D22" s="393"/>
      <c r="E22" s="7"/>
      <c r="F22" s="140" t="s">
        <v>92</v>
      </c>
      <c r="G22" s="7"/>
      <c r="H22" s="7"/>
      <c r="I22" s="7"/>
      <c r="J22" s="7"/>
      <c r="K22" s="7"/>
      <c r="L22" s="7"/>
      <c r="M22" s="7"/>
      <c r="O22" s="7"/>
      <c r="P22" s="7" t="s">
        <v>507</v>
      </c>
    </row>
    <row r="23" spans="1:25" ht="15.75">
      <c r="A23" s="7">
        <v>1991</v>
      </c>
      <c r="B23" s="2">
        <v>1041.57</v>
      </c>
      <c r="C23" s="401"/>
      <c r="D23" s="393"/>
      <c r="E23" s="7"/>
      <c r="F23" s="140" t="s">
        <v>360</v>
      </c>
      <c r="G23" s="499">
        <v>1950</v>
      </c>
      <c r="H23" s="7"/>
      <c r="I23" s="7"/>
      <c r="J23" s="500">
        <v>195</v>
      </c>
      <c r="K23" s="7"/>
      <c r="L23" s="7"/>
      <c r="M23" s="7"/>
      <c r="O23" s="7"/>
      <c r="P23" s="2" t="s">
        <v>506</v>
      </c>
    </row>
    <row r="24" spans="1:25">
      <c r="A24" s="7">
        <v>1992</v>
      </c>
      <c r="B24" s="2">
        <v>890.23</v>
      </c>
      <c r="C24" s="401"/>
      <c r="D24" s="427"/>
      <c r="E24" s="7"/>
      <c r="F24" s="140" t="s">
        <v>93</v>
      </c>
      <c r="G24" s="7"/>
      <c r="H24" s="7"/>
      <c r="I24" s="7"/>
      <c r="J24" s="7"/>
      <c r="K24" s="7"/>
      <c r="L24" s="7"/>
      <c r="M24" s="7"/>
      <c r="O24" s="7"/>
    </row>
    <row r="25" spans="1:25">
      <c r="A25" s="7">
        <v>1993</v>
      </c>
      <c r="B25" s="2">
        <v>694.88</v>
      </c>
      <c r="C25" s="401"/>
      <c r="D25" s="427"/>
      <c r="E25" s="7"/>
      <c r="F25" s="140" t="s">
        <v>499</v>
      </c>
      <c r="G25" s="7"/>
      <c r="H25" s="7"/>
      <c r="I25" s="7"/>
      <c r="J25" s="7"/>
      <c r="K25" s="7"/>
      <c r="L25" s="7"/>
      <c r="M25" s="7"/>
      <c r="O25" s="7"/>
    </row>
    <row r="26" spans="1:25">
      <c r="A26" s="7">
        <v>1994</v>
      </c>
      <c r="B26" s="2">
        <v>477.95</v>
      </c>
      <c r="C26" s="401"/>
      <c r="D26" s="393"/>
      <c r="F26" s="140"/>
      <c r="G26" s="237">
        <f>SUM(G15:G25)</f>
        <v>3468</v>
      </c>
      <c r="H26" s="237">
        <f t="shared" ref="H26:M26" si="5">SUM(H15:H25)</f>
        <v>0</v>
      </c>
      <c r="I26" s="237">
        <f t="shared" si="5"/>
        <v>0</v>
      </c>
      <c r="J26" s="237">
        <f t="shared" si="5"/>
        <v>4195</v>
      </c>
      <c r="K26" s="237"/>
      <c r="L26" s="385">
        <f t="shared" si="5"/>
        <v>0</v>
      </c>
      <c r="M26" s="385">
        <f t="shared" si="5"/>
        <v>0</v>
      </c>
      <c r="N26" s="386">
        <f>SUM(L26:M26)</f>
        <v>0</v>
      </c>
      <c r="O26" s="7"/>
    </row>
    <row r="27" spans="1:25">
      <c r="A27" s="7">
        <v>1995</v>
      </c>
      <c r="B27" s="2">
        <v>242</v>
      </c>
      <c r="C27" s="91"/>
      <c r="D27" s="393"/>
      <c r="G27" s="7">
        <f>E15-G26</f>
        <v>0</v>
      </c>
    </row>
    <row r="28" spans="1:25">
      <c r="A28" s="7">
        <v>1996</v>
      </c>
      <c r="B28" s="2">
        <v>59.62</v>
      </c>
      <c r="C28" s="403"/>
    </row>
    <row r="29" spans="1:25">
      <c r="B29" s="139">
        <f>SUM(B22:B28)</f>
        <v>4281.8499999999995</v>
      </c>
      <c r="C29" s="91" t="s">
        <v>540</v>
      </c>
      <c r="E29" s="7"/>
    </row>
    <row r="30" spans="1:25">
      <c r="B30" s="112"/>
      <c r="C30" s="91"/>
    </row>
    <row r="31" spans="1:25">
      <c r="B31" s="112"/>
      <c r="C31" s="91"/>
    </row>
    <row r="32" spans="1:25">
      <c r="B32" s="402"/>
      <c r="C32" s="91"/>
    </row>
    <row r="33" spans="2:6">
      <c r="B33" s="400"/>
      <c r="C33" s="402"/>
    </row>
    <row r="34" spans="2:6">
      <c r="B34" s="404"/>
      <c r="C34" s="405"/>
      <c r="D34" s="7"/>
      <c r="F34" s="7"/>
    </row>
    <row r="35" spans="2:6">
      <c r="C35" s="142"/>
    </row>
    <row r="36" spans="2:6">
      <c r="C36" s="142"/>
    </row>
    <row r="37" spans="2:6">
      <c r="C37" s="142"/>
    </row>
    <row r="38" spans="2:6">
      <c r="C38" s="142"/>
    </row>
    <row r="39" spans="2:6">
      <c r="C39" s="142"/>
    </row>
  </sheetData>
  <mergeCells count="10">
    <mergeCell ref="L14:M14"/>
    <mergeCell ref="N1:O1"/>
    <mergeCell ref="L1:M1"/>
    <mergeCell ref="P1:AA1"/>
    <mergeCell ref="E1:K1"/>
    <mergeCell ref="A7:D7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B22" sqref="B22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70" t="s">
        <v>19</v>
      </c>
      <c r="B1" s="672" t="s">
        <v>345</v>
      </c>
      <c r="C1" s="672" t="s">
        <v>84</v>
      </c>
      <c r="D1" s="674" t="s">
        <v>346</v>
      </c>
      <c r="E1" s="675"/>
      <c r="F1" s="675"/>
      <c r="G1" s="676" t="s">
        <v>314</v>
      </c>
      <c r="H1" s="677"/>
      <c r="I1" s="666" t="s">
        <v>315</v>
      </c>
      <c r="J1" s="666"/>
      <c r="K1" s="274"/>
      <c r="L1" s="275"/>
      <c r="M1" s="667" t="s">
        <v>347</v>
      </c>
      <c r="N1" s="667"/>
      <c r="O1" s="667"/>
      <c r="P1" s="275"/>
      <c r="Q1" s="667" t="s">
        <v>348</v>
      </c>
      <c r="R1" s="667"/>
      <c r="S1" s="667"/>
      <c r="T1" s="667"/>
      <c r="U1" s="276"/>
      <c r="V1" s="668" t="s">
        <v>314</v>
      </c>
      <c r="W1" s="668" t="s">
        <v>349</v>
      </c>
      <c r="X1" s="668" t="s">
        <v>350</v>
      </c>
      <c r="Y1" s="276"/>
      <c r="Z1" s="660" t="s">
        <v>351</v>
      </c>
      <c r="AA1" s="661"/>
      <c r="AB1" s="661"/>
      <c r="AC1" s="661"/>
      <c r="AD1" s="662"/>
    </row>
    <row r="2" spans="1:30" ht="12" thickBot="1">
      <c r="A2" s="671"/>
      <c r="B2" s="673"/>
      <c r="C2" s="673"/>
      <c r="D2" s="219" t="s">
        <v>323</v>
      </c>
      <c r="E2" s="219" t="s">
        <v>329</v>
      </c>
      <c r="F2" s="156" t="s">
        <v>330</v>
      </c>
      <c r="G2" s="220" t="s">
        <v>352</v>
      </c>
      <c r="H2" s="221" t="s">
        <v>353</v>
      </c>
      <c r="I2" s="220" t="s">
        <v>354</v>
      </c>
      <c r="J2" s="222" t="s">
        <v>355</v>
      </c>
      <c r="K2" s="277" t="s">
        <v>356</v>
      </c>
      <c r="L2" s="278"/>
      <c r="M2" s="279" t="s">
        <v>359</v>
      </c>
      <c r="N2" s="279" t="s">
        <v>357</v>
      </c>
      <c r="O2" s="279" t="s">
        <v>358</v>
      </c>
      <c r="P2" s="278"/>
      <c r="Q2" s="280" t="s">
        <v>359</v>
      </c>
      <c r="R2" s="281">
        <v>1.2999999999999999E-2</v>
      </c>
      <c r="S2" s="281">
        <v>6.4999999999999997E-3</v>
      </c>
      <c r="T2" s="282">
        <v>1.25E-3</v>
      </c>
      <c r="U2" s="283"/>
      <c r="V2" s="669"/>
      <c r="W2" s="669"/>
      <c r="X2" s="669"/>
      <c r="Y2" s="283"/>
      <c r="Z2" s="284" t="s">
        <v>359</v>
      </c>
      <c r="AA2" s="284" t="s">
        <v>357</v>
      </c>
      <c r="AB2" s="285" t="s">
        <v>358</v>
      </c>
      <c r="AC2" s="284" t="s">
        <v>349</v>
      </c>
      <c r="AD2" s="284" t="s">
        <v>350</v>
      </c>
    </row>
    <row r="3" spans="1:30" s="17" customFormat="1">
      <c r="A3" s="124" t="str">
        <f>'1-συμβολαια'!A3</f>
        <v>???</v>
      </c>
      <c r="B3" s="124" t="str">
        <f>'1-συμβολαια'!C3</f>
        <v>υποθήκη</v>
      </c>
      <c r="C3" s="223">
        <f>'1-συμβολαια'!D3</f>
        <v>15000</v>
      </c>
      <c r="D3" s="223">
        <f>'8-κ-15-17'!D3</f>
        <v>195.00000000000003</v>
      </c>
      <c r="E3" s="223">
        <f>'8-κ-15-17'!M3</f>
        <v>0</v>
      </c>
      <c r="F3" s="223">
        <f>'8-κ-15-17'!V3</f>
        <v>0</v>
      </c>
      <c r="G3" s="223">
        <f>'2-δικαιώμ'!I3</f>
        <v>162</v>
      </c>
      <c r="H3" s="223">
        <f>'2-δικαιώμ'!J3</f>
        <v>20</v>
      </c>
      <c r="I3" s="223">
        <f>'2-δικαιώμ'!K3</f>
        <v>110</v>
      </c>
      <c r="J3" s="223">
        <f>'2-δικαιώμ'!L3</f>
        <v>22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182</v>
      </c>
      <c r="W3" s="11">
        <f>'2-δικαιώμ'!K3</f>
        <v>110</v>
      </c>
      <c r="X3" s="11">
        <f>'2-δικαιώμ'!L3</f>
        <v>22</v>
      </c>
      <c r="Z3" s="11"/>
      <c r="AA3" s="11"/>
      <c r="AB3" s="11"/>
      <c r="AC3" s="11"/>
      <c r="AD3" s="11"/>
    </row>
    <row r="4" spans="1:30" s="17" customFormat="1">
      <c r="A4" s="124"/>
      <c r="B4" s="124" t="str">
        <f>'1-συμβολαια'!C4</f>
        <v>δάνειο τοκοχρεωλυτικό</v>
      </c>
      <c r="C4" s="223">
        <f>'1-συμβολαια'!D4</f>
        <v>1200000</v>
      </c>
      <c r="D4" s="223">
        <f>'8-κ-15-17'!D4</f>
        <v>15600.000000000002</v>
      </c>
      <c r="E4" s="223">
        <f>'8-κ-15-17'!M4</f>
        <v>0</v>
      </c>
      <c r="F4" s="223">
        <f>'8-κ-15-17'!V4</f>
        <v>0</v>
      </c>
      <c r="G4" s="223">
        <f>'2-δικαιώμ'!I4</f>
        <v>1341.8999999999999</v>
      </c>
      <c r="H4" s="223">
        <f>'2-δικαιώμ'!J4</f>
        <v>20</v>
      </c>
      <c r="I4" s="223">
        <f>'2-δικαιώμ'!K4</f>
        <v>765.5</v>
      </c>
      <c r="J4" s="223">
        <f>'2-δικαιώμ'!L4</f>
        <v>153.1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1361.8999999999999</v>
      </c>
      <c r="W4" s="11">
        <f>'2-δικαιώμ'!K4</f>
        <v>765.5</v>
      </c>
      <c r="X4" s="11">
        <f>'2-δικαιώμ'!L4</f>
        <v>153.1</v>
      </c>
      <c r="Z4" s="11"/>
      <c r="AA4" s="11"/>
      <c r="AB4" s="11"/>
      <c r="AC4" s="11"/>
      <c r="AD4" s="11"/>
    </row>
    <row r="5" spans="1:30" s="17" customFormat="1">
      <c r="A5" s="124"/>
      <c r="B5" s="124" t="str">
        <f>'1-συμβολαια'!C5</f>
        <v>υποθήκη δανείου</v>
      </c>
      <c r="C5" s="223">
        <f>'1-συμβολαια'!D5</f>
        <v>1305000</v>
      </c>
      <c r="D5" s="223">
        <f>'8-κ-15-17'!D5</f>
        <v>16965</v>
      </c>
      <c r="E5" s="223">
        <f>'8-κ-15-17'!M5</f>
        <v>0</v>
      </c>
      <c r="F5" s="223">
        <f>'8-κ-15-17'!V5</f>
        <v>0</v>
      </c>
      <c r="G5" s="223">
        <f>'2-δικαιώμ'!I5</f>
        <v>1450.575</v>
      </c>
      <c r="H5" s="223">
        <f>'2-δικαιώμ'!J5</f>
        <v>20</v>
      </c>
      <c r="I5" s="223">
        <f>'2-δικαιώμ'!K5</f>
        <v>825.875</v>
      </c>
      <c r="J5" s="223">
        <f>'2-δικαιώμ'!L5</f>
        <v>165.17500000000001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1470.575</v>
      </c>
      <c r="W5" s="11">
        <f>'2-δικαιώμ'!K5</f>
        <v>825.875</v>
      </c>
      <c r="X5" s="11">
        <f>'2-δικαιώμ'!L5</f>
        <v>165.17500000000001</v>
      </c>
      <c r="Z5" s="11"/>
      <c r="AA5" s="11"/>
      <c r="AB5" s="11"/>
      <c r="AC5" s="11"/>
      <c r="AD5" s="11"/>
    </row>
    <row r="6" spans="1:30" s="17" customFormat="1">
      <c r="A6" s="124"/>
      <c r="B6" s="124" t="str">
        <f>'1-συμβολαια'!C6</f>
        <v>δανείου ΤΟΚΟΙ</v>
      </c>
      <c r="C6" s="223">
        <f>'1-συμβολαια'!D6</f>
        <v>1459040</v>
      </c>
      <c r="D6" s="223">
        <f>'8-κ-15-17'!D6</f>
        <v>18967.52</v>
      </c>
      <c r="E6" s="223">
        <f>'8-κ-15-17'!M6</f>
        <v>0</v>
      </c>
      <c r="F6" s="223">
        <f>'8-κ-15-17'!V6</f>
        <v>0</v>
      </c>
      <c r="G6" s="223">
        <f>'2-δικαιώμ'!I6</f>
        <v>1610.0063999999998</v>
      </c>
      <c r="H6" s="223">
        <f>'2-δικαιώμ'!J6</f>
        <v>20</v>
      </c>
      <c r="I6" s="223">
        <f>'2-δικαιώμ'!K6</f>
        <v>914.44799999999998</v>
      </c>
      <c r="J6" s="223">
        <f>'2-δικαιώμ'!L6</f>
        <v>182.8896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1630.0063999999998</v>
      </c>
      <c r="W6" s="11">
        <f>'2-δικαιώμ'!K6</f>
        <v>914.44799999999998</v>
      </c>
      <c r="X6" s="11">
        <f>'2-δικαιώμ'!L6</f>
        <v>182.8896</v>
      </c>
      <c r="Z6" s="11"/>
      <c r="AA6" s="11"/>
      <c r="AB6" s="11"/>
      <c r="AC6" s="11"/>
      <c r="AD6" s="11"/>
    </row>
    <row r="7" spans="1:30">
      <c r="A7" s="663" t="str">
        <f>'1-συμβολαια'!A7</f>
        <v>σύνολο</v>
      </c>
      <c r="B7" s="664"/>
      <c r="C7" s="665"/>
      <c r="D7" s="207">
        <f t="shared" ref="D7:J7" si="0">SUM(D3:D6)</f>
        <v>51727.520000000004</v>
      </c>
      <c r="E7" s="207">
        <f t="shared" si="0"/>
        <v>0</v>
      </c>
      <c r="F7" s="207">
        <f t="shared" si="0"/>
        <v>0</v>
      </c>
      <c r="G7" s="207">
        <f t="shared" si="0"/>
        <v>4564.4813999999997</v>
      </c>
      <c r="H7" s="207">
        <f t="shared" si="0"/>
        <v>80</v>
      </c>
      <c r="I7" s="207">
        <f t="shared" si="0"/>
        <v>2615.8229999999999</v>
      </c>
      <c r="J7" s="207">
        <f t="shared" si="0"/>
        <v>523.16459999999995</v>
      </c>
    </row>
    <row r="10" spans="1:30">
      <c r="B10" s="90"/>
      <c r="D10" s="2"/>
      <c r="E10" s="2"/>
      <c r="F10" s="2"/>
      <c r="G10" s="2"/>
      <c r="H10" s="2"/>
      <c r="I10" s="2"/>
      <c r="J10" s="2"/>
    </row>
    <row r="11" spans="1:30" ht="12.75">
      <c r="B11" s="234" t="s">
        <v>386</v>
      </c>
      <c r="D11" s="2"/>
      <c r="E11" s="2"/>
      <c r="F11" s="2"/>
      <c r="G11" s="170">
        <v>50</v>
      </c>
      <c r="H11" s="5"/>
      <c r="I11" s="5" t="s">
        <v>389</v>
      </c>
      <c r="J11" s="2"/>
      <c r="K11" s="3" t="s">
        <v>407</v>
      </c>
    </row>
    <row r="12" spans="1:30" ht="12.75">
      <c r="B12" s="235" t="s">
        <v>387</v>
      </c>
      <c r="D12" s="2"/>
      <c r="E12" s="2"/>
      <c r="F12" s="2"/>
      <c r="G12" s="117">
        <v>150</v>
      </c>
      <c r="H12" s="3">
        <v>191</v>
      </c>
      <c r="I12" s="3" t="s">
        <v>390</v>
      </c>
      <c r="J12" s="2"/>
      <c r="L12" s="117" t="s">
        <v>408</v>
      </c>
    </row>
    <row r="13" spans="1:30" ht="15.75">
      <c r="B13" s="248" t="s">
        <v>388</v>
      </c>
      <c r="D13" s="2"/>
      <c r="E13" s="2"/>
      <c r="F13" s="2"/>
      <c r="G13" s="2"/>
      <c r="H13" s="5">
        <v>250</v>
      </c>
      <c r="I13" s="5" t="s">
        <v>123</v>
      </c>
      <c r="J13" s="2"/>
    </row>
    <row r="14" spans="1:30">
      <c r="B14" s="90"/>
      <c r="D14" s="2"/>
      <c r="E14" s="2"/>
      <c r="F14" s="2"/>
      <c r="G14" s="2"/>
      <c r="H14" s="5">
        <v>500</v>
      </c>
      <c r="I14" s="3" t="s">
        <v>391</v>
      </c>
      <c r="J14" s="2"/>
    </row>
    <row r="15" spans="1:30">
      <c r="B15" s="90"/>
      <c r="D15" s="2"/>
      <c r="E15" s="2"/>
      <c r="F15" s="2"/>
      <c r="G15" s="2"/>
      <c r="H15" s="240">
        <v>1260</v>
      </c>
      <c r="I15" s="5" t="s">
        <v>392</v>
      </c>
      <c r="J15" s="5"/>
    </row>
    <row r="16" spans="1:30">
      <c r="B16" s="90"/>
      <c r="D16" s="2"/>
      <c r="E16" s="2"/>
      <c r="F16" s="2"/>
      <c r="G16" s="2"/>
      <c r="H16" s="2"/>
      <c r="I16" s="2"/>
      <c r="J16" s="2"/>
    </row>
    <row r="17" spans="2:10">
      <c r="B17" s="90"/>
      <c r="D17" s="2"/>
      <c r="E17" s="2"/>
      <c r="F17" s="2"/>
      <c r="G17" s="2"/>
      <c r="H17" s="2"/>
      <c r="I17" s="2"/>
      <c r="J17" s="2"/>
    </row>
    <row r="18" spans="2:10">
      <c r="B18" s="90"/>
      <c r="D18" s="2"/>
      <c r="E18" s="2"/>
      <c r="F18" s="2"/>
      <c r="G18" s="2"/>
      <c r="H18" s="2"/>
      <c r="I18" s="2"/>
      <c r="J18" s="2"/>
    </row>
    <row r="19" spans="2:10">
      <c r="B19" s="90"/>
      <c r="D19" s="2"/>
      <c r="E19" s="2"/>
      <c r="F19" s="2"/>
      <c r="G19" s="2"/>
      <c r="H19" s="2"/>
      <c r="I19" s="2"/>
      <c r="J19" s="2"/>
    </row>
    <row r="20" spans="2:10">
      <c r="C20" s="322"/>
      <c r="D20" s="7"/>
      <c r="E20" s="7"/>
    </row>
    <row r="21" spans="2:10">
      <c r="C21" s="322"/>
      <c r="D21" s="7"/>
      <c r="E21" s="7"/>
    </row>
    <row r="22" spans="2:10">
      <c r="C22" s="322"/>
      <c r="D22" s="7"/>
      <c r="E22" s="7"/>
    </row>
    <row r="23" spans="2:10">
      <c r="C23" s="322"/>
      <c r="D23" s="7"/>
      <c r="E23" s="7"/>
    </row>
    <row r="24" spans="2:10">
      <c r="C24" s="322"/>
      <c r="D24" s="7"/>
      <c r="E24" s="7"/>
    </row>
    <row r="25" spans="2:10">
      <c r="C25" s="322"/>
      <c r="D25" s="7"/>
      <c r="E25" s="7"/>
    </row>
    <row r="26" spans="2:10">
      <c r="C26" s="322"/>
      <c r="D26" s="7"/>
      <c r="E26" s="7"/>
    </row>
    <row r="27" spans="2:10">
      <c r="C27" s="322"/>
      <c r="D27" s="7"/>
      <c r="E27" s="7"/>
    </row>
    <row r="28" spans="2:10">
      <c r="C28" s="322"/>
      <c r="D28" s="7"/>
      <c r="E28" s="7"/>
    </row>
  </sheetData>
  <mergeCells count="13">
    <mergeCell ref="Z1:AD1"/>
    <mergeCell ref="A7:C7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8"/>
  <sheetViews>
    <sheetView workbookViewId="0">
      <pane ySplit="2" topLeftCell="A3" activePane="bottomLeft" state="frozen"/>
      <selection pane="bottomLeft" activeCell="B17" sqref="B17"/>
    </sheetView>
  </sheetViews>
  <sheetFormatPr defaultRowHeight="11.25"/>
  <cols>
    <col min="1" max="1" width="10.42578125" style="7" bestFit="1" customWidth="1"/>
    <col min="2" max="2" width="43.7109375" style="90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50" t="s">
        <v>1</v>
      </c>
      <c r="B1" s="552" t="s">
        <v>0</v>
      </c>
      <c r="C1" s="587" t="s">
        <v>7</v>
      </c>
      <c r="D1" s="683" t="s">
        <v>43</v>
      </c>
      <c r="E1" s="684"/>
      <c r="F1" s="684"/>
      <c r="G1" s="685" t="s">
        <v>410</v>
      </c>
      <c r="H1" s="686"/>
      <c r="I1" s="686"/>
      <c r="J1" s="686"/>
      <c r="K1" s="687"/>
      <c r="L1" s="681" t="s">
        <v>55</v>
      </c>
      <c r="M1" s="678" t="s">
        <v>29</v>
      </c>
      <c r="N1" s="679"/>
      <c r="O1" s="679"/>
      <c r="P1" s="679"/>
      <c r="Q1" s="679"/>
      <c r="R1" s="679"/>
      <c r="S1" s="680"/>
    </row>
    <row r="2" spans="1:25" ht="34.5" customHeight="1" thickBot="1">
      <c r="A2" s="551"/>
      <c r="B2" s="553"/>
      <c r="C2" s="588"/>
      <c r="D2" s="245" t="s">
        <v>310</v>
      </c>
      <c r="E2" s="245" t="s">
        <v>409</v>
      </c>
      <c r="F2" s="251" t="s">
        <v>89</v>
      </c>
      <c r="G2" s="249" t="s">
        <v>310</v>
      </c>
      <c r="H2" s="250" t="s">
        <v>314</v>
      </c>
      <c r="I2" s="250" t="s">
        <v>411</v>
      </c>
      <c r="J2" s="250" t="s">
        <v>315</v>
      </c>
      <c r="K2" s="247" t="s">
        <v>33</v>
      </c>
      <c r="L2" s="682"/>
      <c r="M2" s="543"/>
      <c r="N2" s="544"/>
      <c r="O2" s="544"/>
      <c r="P2" s="544"/>
      <c r="Q2" s="544"/>
      <c r="R2" s="544"/>
      <c r="S2" s="545"/>
    </row>
    <row r="3" spans="1:25" s="108" customFormat="1" ht="14.25">
      <c r="A3" s="109" t="str">
        <f>'1-συμβολαια'!A3</f>
        <v>???</v>
      </c>
      <c r="B3" s="110" t="str">
        <f>'1-συμβολαια'!C3</f>
        <v>υποθήκη</v>
      </c>
      <c r="C3" s="111">
        <f>'1-συμβολαια'!D3</f>
        <v>15000</v>
      </c>
      <c r="D3" s="253"/>
      <c r="E3" s="253"/>
      <c r="F3" s="252"/>
      <c r="G3" s="253"/>
      <c r="H3" s="254"/>
      <c r="I3" s="254"/>
      <c r="J3" s="254"/>
      <c r="K3" s="254">
        <f t="shared" ref="K3:K6" si="0">D3+E3-G3-H3-I3-J3</f>
        <v>0</v>
      </c>
      <c r="L3" s="254"/>
      <c r="M3" s="132" t="s">
        <v>125</v>
      </c>
      <c r="N3" s="132" t="s">
        <v>416</v>
      </c>
      <c r="O3" s="132" t="s">
        <v>122</v>
      </c>
      <c r="P3" s="132" t="s">
        <v>417</v>
      </c>
      <c r="Q3" s="132" t="s">
        <v>418</v>
      </c>
      <c r="R3" s="132" t="s">
        <v>419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δάνειο τοκοχρεωλυτικό</v>
      </c>
      <c r="C4" s="111">
        <f>'1-συμβολαια'!D4</f>
        <v>1200000</v>
      </c>
      <c r="D4" s="253"/>
      <c r="E4" s="253"/>
      <c r="F4" s="252"/>
      <c r="G4" s="253"/>
      <c r="H4" s="254"/>
      <c r="I4" s="254"/>
      <c r="J4" s="254"/>
      <c r="K4" s="254">
        <f t="shared" si="0"/>
        <v>0</v>
      </c>
      <c r="L4" s="254"/>
      <c r="M4" s="132" t="s">
        <v>125</v>
      </c>
      <c r="N4" s="132" t="s">
        <v>416</v>
      </c>
      <c r="O4" s="132" t="s">
        <v>122</v>
      </c>
      <c r="P4" s="132" t="s">
        <v>417</v>
      </c>
      <c r="Q4" s="132" t="s">
        <v>418</v>
      </c>
      <c r="R4" s="132" t="s">
        <v>419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υποθήκη δανείου</v>
      </c>
      <c r="C5" s="111">
        <f>'1-συμβολαια'!D5</f>
        <v>1305000</v>
      </c>
      <c r="D5" s="253"/>
      <c r="E5" s="253"/>
      <c r="F5" s="252"/>
      <c r="G5" s="253"/>
      <c r="H5" s="254"/>
      <c r="I5" s="254"/>
      <c r="J5" s="254"/>
      <c r="K5" s="254">
        <f t="shared" si="0"/>
        <v>0</v>
      </c>
      <c r="L5" s="254"/>
      <c r="M5" s="132" t="s">
        <v>125</v>
      </c>
      <c r="N5" s="132" t="s">
        <v>416</v>
      </c>
      <c r="O5" s="132" t="s">
        <v>122</v>
      </c>
      <c r="P5" s="132" t="s">
        <v>417</v>
      </c>
      <c r="Q5" s="132" t="s">
        <v>418</v>
      </c>
      <c r="R5" s="132" t="s">
        <v>419</v>
      </c>
      <c r="S5" s="24"/>
    </row>
    <row r="6" spans="1:25" s="108" customFormat="1" ht="14.25">
      <c r="A6" s="109">
        <f>'1-συμβολαια'!A6</f>
        <v>0</v>
      </c>
      <c r="B6" s="110" t="str">
        <f>'1-συμβολαια'!C6</f>
        <v>δανείου ΤΟΚΟΙ</v>
      </c>
      <c r="C6" s="111">
        <f>'1-συμβολαια'!D6</f>
        <v>1459040</v>
      </c>
      <c r="D6" s="253"/>
      <c r="E6" s="253"/>
      <c r="F6" s="252"/>
      <c r="G6" s="253"/>
      <c r="H6" s="254"/>
      <c r="I6" s="254"/>
      <c r="J6" s="254"/>
      <c r="K6" s="254">
        <f t="shared" si="0"/>
        <v>0</v>
      </c>
      <c r="L6" s="254"/>
      <c r="M6" s="132" t="s">
        <v>125</v>
      </c>
      <c r="N6" s="132" t="s">
        <v>416</v>
      </c>
      <c r="O6" s="132" t="s">
        <v>122</v>
      </c>
      <c r="P6" s="132" t="s">
        <v>417</v>
      </c>
      <c r="Q6" s="132" t="s">
        <v>418</v>
      </c>
      <c r="R6" s="132" t="s">
        <v>419</v>
      </c>
      <c r="S6" s="24"/>
    </row>
    <row r="7" spans="1:25" ht="15.75">
      <c r="A7" s="568" t="s">
        <v>54</v>
      </c>
      <c r="B7" s="569"/>
      <c r="C7" s="569"/>
      <c r="D7" s="255">
        <f t="shared" ref="D7:L7" si="1">SUM(D3:D6)</f>
        <v>0</v>
      </c>
      <c r="E7" s="255">
        <f t="shared" si="1"/>
        <v>0</v>
      </c>
      <c r="F7" s="255">
        <f t="shared" si="1"/>
        <v>0</v>
      </c>
      <c r="G7" s="255">
        <f t="shared" si="1"/>
        <v>0</v>
      </c>
      <c r="H7" s="255">
        <f t="shared" si="1"/>
        <v>0</v>
      </c>
      <c r="I7" s="255">
        <f t="shared" si="1"/>
        <v>0</v>
      </c>
      <c r="J7" s="255">
        <f t="shared" si="1"/>
        <v>0</v>
      </c>
      <c r="K7" s="255">
        <f t="shared" si="1"/>
        <v>0</v>
      </c>
      <c r="L7" s="255">
        <f t="shared" si="1"/>
        <v>0</v>
      </c>
    </row>
    <row r="8" spans="1:25" ht="15.75">
      <c r="M8" s="129" t="s">
        <v>100</v>
      </c>
      <c r="N8" s="146"/>
      <c r="O8" s="146"/>
      <c r="P8" s="146"/>
      <c r="Q8" s="146"/>
      <c r="R8" s="146"/>
      <c r="S8" s="146"/>
      <c r="T8" s="122"/>
      <c r="U8" s="122"/>
      <c r="V8" s="122"/>
      <c r="W8" s="122"/>
      <c r="X8" s="5"/>
    </row>
    <row r="9" spans="1:25" ht="15.75">
      <c r="M9" s="246"/>
      <c r="N9" s="129" t="s">
        <v>412</v>
      </c>
      <c r="O9" s="246"/>
      <c r="P9" s="246"/>
      <c r="Q9" s="246"/>
      <c r="R9" s="246"/>
      <c r="S9" s="246"/>
      <c r="T9" s="246"/>
      <c r="U9" s="246"/>
      <c r="V9" s="246"/>
      <c r="W9" s="257"/>
      <c r="X9" s="257"/>
      <c r="Y9" s="257"/>
    </row>
    <row r="10" spans="1:25" ht="15.75">
      <c r="M10" s="257"/>
      <c r="N10" s="257"/>
      <c r="O10" s="146" t="s">
        <v>101</v>
      </c>
      <c r="P10" s="146"/>
      <c r="Q10" s="146"/>
      <c r="R10" s="146"/>
      <c r="S10" s="146"/>
      <c r="T10" s="146"/>
      <c r="U10" s="146"/>
      <c r="V10" s="146"/>
      <c r="W10" s="146"/>
      <c r="X10" s="257"/>
      <c r="Y10" s="256"/>
    </row>
    <row r="11" spans="1:25" ht="15.75">
      <c r="B11" s="137"/>
      <c r="M11" s="257"/>
      <c r="N11" s="257"/>
      <c r="O11" s="257"/>
      <c r="P11" s="258" t="s">
        <v>413</v>
      </c>
      <c r="Q11" s="257"/>
      <c r="R11" s="257"/>
      <c r="S11" s="258"/>
      <c r="T11" s="258"/>
      <c r="U11" s="258"/>
      <c r="V11" s="258"/>
      <c r="W11" s="258"/>
      <c r="X11" s="258"/>
      <c r="Y11" s="256"/>
    </row>
    <row r="12" spans="1:25" ht="15.75">
      <c r="B12" s="138"/>
      <c r="M12" s="257"/>
      <c r="N12" s="257"/>
      <c r="O12" s="257"/>
      <c r="P12" s="257"/>
      <c r="Q12" s="146" t="s">
        <v>414</v>
      </c>
      <c r="R12" s="146"/>
      <c r="S12" s="146"/>
      <c r="T12" s="258"/>
      <c r="U12" s="258"/>
      <c r="V12" s="146"/>
      <c r="W12" s="146"/>
      <c r="X12" s="146"/>
      <c r="Y12" s="256"/>
    </row>
    <row r="13" spans="1:25" ht="15.75">
      <c r="M13" s="257"/>
      <c r="N13" s="257"/>
      <c r="O13" s="257"/>
      <c r="P13" s="257"/>
      <c r="Q13" s="257"/>
      <c r="R13" s="258" t="s">
        <v>415</v>
      </c>
      <c r="S13" s="258"/>
      <c r="T13" s="258"/>
      <c r="U13" s="258"/>
      <c r="V13" s="258"/>
      <c r="W13" s="258"/>
      <c r="X13" s="258"/>
      <c r="Y13" s="256"/>
    </row>
    <row r="14" spans="1:25" ht="15.75">
      <c r="B14" s="137"/>
      <c r="C14" s="322"/>
      <c r="D14" s="7"/>
      <c r="E14" s="7"/>
      <c r="T14" s="131"/>
      <c r="Y14" s="256"/>
    </row>
    <row r="15" spans="1:25" ht="15.75">
      <c r="B15" s="138"/>
      <c r="C15" s="322"/>
      <c r="D15" s="7"/>
      <c r="E15" s="7"/>
      <c r="T15" s="131"/>
    </row>
    <row r="16" spans="1:25" ht="15.75">
      <c r="C16" s="90"/>
      <c r="D16" s="90"/>
      <c r="E16" s="90"/>
      <c r="F16" s="90"/>
      <c r="G16" s="90"/>
      <c r="H16" s="90"/>
      <c r="I16" s="90"/>
      <c r="J16" s="90"/>
      <c r="K16" s="90"/>
      <c r="L16" s="90"/>
      <c r="T16" s="131"/>
    </row>
    <row r="17" spans="3:20" ht="15.75">
      <c r="C17" s="322"/>
      <c r="D17" s="7"/>
      <c r="E17" s="7"/>
      <c r="T17" s="131"/>
    </row>
    <row r="18" spans="3:20">
      <c r="C18" s="322"/>
      <c r="D18" s="7"/>
      <c r="E18" s="7"/>
    </row>
    <row r="19" spans="3:20">
      <c r="C19" s="322"/>
      <c r="D19" s="7"/>
      <c r="E19" s="7"/>
    </row>
    <row r="20" spans="3:20">
      <c r="C20" s="322"/>
      <c r="D20" s="7"/>
      <c r="E20" s="7"/>
    </row>
    <row r="21" spans="3:20">
      <c r="C21" s="322"/>
      <c r="D21" s="7"/>
      <c r="E21" s="7"/>
    </row>
    <row r="22" spans="3:20">
      <c r="C22" s="322"/>
      <c r="D22" s="7"/>
      <c r="E22" s="7"/>
    </row>
    <row r="23" spans="3:20">
      <c r="C23" s="322"/>
      <c r="D23" s="7"/>
      <c r="E23" s="7"/>
    </row>
    <row r="24" spans="3:20">
      <c r="C24" s="322"/>
      <c r="D24" s="7"/>
      <c r="E24" s="7"/>
    </row>
    <row r="25" spans="3:20">
      <c r="C25" s="322"/>
      <c r="D25" s="7"/>
      <c r="E25" s="7"/>
    </row>
    <row r="26" spans="3:20">
      <c r="C26" s="322"/>
      <c r="D26" s="7"/>
      <c r="E26" s="7"/>
    </row>
    <row r="27" spans="3:20">
      <c r="C27" s="322"/>
      <c r="D27" s="7"/>
      <c r="E27" s="7"/>
    </row>
    <row r="28" spans="3:20">
      <c r="C28" s="322"/>
      <c r="D28" s="7"/>
      <c r="E28" s="7"/>
      <c r="F28" s="7"/>
    </row>
  </sheetData>
  <mergeCells count="8">
    <mergeCell ref="M1:S2"/>
    <mergeCell ref="L1:L2"/>
    <mergeCell ref="A7:C7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6"/>
  <sheetViews>
    <sheetView workbookViewId="0">
      <pane ySplit="2" topLeftCell="A3" activePane="bottomLeft" state="frozen"/>
      <selection pane="bottomLeft" activeCell="C17" sqref="C17"/>
    </sheetView>
  </sheetViews>
  <sheetFormatPr defaultRowHeight="15"/>
  <cols>
    <col min="1" max="1" width="11.5703125" style="102" bestFit="1" customWidth="1"/>
    <col min="2" max="2" width="24.140625" style="103" bestFit="1" customWidth="1"/>
    <col min="3" max="3" width="14.28515625" style="104" customWidth="1"/>
    <col min="4" max="4" width="10.42578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50" t="s">
        <v>1</v>
      </c>
      <c r="B1" s="688" t="s">
        <v>0</v>
      </c>
      <c r="C1" s="690" t="s">
        <v>132</v>
      </c>
      <c r="D1" s="690"/>
      <c r="E1" s="690"/>
      <c r="F1" s="691" t="s">
        <v>29</v>
      </c>
      <c r="G1" s="692"/>
      <c r="H1" s="692"/>
      <c r="I1" s="692"/>
      <c r="J1" s="692"/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3"/>
    </row>
    <row r="2" spans="1:22" ht="16.5" thickBot="1">
      <c r="A2" s="551"/>
      <c r="B2" s="689"/>
      <c r="C2" s="100" t="s">
        <v>23</v>
      </c>
      <c r="D2" s="105" t="s">
        <v>9</v>
      </c>
      <c r="E2" s="107" t="s">
        <v>33</v>
      </c>
      <c r="F2" s="302">
        <v>61</v>
      </c>
      <c r="G2" s="302">
        <v>62</v>
      </c>
      <c r="H2" s="302">
        <v>63</v>
      </c>
      <c r="I2" s="303">
        <v>64</v>
      </c>
      <c r="J2" s="304" t="s">
        <v>449</v>
      </c>
      <c r="K2" s="304" t="s">
        <v>450</v>
      </c>
      <c r="L2" s="304" t="s">
        <v>451</v>
      </c>
      <c r="M2" s="305">
        <v>65</v>
      </c>
      <c r="N2" s="306" t="s">
        <v>452</v>
      </c>
      <c r="O2" s="306" t="s">
        <v>453</v>
      </c>
      <c r="P2" s="306" t="s">
        <v>454</v>
      </c>
      <c r="Q2" s="306" t="s">
        <v>455</v>
      </c>
      <c r="R2" s="306" t="s">
        <v>456</v>
      </c>
      <c r="S2" s="302">
        <v>67</v>
      </c>
      <c r="T2" s="184"/>
      <c r="U2" s="184"/>
      <c r="V2" s="301"/>
    </row>
    <row r="3" spans="1:22" s="143" customFormat="1">
      <c r="A3" s="482" t="str">
        <f>'1-συμβολαια'!A3</f>
        <v>???</v>
      </c>
      <c r="B3" s="479" t="str">
        <f>'1-συμβολαια'!C3</f>
        <v>υποθήκη</v>
      </c>
      <c r="C3" s="341"/>
      <c r="D3" s="341"/>
      <c r="E3" s="341"/>
      <c r="F3" s="443"/>
      <c r="G3" s="443"/>
      <c r="H3" s="480"/>
      <c r="I3" s="481"/>
      <c r="J3" s="481"/>
      <c r="K3" s="481"/>
      <c r="L3" s="481"/>
      <c r="M3" s="481"/>
      <c r="N3" s="443"/>
      <c r="O3" s="443"/>
      <c r="P3" s="443"/>
      <c r="Q3" s="443"/>
      <c r="R3" s="443"/>
      <c r="S3" s="443"/>
      <c r="T3" s="443"/>
      <c r="U3" s="443"/>
      <c r="V3" s="443"/>
    </row>
    <row r="4" spans="1:22" s="143" customFormat="1">
      <c r="A4" s="483">
        <f>'1-συμβολαια'!A4</f>
        <v>0</v>
      </c>
      <c r="B4" s="340" t="str">
        <f>'1-συμβολαια'!C4</f>
        <v>δάνειο τοκοχρεωλυτικό</v>
      </c>
      <c r="C4" s="318">
        <f>'1-συμβολαια'!L4</f>
        <v>14829.5</v>
      </c>
      <c r="D4" s="341">
        <f>'1-συμβολαια'!N4</f>
        <v>0</v>
      </c>
      <c r="E4" s="341">
        <f t="shared" ref="E4:E6" si="0">C4-D4</f>
        <v>14829.5</v>
      </c>
      <c r="F4" s="319">
        <v>61</v>
      </c>
      <c r="G4" s="319">
        <v>62</v>
      </c>
      <c r="H4" s="342"/>
      <c r="I4" s="343"/>
      <c r="J4" s="343"/>
      <c r="K4" s="343"/>
      <c r="L4" s="343"/>
      <c r="M4" s="343"/>
      <c r="N4" s="319"/>
      <c r="O4" s="319"/>
      <c r="P4" s="319"/>
      <c r="Q4" s="319"/>
      <c r="R4" s="319"/>
      <c r="S4" s="319"/>
      <c r="T4" s="319"/>
      <c r="U4" s="319"/>
      <c r="V4" s="319"/>
    </row>
    <row r="5" spans="1:22" s="143" customFormat="1">
      <c r="A5" s="483">
        <f>'1-συμβολαια'!A5</f>
        <v>0</v>
      </c>
      <c r="B5" s="340" t="str">
        <f>'1-συμβολαια'!C5</f>
        <v>υποθήκη δανείου</v>
      </c>
      <c r="C5" s="318">
        <f>'1-συμβολαια'!L5</f>
        <v>16455.875</v>
      </c>
      <c r="D5" s="341">
        <f>'1-συμβολαια'!N5</f>
        <v>0</v>
      </c>
      <c r="E5" s="341">
        <f t="shared" si="0"/>
        <v>16455.875</v>
      </c>
      <c r="F5" s="319">
        <v>61</v>
      </c>
      <c r="G5" s="319">
        <v>62</v>
      </c>
      <c r="H5" s="342"/>
      <c r="I5" s="343"/>
      <c r="J5" s="343"/>
      <c r="K5" s="343"/>
      <c r="L5" s="343"/>
      <c r="M5" s="343"/>
      <c r="N5" s="319"/>
      <c r="O5" s="319"/>
      <c r="P5" s="319"/>
      <c r="Q5" s="319"/>
      <c r="R5" s="319"/>
      <c r="S5" s="319"/>
      <c r="T5" s="319"/>
      <c r="U5" s="319"/>
      <c r="V5" s="319"/>
    </row>
    <row r="6" spans="1:22" s="143" customFormat="1" ht="15.75" thickBot="1">
      <c r="A6" s="484">
        <f>'1-συμβολαια'!A6</f>
        <v>0</v>
      </c>
      <c r="B6" s="476" t="str">
        <f>'1-συμβολαια'!C6</f>
        <v>δανείου ΤΟΚΟΙ</v>
      </c>
      <c r="C6" s="438">
        <f>'1-συμβολαια'!L6</f>
        <v>17361.616000000002</v>
      </c>
      <c r="D6" s="438">
        <f>'1-συμβολαια'!N6</f>
        <v>0</v>
      </c>
      <c r="E6" s="438">
        <f t="shared" si="0"/>
        <v>17361.616000000002</v>
      </c>
      <c r="F6" s="439">
        <v>61</v>
      </c>
      <c r="G6" s="439">
        <v>62</v>
      </c>
      <c r="H6" s="477"/>
      <c r="I6" s="478"/>
      <c r="J6" s="478"/>
      <c r="K6" s="478"/>
      <c r="L6" s="478"/>
      <c r="M6" s="478"/>
      <c r="N6" s="439"/>
      <c r="O6" s="439"/>
      <c r="P6" s="439"/>
      <c r="Q6" s="439"/>
      <c r="R6" s="439"/>
      <c r="S6" s="439"/>
      <c r="T6" s="439"/>
      <c r="U6" s="439"/>
      <c r="V6" s="439"/>
    </row>
    <row r="7" spans="1:22" ht="15.75">
      <c r="A7" s="568" t="s">
        <v>45</v>
      </c>
      <c r="B7" s="569"/>
      <c r="C7" s="106">
        <f>SUM(C3:C6)</f>
        <v>48646.991000000002</v>
      </c>
      <c r="D7" s="106">
        <f>SUM(D3:D6)</f>
        <v>0</v>
      </c>
      <c r="E7" s="106">
        <f>SUM(E3:E6)</f>
        <v>48646.991000000002</v>
      </c>
      <c r="I7" s="65">
        <f t="shared" ref="I7:T7" si="1">SUM(I3:I6)</f>
        <v>0</v>
      </c>
      <c r="J7" s="65">
        <f t="shared" si="1"/>
        <v>0</v>
      </c>
      <c r="K7" s="65">
        <f t="shared" si="1"/>
        <v>0</v>
      </c>
      <c r="L7" s="65">
        <f t="shared" si="1"/>
        <v>0</v>
      </c>
      <c r="M7" s="65">
        <f t="shared" si="1"/>
        <v>0</v>
      </c>
      <c r="N7" s="65">
        <f t="shared" si="1"/>
        <v>0</v>
      </c>
      <c r="O7" s="65">
        <f t="shared" si="1"/>
        <v>0</v>
      </c>
      <c r="P7" s="65">
        <f t="shared" si="1"/>
        <v>0</v>
      </c>
      <c r="Q7" s="65">
        <f t="shared" si="1"/>
        <v>0</v>
      </c>
      <c r="R7" s="65">
        <f t="shared" si="1"/>
        <v>0</v>
      </c>
      <c r="S7" s="65">
        <f t="shared" si="1"/>
        <v>0</v>
      </c>
      <c r="T7" s="65">
        <f t="shared" si="1"/>
        <v>0</v>
      </c>
    </row>
    <row r="8" spans="1:22"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</row>
    <row r="9" spans="1:22" ht="15.75">
      <c r="F9" s="166" t="s">
        <v>233</v>
      </c>
      <c r="G9" s="129"/>
      <c r="H9" s="307"/>
      <c r="I9" s="307"/>
      <c r="J9" s="307"/>
      <c r="K9" s="307"/>
      <c r="L9" s="307"/>
      <c r="M9" s="307"/>
      <c r="N9" s="307"/>
      <c r="O9" s="307"/>
      <c r="P9" s="307"/>
      <c r="Q9" s="307"/>
      <c r="R9" s="307"/>
      <c r="S9" s="307"/>
      <c r="T9" s="307"/>
      <c r="U9" s="307"/>
      <c r="V9" s="308"/>
    </row>
    <row r="10" spans="1:22" ht="15.75">
      <c r="F10" s="309"/>
      <c r="G10" s="146" t="s">
        <v>234</v>
      </c>
      <c r="H10" s="307"/>
      <c r="I10" s="307"/>
      <c r="J10" s="307"/>
      <c r="K10" s="307"/>
      <c r="L10" s="307"/>
      <c r="M10" s="307"/>
      <c r="N10" s="307"/>
      <c r="O10" s="307"/>
      <c r="P10" s="307"/>
      <c r="Q10" s="307"/>
      <c r="R10" s="307"/>
      <c r="S10" s="307"/>
      <c r="T10" s="307"/>
      <c r="U10" s="307"/>
      <c r="V10" s="308"/>
    </row>
    <row r="11" spans="1:22" ht="15.75">
      <c r="F11" s="308"/>
      <c r="G11" s="308"/>
      <c r="H11" s="166" t="s">
        <v>235</v>
      </c>
      <c r="I11" s="129"/>
      <c r="J11" s="129"/>
      <c r="K11" s="129"/>
      <c r="L11" s="307"/>
      <c r="M11" s="307"/>
      <c r="N11" s="307"/>
      <c r="O11" s="307"/>
      <c r="P11" s="307"/>
      <c r="Q11" s="307"/>
      <c r="R11" s="307"/>
      <c r="S11" s="307"/>
      <c r="T11" s="307"/>
      <c r="U11" s="307"/>
      <c r="V11" s="308"/>
    </row>
    <row r="12" spans="1:22" ht="15.75">
      <c r="F12" s="308"/>
      <c r="G12" s="309"/>
      <c r="H12" s="308"/>
      <c r="I12" s="146" t="s">
        <v>255</v>
      </c>
      <c r="J12" s="146"/>
      <c r="K12" s="146"/>
      <c r="L12" s="310"/>
      <c r="M12" s="310"/>
      <c r="N12" s="310"/>
      <c r="O12" s="310"/>
      <c r="P12" s="310"/>
      <c r="Q12" s="310"/>
      <c r="R12" s="310"/>
      <c r="S12" s="310"/>
      <c r="T12" s="310"/>
      <c r="U12" s="307"/>
      <c r="V12" s="308"/>
    </row>
    <row r="13" spans="1:22" ht="15.75">
      <c r="F13" s="308"/>
      <c r="G13" s="309"/>
      <c r="H13" s="308"/>
      <c r="I13" s="146"/>
      <c r="J13" s="166" t="s">
        <v>457</v>
      </c>
      <c r="K13" s="146"/>
      <c r="L13" s="310"/>
      <c r="M13" s="310"/>
      <c r="N13" s="310"/>
      <c r="O13" s="310"/>
      <c r="P13" s="310"/>
      <c r="Q13" s="310"/>
      <c r="R13" s="310"/>
      <c r="S13" s="310"/>
      <c r="T13" s="310"/>
      <c r="U13" s="307"/>
      <c r="V13" s="308"/>
    </row>
    <row r="14" spans="1:22" ht="15.75">
      <c r="F14" s="308"/>
      <c r="G14" s="309"/>
      <c r="H14" s="308"/>
      <c r="I14" s="146"/>
      <c r="J14" s="146"/>
      <c r="K14" s="146" t="s">
        <v>458</v>
      </c>
      <c r="L14" s="310"/>
      <c r="M14" s="310"/>
      <c r="N14" s="310"/>
      <c r="O14" s="310"/>
      <c r="P14" s="310"/>
      <c r="Q14" s="310"/>
      <c r="R14" s="310"/>
      <c r="S14" s="310"/>
      <c r="T14" s="310"/>
      <c r="U14" s="307"/>
      <c r="V14" s="308"/>
    </row>
    <row r="15" spans="1:22" ht="15.75">
      <c r="F15" s="308"/>
      <c r="G15" s="308"/>
      <c r="H15" s="307"/>
      <c r="I15" s="310"/>
      <c r="J15" s="310"/>
      <c r="K15" s="310"/>
      <c r="L15" s="166" t="s">
        <v>459</v>
      </c>
      <c r="M15" s="310"/>
      <c r="N15" s="310"/>
      <c r="O15" s="310"/>
      <c r="P15" s="310"/>
      <c r="Q15" s="310"/>
      <c r="R15" s="310"/>
      <c r="S15" s="310"/>
      <c r="T15" s="310"/>
      <c r="U15" s="307"/>
      <c r="V15" s="308"/>
    </row>
    <row r="16" spans="1:22" ht="15.75">
      <c r="B16" s="137"/>
      <c r="C16" s="104">
        <f>SUM(C8:C9)</f>
        <v>0</v>
      </c>
      <c r="F16" s="307"/>
      <c r="G16" s="307"/>
      <c r="H16" s="307"/>
      <c r="I16" s="310"/>
      <c r="J16" s="310"/>
      <c r="K16" s="310"/>
      <c r="L16" s="310"/>
      <c r="M16" s="146" t="s">
        <v>256</v>
      </c>
      <c r="N16" s="310"/>
      <c r="O16" s="310"/>
      <c r="P16" s="310"/>
      <c r="Q16" s="310"/>
      <c r="R16" s="310"/>
      <c r="S16" s="310"/>
      <c r="T16" s="310"/>
      <c r="U16" s="307"/>
      <c r="V16" s="308"/>
    </row>
    <row r="17" spans="2:22" ht="15.75">
      <c r="B17" s="138"/>
      <c r="F17" s="308"/>
      <c r="G17" s="308"/>
      <c r="H17" s="307"/>
      <c r="I17" s="310"/>
      <c r="J17" s="310"/>
      <c r="K17" s="310"/>
      <c r="L17" s="310"/>
      <c r="M17" s="310"/>
      <c r="N17" s="166" t="s">
        <v>460</v>
      </c>
      <c r="O17" s="310"/>
      <c r="P17" s="310"/>
      <c r="Q17" s="310"/>
      <c r="R17" s="310"/>
      <c r="S17" s="310"/>
      <c r="T17" s="310"/>
      <c r="U17" s="307"/>
      <c r="V17" s="308"/>
    </row>
    <row r="18" spans="2:22" ht="15.75">
      <c r="F18" s="308"/>
      <c r="G18" s="308"/>
      <c r="H18" s="307"/>
      <c r="I18" s="310"/>
      <c r="J18" s="310"/>
      <c r="K18" s="310"/>
      <c r="L18" s="310"/>
      <c r="M18" s="310"/>
      <c r="N18" s="310"/>
      <c r="O18" s="146" t="s">
        <v>461</v>
      </c>
      <c r="P18" s="310"/>
      <c r="Q18" s="310"/>
      <c r="R18" s="310"/>
      <c r="S18" s="310"/>
      <c r="T18" s="310"/>
      <c r="U18" s="307"/>
      <c r="V18" s="308"/>
    </row>
    <row r="19" spans="2:22" ht="15.75">
      <c r="F19" s="308"/>
      <c r="G19" s="308"/>
      <c r="H19" s="307"/>
      <c r="I19" s="310"/>
      <c r="J19" s="310"/>
      <c r="K19" s="310"/>
      <c r="L19" s="310"/>
      <c r="M19" s="310"/>
      <c r="N19" s="310"/>
      <c r="O19" s="310"/>
      <c r="P19" s="166" t="s">
        <v>257</v>
      </c>
      <c r="Q19" s="310"/>
      <c r="R19" s="310"/>
      <c r="S19" s="310"/>
      <c r="T19" s="310"/>
      <c r="U19" s="307"/>
      <c r="V19" s="308"/>
    </row>
    <row r="20" spans="2:22" ht="15.75">
      <c r="F20" s="308"/>
      <c r="G20" s="308"/>
      <c r="H20" s="307"/>
      <c r="I20" s="310"/>
      <c r="J20" s="310"/>
      <c r="K20" s="310"/>
      <c r="L20" s="310"/>
      <c r="M20" s="310"/>
      <c r="N20" s="310"/>
      <c r="O20" s="310"/>
      <c r="P20" s="310"/>
      <c r="Q20" s="146" t="s">
        <v>258</v>
      </c>
      <c r="R20" s="146"/>
      <c r="S20" s="146"/>
      <c r="T20" s="310"/>
      <c r="U20" s="307"/>
      <c r="V20" s="308"/>
    </row>
    <row r="21" spans="2:22" ht="15.75">
      <c r="F21" s="308"/>
      <c r="G21" s="308"/>
      <c r="H21" s="307"/>
      <c r="I21" s="310"/>
      <c r="J21" s="310"/>
      <c r="K21" s="310"/>
      <c r="L21" s="310"/>
      <c r="M21" s="310"/>
      <c r="N21" s="310"/>
      <c r="O21" s="310"/>
      <c r="P21" s="310"/>
      <c r="Q21" s="310"/>
      <c r="R21" s="166" t="s">
        <v>259</v>
      </c>
      <c r="S21" s="310"/>
      <c r="T21" s="310"/>
      <c r="U21" s="307"/>
      <c r="V21" s="308"/>
    </row>
    <row r="22" spans="2:22" ht="15.75">
      <c r="F22" s="308"/>
      <c r="G22" s="308"/>
      <c r="H22" s="307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146" t="s">
        <v>260</v>
      </c>
      <c r="T22" s="310"/>
      <c r="U22" s="307"/>
      <c r="V22" s="308"/>
    </row>
    <row r="23" spans="2:22" ht="15.75">
      <c r="F23" s="308"/>
      <c r="G23" s="308"/>
      <c r="H23" s="307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166" t="s">
        <v>483</v>
      </c>
      <c r="U23" s="307"/>
      <c r="V23" s="308"/>
    </row>
    <row r="24" spans="2:22">
      <c r="F24" s="308"/>
      <c r="G24" s="308"/>
      <c r="H24" s="307"/>
      <c r="I24" s="307"/>
      <c r="J24" s="307"/>
      <c r="K24" s="307"/>
      <c r="L24" s="307"/>
      <c r="M24" s="307"/>
      <c r="N24" s="307"/>
      <c r="O24" s="307"/>
      <c r="P24" s="307"/>
      <c r="Q24" s="307"/>
      <c r="R24" s="307"/>
      <c r="S24" s="307"/>
      <c r="T24" s="307"/>
      <c r="U24" s="307"/>
      <c r="V24" s="308"/>
    </row>
    <row r="25" spans="2:22"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</row>
    <row r="26" spans="2:22"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</row>
    <row r="27" spans="2:22"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</row>
    <row r="28" spans="2:22"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</row>
    <row r="29" spans="2:22"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</sheetData>
  <mergeCells count="5">
    <mergeCell ref="A1:A2"/>
    <mergeCell ref="B1:B2"/>
    <mergeCell ref="C1:E1"/>
    <mergeCell ref="A7:B7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8"/>
  <sheetViews>
    <sheetView workbookViewId="0">
      <pane ySplit="2" topLeftCell="A3" activePane="bottomLeft" state="frozen"/>
      <selection pane="bottomLeft" activeCell="A32" sqref="A32"/>
    </sheetView>
  </sheetViews>
  <sheetFormatPr defaultRowHeight="11.25"/>
  <cols>
    <col min="1" max="1" width="9" style="7" customWidth="1"/>
    <col min="2" max="2" width="16.8554687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4.14062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13" t="s">
        <v>1</v>
      </c>
      <c r="B1" s="706" t="s">
        <v>0</v>
      </c>
      <c r="C1" s="709" t="s">
        <v>92</v>
      </c>
      <c r="D1" s="710"/>
      <c r="E1" s="697" t="s">
        <v>93</v>
      </c>
      <c r="F1" s="697"/>
      <c r="G1" s="697"/>
      <c r="H1" s="698" t="s">
        <v>162</v>
      </c>
      <c r="I1" s="698"/>
      <c r="J1" s="697" t="s">
        <v>166</v>
      </c>
      <c r="K1" s="697"/>
      <c r="L1" s="697"/>
      <c r="M1" s="697"/>
      <c r="N1" s="697"/>
      <c r="O1" s="697"/>
      <c r="P1" s="697"/>
      <c r="Q1" s="697"/>
      <c r="R1" s="697"/>
      <c r="S1" s="697"/>
      <c r="T1" s="697"/>
      <c r="U1" s="697"/>
      <c r="V1" s="697"/>
      <c r="W1" s="697"/>
      <c r="X1" s="697"/>
      <c r="Y1" s="697"/>
      <c r="Z1" s="697"/>
      <c r="AA1" s="697"/>
      <c r="AB1" s="697"/>
      <c r="AC1" s="697"/>
      <c r="AD1" s="697"/>
      <c r="AE1" s="708" t="s">
        <v>167</v>
      </c>
      <c r="AF1" s="708"/>
      <c r="AG1" s="708"/>
      <c r="AH1" s="708"/>
      <c r="AI1" s="708"/>
      <c r="AJ1" s="708"/>
      <c r="AK1" s="708"/>
      <c r="AL1" s="708"/>
      <c r="AM1" s="708"/>
      <c r="AN1" s="708"/>
      <c r="AO1" s="708"/>
      <c r="AP1" s="708"/>
      <c r="AQ1" s="708"/>
      <c r="AR1" s="708"/>
      <c r="AS1" s="699" t="s">
        <v>183</v>
      </c>
      <c r="AT1" s="700"/>
      <c r="AU1" s="700"/>
      <c r="AV1" s="700"/>
      <c r="AW1" s="700"/>
      <c r="AX1" s="701"/>
      <c r="AY1" s="702" t="s">
        <v>187</v>
      </c>
      <c r="AZ1" s="703"/>
      <c r="BA1" s="703"/>
      <c r="BB1" s="704"/>
      <c r="BC1" s="705" t="s">
        <v>175</v>
      </c>
      <c r="BD1" s="705"/>
      <c r="BE1" s="705"/>
      <c r="BF1" s="705"/>
      <c r="BG1" s="705"/>
      <c r="BH1" s="705"/>
      <c r="BI1" s="705"/>
      <c r="BJ1" s="705"/>
      <c r="BK1" s="705"/>
      <c r="BL1" s="705"/>
      <c r="BM1" s="705"/>
      <c r="BN1" s="705"/>
      <c r="BO1" s="711" t="s">
        <v>487</v>
      </c>
      <c r="BP1" s="712"/>
      <c r="BQ1" s="712"/>
      <c r="BR1" s="712"/>
      <c r="BS1" s="712"/>
      <c r="BT1" s="713"/>
      <c r="BU1" s="694" t="s">
        <v>282</v>
      </c>
      <c r="BV1" s="694"/>
      <c r="BW1" s="694"/>
    </row>
    <row r="2" spans="1:75" ht="34.5" thickBot="1">
      <c r="A2" s="514"/>
      <c r="B2" s="707"/>
      <c r="C2" s="173"/>
      <c r="D2" s="192" t="s">
        <v>90</v>
      </c>
      <c r="E2" s="153"/>
      <c r="F2" s="193" t="s">
        <v>90</v>
      </c>
      <c r="G2" s="152" t="s">
        <v>161</v>
      </c>
      <c r="H2" s="153"/>
      <c r="I2" s="193" t="s">
        <v>90</v>
      </c>
      <c r="J2" s="153" t="s">
        <v>236</v>
      </c>
      <c r="K2" s="153" t="s">
        <v>237</v>
      </c>
      <c r="L2" s="153" t="s">
        <v>238</v>
      </c>
      <c r="M2" s="153" t="s">
        <v>239</v>
      </c>
      <c r="N2" s="153" t="s">
        <v>240</v>
      </c>
      <c r="O2" s="153" t="s">
        <v>478</v>
      </c>
      <c r="P2" s="153" t="s">
        <v>241</v>
      </c>
      <c r="Q2" s="153" t="s">
        <v>445</v>
      </c>
      <c r="R2" s="153" t="s">
        <v>446</v>
      </c>
      <c r="S2" s="153" t="s">
        <v>472</v>
      </c>
      <c r="T2" s="153" t="s">
        <v>481</v>
      </c>
      <c r="U2" s="153" t="s">
        <v>242</v>
      </c>
      <c r="V2" s="153" t="s">
        <v>243</v>
      </c>
      <c r="W2" s="153" t="s">
        <v>244</v>
      </c>
      <c r="X2" s="153" t="s">
        <v>275</v>
      </c>
      <c r="Y2" s="153" t="s">
        <v>273</v>
      </c>
      <c r="Z2" s="153" t="s">
        <v>274</v>
      </c>
      <c r="AA2" s="153"/>
      <c r="AB2" s="153"/>
      <c r="AC2" s="153" t="s">
        <v>45</v>
      </c>
      <c r="AD2" s="151" t="s">
        <v>29</v>
      </c>
      <c r="AE2" s="153" t="s">
        <v>168</v>
      </c>
      <c r="AF2" s="153" t="s">
        <v>169</v>
      </c>
      <c r="AG2" s="153" t="s">
        <v>170</v>
      </c>
      <c r="AH2" s="153" t="s">
        <v>172</v>
      </c>
      <c r="AI2" s="153" t="s">
        <v>173</v>
      </c>
      <c r="AJ2" s="153" t="s">
        <v>174</v>
      </c>
      <c r="AK2" s="153" t="s">
        <v>261</v>
      </c>
      <c r="AL2" s="153" t="s">
        <v>262</v>
      </c>
      <c r="AM2" s="153" t="s">
        <v>263</v>
      </c>
      <c r="AN2" s="153" t="s">
        <v>474</v>
      </c>
      <c r="AO2" s="153" t="s">
        <v>475</v>
      </c>
      <c r="AP2" s="153"/>
      <c r="AQ2" s="153"/>
      <c r="AR2" s="156" t="s">
        <v>45</v>
      </c>
      <c r="AS2" s="153" t="s">
        <v>180</v>
      </c>
      <c r="AT2" s="153" t="s">
        <v>181</v>
      </c>
      <c r="AU2" s="153" t="s">
        <v>184</v>
      </c>
      <c r="AV2" s="153" t="s">
        <v>182</v>
      </c>
      <c r="AW2" s="153" t="s">
        <v>186</v>
      </c>
      <c r="AX2" s="151" t="s">
        <v>45</v>
      </c>
      <c r="AY2" s="153" t="s">
        <v>191</v>
      </c>
      <c r="AZ2" s="153" t="s">
        <v>192</v>
      </c>
      <c r="BA2" s="153" t="s">
        <v>193</v>
      </c>
      <c r="BB2" s="154" t="s">
        <v>45</v>
      </c>
      <c r="BC2" s="153" t="s">
        <v>202</v>
      </c>
      <c r="BD2" s="153" t="s">
        <v>203</v>
      </c>
      <c r="BE2" s="153" t="s">
        <v>206</v>
      </c>
      <c r="BF2" s="153" t="s">
        <v>211</v>
      </c>
      <c r="BG2" s="153" t="s">
        <v>212</v>
      </c>
      <c r="BH2" s="153" t="s">
        <v>213</v>
      </c>
      <c r="BI2" s="153" t="s">
        <v>277</v>
      </c>
      <c r="BJ2" s="153" t="s">
        <v>278</v>
      </c>
      <c r="BK2" s="153" t="s">
        <v>462</v>
      </c>
      <c r="BL2" s="153" t="s">
        <v>463</v>
      </c>
      <c r="BM2" s="153"/>
      <c r="BN2" s="151" t="s">
        <v>45</v>
      </c>
      <c r="BO2" s="153"/>
      <c r="BP2" s="153"/>
      <c r="BQ2" s="153"/>
      <c r="BR2" s="153"/>
      <c r="BS2" s="153"/>
      <c r="BT2" s="156" t="s">
        <v>488</v>
      </c>
      <c r="BU2" s="383" t="s">
        <v>127</v>
      </c>
      <c r="BV2" s="384" t="s">
        <v>494</v>
      </c>
      <c r="BW2" s="191" t="s">
        <v>281</v>
      </c>
    </row>
    <row r="3" spans="1:75" s="5" customFormat="1">
      <c r="A3" s="491" t="str">
        <f>'1-συμβολαια'!A3</f>
        <v>???</v>
      </c>
      <c r="B3" s="490" t="str">
        <f>'1-συμβολαια'!C3</f>
        <v>υποθήκη</v>
      </c>
      <c r="C3" s="399">
        <f>'5-αντίγρ'!AN3</f>
        <v>2100</v>
      </c>
      <c r="D3" s="399">
        <f>'5-αντίγρ'!U3+'5-αντίγρ'!Y3+'5-αντίγρ'!AA3+'5-αντίγρ'!AI3</f>
        <v>100</v>
      </c>
      <c r="E3" s="295">
        <f>'6-μεταγρ'!O3</f>
        <v>1000</v>
      </c>
      <c r="F3" s="295">
        <f>'6-μεταγρ'!M3+'6-μεταγρ'!N3</f>
        <v>145</v>
      </c>
      <c r="G3" s="296">
        <f>'6-μεταγρ'!P3</f>
        <v>0</v>
      </c>
      <c r="H3" s="295">
        <f>'7-προςΔΟΥ'!P3</f>
        <v>0</v>
      </c>
      <c r="I3" s="295">
        <f>'7-προςΔΟΥ'!K3</f>
        <v>0</v>
      </c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>
        <f t="shared" ref="AC3" si="0">SUM(J3:AB3)</f>
        <v>0</v>
      </c>
      <c r="AD3" s="296"/>
      <c r="AE3" s="296"/>
      <c r="AF3" s="296"/>
      <c r="AG3" s="296">
        <v>900</v>
      </c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>
        <f t="shared" ref="AR3" si="1">SUM(AE3:AJ3)</f>
        <v>900</v>
      </c>
      <c r="AS3" s="296">
        <v>300</v>
      </c>
      <c r="AT3" s="296"/>
      <c r="AU3" s="296">
        <v>300</v>
      </c>
      <c r="AV3" s="296"/>
      <c r="AW3" s="296"/>
      <c r="AX3" s="296">
        <f t="shared" ref="AX3" si="2">SUM(AS3:AW3)</f>
        <v>600</v>
      </c>
      <c r="AY3" s="296"/>
      <c r="AZ3" s="296"/>
      <c r="BA3" s="296">
        <v>1300</v>
      </c>
      <c r="BB3" s="296">
        <f t="shared" ref="BB3" si="3">SUM(AY3:BA3)</f>
        <v>1300</v>
      </c>
      <c r="BC3" s="296"/>
      <c r="BD3" s="296"/>
      <c r="BE3" s="296"/>
      <c r="BF3" s="296"/>
      <c r="BG3" s="296"/>
      <c r="BH3" s="296"/>
      <c r="BI3" s="296"/>
      <c r="BJ3" s="296"/>
      <c r="BK3" s="296">
        <v>20</v>
      </c>
      <c r="BL3" s="296">
        <v>30</v>
      </c>
      <c r="BM3" s="434"/>
      <c r="BN3" s="361">
        <f t="shared" ref="BN3" si="4">SUM(BC3:BM3)</f>
        <v>50</v>
      </c>
      <c r="BO3" s="361"/>
      <c r="BP3" s="361"/>
      <c r="BQ3" s="361"/>
      <c r="BR3" s="361"/>
      <c r="BS3" s="361"/>
      <c r="BT3" s="361">
        <f t="shared" ref="BT3" si="5">BO3+BP3+BQ3+BR3</f>
        <v>0</v>
      </c>
      <c r="BU3" s="296">
        <f t="shared" ref="BU3" si="6">C3+E3+G3+H3+AC3-W3-Y3+AR3+AX3+BB3+BN3-BJ3+BT3-BS3</f>
        <v>5950</v>
      </c>
      <c r="BV3" s="296">
        <f t="shared" ref="BV3" si="7">D3+F3+I3+W3+BJ3+BS3</f>
        <v>245</v>
      </c>
      <c r="BW3" s="328"/>
    </row>
    <row r="4" spans="1:75" s="5" customFormat="1">
      <c r="A4" s="492">
        <f>'1-συμβολαια'!A4</f>
        <v>0</v>
      </c>
      <c r="B4" s="344" t="str">
        <f>'1-συμβολαια'!C4</f>
        <v>δάνειο τοκοχρεωλυτικό</v>
      </c>
      <c r="C4" s="399">
        <f>'5-αντίγρ'!AN4</f>
        <v>0</v>
      </c>
      <c r="D4" s="399">
        <f>'5-αντίγρ'!U4+'5-αντίγρ'!Y4+'5-αντίγρ'!AA4+'5-αντίγρ'!AI4</f>
        <v>0</v>
      </c>
      <c r="E4" s="295">
        <f>'6-μεταγρ'!O4</f>
        <v>0</v>
      </c>
      <c r="F4" s="295">
        <f>'6-μεταγρ'!M4+'6-μεταγρ'!N4</f>
        <v>0</v>
      </c>
      <c r="G4" s="296">
        <f>'6-μεταγρ'!P4</f>
        <v>0</v>
      </c>
      <c r="H4" s="295">
        <f>'7-προςΔΟΥ'!P4</f>
        <v>0</v>
      </c>
      <c r="I4" s="295">
        <f>'7-προςΔΟΥ'!K4</f>
        <v>0</v>
      </c>
      <c r="J4" s="294"/>
      <c r="K4" s="294"/>
      <c r="L4" s="294"/>
      <c r="M4" s="294"/>
      <c r="N4" s="294"/>
      <c r="O4" s="294"/>
      <c r="P4" s="294"/>
      <c r="Q4" s="294"/>
      <c r="R4" s="294"/>
      <c r="S4" s="294"/>
      <c r="T4" s="294"/>
      <c r="U4" s="294"/>
      <c r="V4" s="294"/>
      <c r="W4" s="294"/>
      <c r="X4" s="294"/>
      <c r="Y4" s="294"/>
      <c r="Z4" s="294"/>
      <c r="AA4" s="294"/>
      <c r="AB4" s="294"/>
      <c r="AC4" s="294">
        <f t="shared" ref="AC4:AC6" si="8">SUM(J4:AB4)</f>
        <v>0</v>
      </c>
      <c r="AD4" s="294"/>
      <c r="AE4" s="294"/>
      <c r="AF4" s="294"/>
      <c r="AG4" s="296">
        <v>900</v>
      </c>
      <c r="AH4" s="294"/>
      <c r="AI4" s="294"/>
      <c r="AJ4" s="294"/>
      <c r="AK4" s="294"/>
      <c r="AL4" s="294"/>
      <c r="AM4" s="294"/>
      <c r="AN4" s="294"/>
      <c r="AO4" s="294"/>
      <c r="AP4" s="294"/>
      <c r="AQ4" s="294"/>
      <c r="AR4" s="294">
        <f>SUM(AE4:AO4)</f>
        <v>900</v>
      </c>
      <c r="AS4" s="294">
        <v>300</v>
      </c>
      <c r="AT4" s="294"/>
      <c r="AU4" s="294">
        <v>300</v>
      </c>
      <c r="AV4" s="294"/>
      <c r="AW4" s="294"/>
      <c r="AX4" s="294">
        <f t="shared" ref="AX4:AX6" si="9">SUM(AS4:AW4)</f>
        <v>600</v>
      </c>
      <c r="AY4" s="294"/>
      <c r="AZ4" s="294"/>
      <c r="BA4" s="294">
        <v>300</v>
      </c>
      <c r="BB4" s="294">
        <f t="shared" ref="BB4:BB6" si="10">SUM(AY4:BA4)</f>
        <v>300</v>
      </c>
      <c r="BC4" s="294"/>
      <c r="BD4" s="294"/>
      <c r="BE4" s="294"/>
      <c r="BF4" s="294"/>
      <c r="BG4" s="294"/>
      <c r="BH4" s="294"/>
      <c r="BI4" s="294"/>
      <c r="BJ4" s="294"/>
      <c r="BK4" s="294"/>
      <c r="BL4" s="294">
        <v>30</v>
      </c>
      <c r="BM4" s="292"/>
      <c r="BN4" s="297">
        <f t="shared" ref="BN4:BN6" si="11">SUM(BC4:BM4)</f>
        <v>30</v>
      </c>
      <c r="BO4" s="361"/>
      <c r="BP4" s="361"/>
      <c r="BQ4" s="361"/>
      <c r="BR4" s="361"/>
      <c r="BS4" s="361"/>
      <c r="BT4" s="361">
        <f t="shared" ref="BT4:BT6" si="12">BO4+BP4+BQ4+BR4</f>
        <v>0</v>
      </c>
      <c r="BU4" s="296">
        <f t="shared" ref="BU4:BU6" si="13">C4+E4+G4+H4+AC4-W4-Y4+AR4+AX4+BB4+BN4-BJ4+BT4-BS4</f>
        <v>1830</v>
      </c>
      <c r="BV4" s="296">
        <f t="shared" ref="BV4:BV6" si="14">D4+F4+I4+W4+BJ4+BS4</f>
        <v>0</v>
      </c>
      <c r="BW4" s="334"/>
    </row>
    <row r="5" spans="1:75" s="5" customFormat="1">
      <c r="A5" s="492">
        <f>'1-συμβολαια'!A5</f>
        <v>0</v>
      </c>
      <c r="B5" s="344" t="str">
        <f>'1-συμβολαια'!C5</f>
        <v>υποθήκη δανείου</v>
      </c>
      <c r="C5" s="399">
        <f>'5-αντίγρ'!AN5</f>
        <v>2100</v>
      </c>
      <c r="D5" s="399">
        <f>'5-αντίγρ'!U5+'5-αντίγρ'!Y5+'5-αντίγρ'!AA5+'5-αντίγρ'!AI5</f>
        <v>100</v>
      </c>
      <c r="E5" s="295">
        <f>'6-μεταγρ'!O5</f>
        <v>1000</v>
      </c>
      <c r="F5" s="295">
        <f>'6-μεταγρ'!M5+'6-μεταγρ'!N5</f>
        <v>145</v>
      </c>
      <c r="G5" s="296">
        <f>'6-μεταγρ'!P5</f>
        <v>0</v>
      </c>
      <c r="H5" s="295">
        <f>'7-προςΔΟΥ'!P5</f>
        <v>0</v>
      </c>
      <c r="I5" s="295">
        <f>'7-προςΔΟΥ'!K5</f>
        <v>0</v>
      </c>
      <c r="J5" s="294"/>
      <c r="K5" s="294"/>
      <c r="L5" s="294"/>
      <c r="M5" s="294"/>
      <c r="N5" s="294"/>
      <c r="O5" s="294"/>
      <c r="P5" s="294"/>
      <c r="Q5" s="294"/>
      <c r="R5" s="294"/>
      <c r="S5" s="294"/>
      <c r="T5" s="294"/>
      <c r="U5" s="294"/>
      <c r="V5" s="294"/>
      <c r="W5" s="294"/>
      <c r="X5" s="294"/>
      <c r="Y5" s="294"/>
      <c r="Z5" s="294"/>
      <c r="AA5" s="294"/>
      <c r="AB5" s="294"/>
      <c r="AC5" s="294">
        <f t="shared" si="8"/>
        <v>0</v>
      </c>
      <c r="AD5" s="294"/>
      <c r="AE5" s="294"/>
      <c r="AF5" s="294"/>
      <c r="AG5" s="296">
        <v>900</v>
      </c>
      <c r="AH5" s="294"/>
      <c r="AI5" s="294"/>
      <c r="AJ5" s="294"/>
      <c r="AK5" s="294"/>
      <c r="AL5" s="294"/>
      <c r="AM5" s="294"/>
      <c r="AN5" s="294"/>
      <c r="AO5" s="294"/>
      <c r="AP5" s="294"/>
      <c r="AQ5" s="294"/>
      <c r="AR5" s="294">
        <f t="shared" ref="AR5:AR6" si="15">SUM(AE5:AJ5)</f>
        <v>900</v>
      </c>
      <c r="AS5" s="294">
        <v>300</v>
      </c>
      <c r="AT5" s="294"/>
      <c r="AU5" s="294">
        <v>300</v>
      </c>
      <c r="AV5" s="294"/>
      <c r="AW5" s="294"/>
      <c r="AX5" s="294">
        <f t="shared" si="9"/>
        <v>600</v>
      </c>
      <c r="AY5" s="294"/>
      <c r="AZ5" s="294"/>
      <c r="BA5" s="294">
        <v>300</v>
      </c>
      <c r="BB5" s="294">
        <f t="shared" si="10"/>
        <v>300</v>
      </c>
      <c r="BC5" s="294"/>
      <c r="BD5" s="294"/>
      <c r="BE5" s="294"/>
      <c r="BF5" s="294"/>
      <c r="BG5" s="294"/>
      <c r="BH5" s="294"/>
      <c r="BI5" s="294"/>
      <c r="BJ5" s="294"/>
      <c r="BK5" s="294">
        <v>20</v>
      </c>
      <c r="BL5" s="294">
        <v>30</v>
      </c>
      <c r="BM5" s="292"/>
      <c r="BN5" s="297">
        <f t="shared" si="11"/>
        <v>50</v>
      </c>
      <c r="BO5" s="361"/>
      <c r="BP5" s="361"/>
      <c r="BQ5" s="361"/>
      <c r="BR5" s="361"/>
      <c r="BS5" s="361"/>
      <c r="BT5" s="361">
        <f t="shared" si="12"/>
        <v>0</v>
      </c>
      <c r="BU5" s="296">
        <f t="shared" si="13"/>
        <v>4950</v>
      </c>
      <c r="BV5" s="296">
        <f t="shared" si="14"/>
        <v>245</v>
      </c>
      <c r="BW5" s="334"/>
    </row>
    <row r="6" spans="1:75" s="5" customFormat="1" ht="12" thickBot="1">
      <c r="A6" s="493">
        <f>'1-συμβολαια'!A6</f>
        <v>0</v>
      </c>
      <c r="B6" s="485" t="str">
        <f>'1-συμβολαια'!C6</f>
        <v>δανείου ΤΟΚΟΙ</v>
      </c>
      <c r="C6" s="486">
        <f>'5-αντίγρ'!AN6</f>
        <v>0</v>
      </c>
      <c r="D6" s="486">
        <f>'5-αντίγρ'!U6+'5-αντίγρ'!Y6+'5-αντίγρ'!AA6+'5-αντίγρ'!AI6</f>
        <v>0</v>
      </c>
      <c r="E6" s="487">
        <f>'6-μεταγρ'!O6</f>
        <v>0</v>
      </c>
      <c r="F6" s="487">
        <f>'6-μεταγρ'!M6+'6-μεταγρ'!N6</f>
        <v>0</v>
      </c>
      <c r="G6" s="488">
        <f>'6-μεταγρ'!P6</f>
        <v>0</v>
      </c>
      <c r="H6" s="487">
        <f>'7-προςΔΟΥ'!P6</f>
        <v>0</v>
      </c>
      <c r="I6" s="487">
        <f>'7-προςΔΟΥ'!K6</f>
        <v>0</v>
      </c>
      <c r="J6" s="488"/>
      <c r="K6" s="488"/>
      <c r="L6" s="488"/>
      <c r="M6" s="488"/>
      <c r="N6" s="488"/>
      <c r="O6" s="488"/>
      <c r="P6" s="488"/>
      <c r="Q6" s="488"/>
      <c r="R6" s="488"/>
      <c r="S6" s="488"/>
      <c r="T6" s="488"/>
      <c r="U6" s="488"/>
      <c r="V6" s="488"/>
      <c r="W6" s="488"/>
      <c r="X6" s="488"/>
      <c r="Y6" s="488"/>
      <c r="Z6" s="488"/>
      <c r="AA6" s="488"/>
      <c r="AB6" s="488"/>
      <c r="AC6" s="488">
        <f t="shared" si="8"/>
        <v>0</v>
      </c>
      <c r="AD6" s="488"/>
      <c r="AE6" s="488"/>
      <c r="AF6" s="488"/>
      <c r="AG6" s="488">
        <v>900</v>
      </c>
      <c r="AH6" s="488"/>
      <c r="AI6" s="488"/>
      <c r="AJ6" s="488"/>
      <c r="AK6" s="488"/>
      <c r="AL6" s="488"/>
      <c r="AM6" s="488"/>
      <c r="AN6" s="488"/>
      <c r="AO6" s="488"/>
      <c r="AP6" s="488"/>
      <c r="AQ6" s="488"/>
      <c r="AR6" s="488">
        <f t="shared" si="15"/>
        <v>900</v>
      </c>
      <c r="AS6" s="488">
        <v>300</v>
      </c>
      <c r="AT6" s="488"/>
      <c r="AU6" s="488">
        <v>300</v>
      </c>
      <c r="AV6" s="488"/>
      <c r="AW6" s="488"/>
      <c r="AX6" s="488">
        <f t="shared" si="9"/>
        <v>600</v>
      </c>
      <c r="AY6" s="488"/>
      <c r="AZ6" s="488"/>
      <c r="BA6" s="488">
        <v>300</v>
      </c>
      <c r="BB6" s="488">
        <f t="shared" si="10"/>
        <v>300</v>
      </c>
      <c r="BC6" s="488"/>
      <c r="BD6" s="488"/>
      <c r="BE6" s="488"/>
      <c r="BF6" s="488"/>
      <c r="BG6" s="488"/>
      <c r="BH6" s="488"/>
      <c r="BI6" s="488"/>
      <c r="BJ6" s="488"/>
      <c r="BK6" s="488"/>
      <c r="BL6" s="488">
        <v>30</v>
      </c>
      <c r="BM6" s="421"/>
      <c r="BN6" s="489">
        <f t="shared" si="11"/>
        <v>30</v>
      </c>
      <c r="BO6" s="489"/>
      <c r="BP6" s="489"/>
      <c r="BQ6" s="489"/>
      <c r="BR6" s="489"/>
      <c r="BS6" s="489"/>
      <c r="BT6" s="489">
        <f t="shared" si="12"/>
        <v>0</v>
      </c>
      <c r="BU6" s="488">
        <f t="shared" si="13"/>
        <v>1830</v>
      </c>
      <c r="BV6" s="488">
        <f t="shared" si="14"/>
        <v>0</v>
      </c>
      <c r="BW6" s="464"/>
    </row>
    <row r="7" spans="1:75" s="7" customFormat="1">
      <c r="A7" s="695" t="s">
        <v>45</v>
      </c>
      <c r="B7" s="696"/>
      <c r="C7" s="163">
        <f t="shared" ref="C7:AB7" si="16">SUM(C3:C6)</f>
        <v>4200</v>
      </c>
      <c r="D7" s="163">
        <f t="shared" si="16"/>
        <v>200</v>
      </c>
      <c r="E7" s="163">
        <f t="shared" si="16"/>
        <v>2000</v>
      </c>
      <c r="F7" s="163">
        <f t="shared" si="16"/>
        <v>290</v>
      </c>
      <c r="G7" s="163">
        <f t="shared" si="16"/>
        <v>0</v>
      </c>
      <c r="H7" s="163">
        <f t="shared" si="16"/>
        <v>0</v>
      </c>
      <c r="I7" s="163">
        <f t="shared" si="16"/>
        <v>0</v>
      </c>
      <c r="J7" s="163">
        <f t="shared" si="16"/>
        <v>0</v>
      </c>
      <c r="K7" s="163">
        <f t="shared" si="16"/>
        <v>0</v>
      </c>
      <c r="L7" s="163">
        <f t="shared" si="16"/>
        <v>0</v>
      </c>
      <c r="M7" s="163">
        <f t="shared" si="16"/>
        <v>0</v>
      </c>
      <c r="N7" s="163">
        <f t="shared" si="16"/>
        <v>0</v>
      </c>
      <c r="O7" s="163">
        <f t="shared" si="16"/>
        <v>0</v>
      </c>
      <c r="P7" s="163">
        <f t="shared" si="16"/>
        <v>0</v>
      </c>
      <c r="Q7" s="163">
        <f t="shared" si="16"/>
        <v>0</v>
      </c>
      <c r="R7" s="163">
        <f t="shared" si="16"/>
        <v>0</v>
      </c>
      <c r="S7" s="163">
        <f t="shared" si="16"/>
        <v>0</v>
      </c>
      <c r="T7" s="163">
        <f t="shared" si="16"/>
        <v>0</v>
      </c>
      <c r="U7" s="163">
        <f t="shared" si="16"/>
        <v>0</v>
      </c>
      <c r="V7" s="163">
        <f t="shared" si="16"/>
        <v>0</v>
      </c>
      <c r="W7" s="163">
        <f t="shared" si="16"/>
        <v>0</v>
      </c>
      <c r="X7" s="163">
        <f t="shared" si="16"/>
        <v>0</v>
      </c>
      <c r="Y7" s="163">
        <f t="shared" si="16"/>
        <v>0</v>
      </c>
      <c r="Z7" s="163">
        <f t="shared" si="16"/>
        <v>0</v>
      </c>
      <c r="AA7" s="163">
        <f t="shared" si="16"/>
        <v>0</v>
      </c>
      <c r="AB7" s="163">
        <f t="shared" si="16"/>
        <v>0</v>
      </c>
      <c r="AC7" s="163"/>
      <c r="AD7" s="163"/>
      <c r="AE7" s="163">
        <f t="shared" ref="AE7:BV7" si="17">SUM(AE3:AE6)</f>
        <v>0</v>
      </c>
      <c r="AF7" s="163">
        <f t="shared" si="17"/>
        <v>0</v>
      </c>
      <c r="AG7" s="163">
        <f t="shared" si="17"/>
        <v>3600</v>
      </c>
      <c r="AH7" s="163">
        <f t="shared" si="17"/>
        <v>0</v>
      </c>
      <c r="AI7" s="163">
        <f t="shared" si="17"/>
        <v>0</v>
      </c>
      <c r="AJ7" s="391">
        <f t="shared" si="17"/>
        <v>0</v>
      </c>
      <c r="AK7" s="163">
        <f t="shared" si="17"/>
        <v>0</v>
      </c>
      <c r="AL7" s="163">
        <f t="shared" si="17"/>
        <v>0</v>
      </c>
      <c r="AM7" s="163">
        <f t="shared" si="17"/>
        <v>0</v>
      </c>
      <c r="AN7" s="163">
        <f t="shared" si="17"/>
        <v>0</v>
      </c>
      <c r="AO7" s="163">
        <f t="shared" si="17"/>
        <v>0</v>
      </c>
      <c r="AP7" s="163">
        <f t="shared" si="17"/>
        <v>0</v>
      </c>
      <c r="AQ7" s="163">
        <f t="shared" si="17"/>
        <v>0</v>
      </c>
      <c r="AR7" s="163">
        <f t="shared" si="17"/>
        <v>3600</v>
      </c>
      <c r="AS7" s="163">
        <f t="shared" si="17"/>
        <v>1200</v>
      </c>
      <c r="AT7" s="392">
        <f t="shared" si="17"/>
        <v>0</v>
      </c>
      <c r="AU7" s="163">
        <f t="shared" si="17"/>
        <v>1200</v>
      </c>
      <c r="AV7" s="392">
        <f t="shared" si="17"/>
        <v>0</v>
      </c>
      <c r="AW7" s="392">
        <f t="shared" si="17"/>
        <v>0</v>
      </c>
      <c r="AX7" s="163">
        <f t="shared" si="17"/>
        <v>2400</v>
      </c>
      <c r="AY7" s="163">
        <f t="shared" si="17"/>
        <v>0</v>
      </c>
      <c r="AZ7" s="392">
        <f t="shared" si="17"/>
        <v>0</v>
      </c>
      <c r="BA7" s="163">
        <f t="shared" si="17"/>
        <v>2200</v>
      </c>
      <c r="BB7" s="163">
        <f t="shared" si="17"/>
        <v>2200</v>
      </c>
      <c r="BC7" s="163">
        <f t="shared" si="17"/>
        <v>0</v>
      </c>
      <c r="BD7" s="163">
        <f t="shared" si="17"/>
        <v>0</v>
      </c>
      <c r="BE7" s="163">
        <f t="shared" si="17"/>
        <v>0</v>
      </c>
      <c r="BF7" s="163">
        <f t="shared" si="17"/>
        <v>0</v>
      </c>
      <c r="BG7" s="163">
        <f t="shared" si="17"/>
        <v>0</v>
      </c>
      <c r="BH7" s="163">
        <f t="shared" si="17"/>
        <v>0</v>
      </c>
      <c r="BI7" s="163">
        <f t="shared" si="17"/>
        <v>0</v>
      </c>
      <c r="BJ7" s="163">
        <f t="shared" si="17"/>
        <v>0</v>
      </c>
      <c r="BK7" s="163">
        <f t="shared" si="17"/>
        <v>40</v>
      </c>
      <c r="BL7" s="163">
        <f t="shared" si="17"/>
        <v>120</v>
      </c>
      <c r="BM7" s="163">
        <f t="shared" si="17"/>
        <v>0</v>
      </c>
      <c r="BN7" s="163">
        <f t="shared" si="17"/>
        <v>160</v>
      </c>
      <c r="BO7" s="163">
        <f t="shared" si="17"/>
        <v>0</v>
      </c>
      <c r="BP7" s="163">
        <f t="shared" si="17"/>
        <v>0</v>
      </c>
      <c r="BQ7" s="163">
        <f t="shared" si="17"/>
        <v>0</v>
      </c>
      <c r="BR7" s="163">
        <f t="shared" si="17"/>
        <v>0</v>
      </c>
      <c r="BS7" s="163">
        <f t="shared" si="17"/>
        <v>0</v>
      </c>
      <c r="BT7" s="163">
        <f t="shared" si="17"/>
        <v>0</v>
      </c>
      <c r="BU7" s="163">
        <f t="shared" si="17"/>
        <v>14560</v>
      </c>
      <c r="BV7" s="163">
        <f t="shared" si="17"/>
        <v>490</v>
      </c>
      <c r="BW7" s="392"/>
    </row>
    <row r="8" spans="1:75" ht="11.25" customHeight="1"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7"/>
      <c r="BV8" s="7"/>
      <c r="BW8" s="2"/>
    </row>
    <row r="9" spans="1:75" ht="11.25" customHeight="1">
      <c r="C9" s="134"/>
      <c r="D9" s="134"/>
      <c r="E9" s="2"/>
      <c r="F9" s="2"/>
      <c r="G9" s="2"/>
      <c r="H9" s="2"/>
      <c r="I9" s="2"/>
      <c r="J9" s="170" t="s">
        <v>421</v>
      </c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17" t="s">
        <v>432</v>
      </c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161" t="s">
        <v>176</v>
      </c>
      <c r="AT9" s="2"/>
      <c r="AU9" s="2"/>
      <c r="AV9" s="2"/>
      <c r="AW9" s="2"/>
      <c r="AX9" s="2"/>
      <c r="AY9" s="161" t="s">
        <v>188</v>
      </c>
      <c r="AZ9" s="2"/>
      <c r="BA9" s="2"/>
      <c r="BB9" s="2"/>
      <c r="BC9" s="161" t="s">
        <v>201</v>
      </c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 t="s">
        <v>484</v>
      </c>
      <c r="BP9" s="2"/>
      <c r="BQ9" s="2"/>
      <c r="BR9" s="2"/>
      <c r="BS9" s="2"/>
      <c r="BT9" s="2"/>
      <c r="BU9" s="7"/>
      <c r="BV9" s="7"/>
      <c r="BW9" s="2"/>
    </row>
    <row r="10" spans="1:75" ht="11.25" customHeight="1">
      <c r="C10" s="134"/>
      <c r="D10" s="134"/>
      <c r="E10" s="2"/>
      <c r="F10" s="2"/>
      <c r="G10" s="2"/>
      <c r="H10" s="2"/>
      <c r="I10" s="2"/>
      <c r="J10" s="4"/>
      <c r="K10" s="170" t="s">
        <v>422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170" t="s">
        <v>171</v>
      </c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63" t="s">
        <v>179</v>
      </c>
      <c r="AU10" s="2"/>
      <c r="AV10" s="2"/>
      <c r="AW10" s="2"/>
      <c r="AX10" s="2"/>
      <c r="AY10" s="2"/>
      <c r="AZ10" s="262" t="s">
        <v>189</v>
      </c>
      <c r="BA10" s="2"/>
      <c r="BB10" s="2"/>
      <c r="BC10" s="2"/>
      <c r="BD10" s="181" t="s">
        <v>204</v>
      </c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 t="s">
        <v>485</v>
      </c>
      <c r="BQ10" s="2"/>
      <c r="BR10" s="2"/>
      <c r="BS10" s="2"/>
      <c r="BT10" s="2"/>
      <c r="BU10" s="7"/>
      <c r="BV10" s="7"/>
      <c r="BW10" s="2"/>
    </row>
    <row r="11" spans="1:75" ht="11.25" customHeight="1">
      <c r="C11" s="134"/>
      <c r="D11" s="134"/>
      <c r="E11" s="2"/>
      <c r="F11" s="2"/>
      <c r="G11" s="2"/>
      <c r="H11" s="2"/>
      <c r="I11" s="2"/>
      <c r="J11" s="4"/>
      <c r="K11" s="4"/>
      <c r="L11" s="170" t="s">
        <v>423</v>
      </c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17" t="s">
        <v>433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4" t="s">
        <v>177</v>
      </c>
      <c r="AV11" s="2"/>
      <c r="AW11" s="2"/>
      <c r="AX11" s="2"/>
      <c r="AY11" s="2"/>
      <c r="AZ11" s="2"/>
      <c r="BA11" s="161" t="s">
        <v>190</v>
      </c>
      <c r="BB11" s="2"/>
      <c r="BC11" s="2"/>
      <c r="BD11" s="2"/>
      <c r="BE11" s="161" t="s">
        <v>205</v>
      </c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 t="s">
        <v>31</v>
      </c>
      <c r="BR11" s="2"/>
      <c r="BS11" s="2"/>
      <c r="BT11" s="2"/>
      <c r="BU11" s="7"/>
      <c r="BV11" s="7"/>
      <c r="BW11" s="2"/>
    </row>
    <row r="12" spans="1:75" ht="11.25" customHeight="1">
      <c r="C12" s="134"/>
      <c r="D12" s="134"/>
      <c r="E12" s="2"/>
      <c r="F12" s="2"/>
      <c r="G12" s="2"/>
      <c r="H12" s="2"/>
      <c r="I12" s="2"/>
      <c r="J12" s="4"/>
      <c r="K12" s="4"/>
      <c r="L12" s="4"/>
      <c r="M12" s="183" t="s">
        <v>424</v>
      </c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117" t="s">
        <v>434</v>
      </c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63" t="s">
        <v>178</v>
      </c>
      <c r="AW12" s="2"/>
      <c r="AX12" s="2"/>
      <c r="AY12" s="2"/>
      <c r="AZ12" s="2"/>
      <c r="BA12" s="2"/>
      <c r="BB12" s="2"/>
      <c r="BC12" s="2"/>
      <c r="BD12" s="2"/>
      <c r="BE12" s="2"/>
      <c r="BF12" s="181" t="s">
        <v>207</v>
      </c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 t="s">
        <v>486</v>
      </c>
      <c r="BS12" s="2"/>
      <c r="BT12" s="2"/>
      <c r="BU12" s="7"/>
      <c r="BV12" s="7"/>
      <c r="BW12" s="2"/>
    </row>
    <row r="13" spans="1:75" ht="11.25" customHeight="1">
      <c r="C13" s="134"/>
      <c r="D13" s="134"/>
      <c r="E13" s="2"/>
      <c r="F13" s="2"/>
      <c r="G13" s="2"/>
      <c r="H13" s="2"/>
      <c r="I13" s="2"/>
      <c r="J13" s="4"/>
      <c r="K13" s="4"/>
      <c r="L13" s="4"/>
      <c r="M13" s="4"/>
      <c r="N13" s="161" t="s">
        <v>425</v>
      </c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17" t="s">
        <v>435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62" t="s">
        <v>185</v>
      </c>
      <c r="AX13" s="2"/>
      <c r="AY13" s="2"/>
      <c r="AZ13" s="2"/>
      <c r="BA13" s="2"/>
      <c r="BB13" s="2"/>
      <c r="BC13" s="2"/>
      <c r="BD13" s="2"/>
      <c r="BE13" s="2"/>
      <c r="BF13" s="2"/>
      <c r="BG13" s="161" t="s">
        <v>208</v>
      </c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 t="s">
        <v>57</v>
      </c>
      <c r="BT13" s="2"/>
      <c r="BU13" s="7"/>
      <c r="BV13" s="7"/>
    </row>
    <row r="14" spans="1:75" ht="11.25" customHeight="1">
      <c r="C14" s="134"/>
      <c r="D14" s="134"/>
      <c r="E14" s="2"/>
      <c r="F14" s="2"/>
      <c r="G14" s="2"/>
      <c r="H14" s="2"/>
      <c r="I14" s="2"/>
      <c r="J14" s="4"/>
      <c r="K14" s="4"/>
      <c r="L14" s="4"/>
      <c r="M14" s="4"/>
      <c r="N14" s="4"/>
      <c r="O14" s="161" t="s">
        <v>479</v>
      </c>
      <c r="P14" s="4"/>
      <c r="Q14" s="183"/>
      <c r="R14" s="183"/>
      <c r="S14" s="183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61" t="s">
        <v>436</v>
      </c>
      <c r="AK14" s="117"/>
      <c r="AL14" s="117"/>
      <c r="AM14" s="117"/>
      <c r="AN14" s="117"/>
      <c r="AO14" s="117"/>
      <c r="AP14" s="117"/>
      <c r="AQ14" s="117"/>
      <c r="AR14" s="2"/>
      <c r="AS14" s="2"/>
      <c r="AT14" s="2"/>
      <c r="AU14" s="2"/>
      <c r="AV14" s="2"/>
      <c r="AW14" s="2"/>
      <c r="AX14" s="2"/>
      <c r="AY14" s="2"/>
      <c r="AZ14" s="2"/>
      <c r="BA14" s="161" t="s">
        <v>196</v>
      </c>
      <c r="BB14" s="2"/>
      <c r="BC14" s="2"/>
      <c r="BD14" s="2"/>
      <c r="BE14" s="2"/>
      <c r="BF14" s="2"/>
      <c r="BG14" s="2"/>
      <c r="BH14" s="181" t="s">
        <v>209</v>
      </c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C15" s="79"/>
      <c r="D15" s="79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183" t="s">
        <v>426</v>
      </c>
      <c r="Q15" s="183"/>
      <c r="R15" s="183"/>
      <c r="S15" s="183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169" t="s">
        <v>437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63" t="s">
        <v>194</v>
      </c>
      <c r="BB15" s="2"/>
      <c r="BC15" s="2"/>
      <c r="BD15" s="2"/>
      <c r="BE15" s="2"/>
      <c r="BF15" s="2"/>
      <c r="BG15" s="2"/>
      <c r="BH15" s="2"/>
      <c r="BI15" s="161" t="s">
        <v>210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B16" s="137"/>
      <c r="C16" s="79"/>
      <c r="D16" s="79"/>
      <c r="E16" s="2"/>
      <c r="F16" s="2"/>
      <c r="G16" s="2"/>
      <c r="H16" s="2"/>
      <c r="I16" s="2" t="s">
        <v>539</v>
      </c>
      <c r="J16" s="4"/>
      <c r="K16" s="4"/>
      <c r="L16" s="4"/>
      <c r="M16" s="4"/>
      <c r="N16" s="4"/>
      <c r="O16" s="4"/>
      <c r="P16" s="4"/>
      <c r="Q16" s="161" t="s">
        <v>447</v>
      </c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117" t="s">
        <v>476</v>
      </c>
      <c r="AM16" s="117"/>
      <c r="AN16" s="117"/>
      <c r="AO16" s="117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61" t="s">
        <v>195</v>
      </c>
      <c r="BB16" s="2"/>
      <c r="BC16" s="2"/>
      <c r="BD16" s="2"/>
      <c r="BE16" s="2"/>
      <c r="BF16" s="2"/>
      <c r="BG16" s="2"/>
      <c r="BH16" s="2"/>
      <c r="BI16" s="2"/>
      <c r="BJ16" s="181" t="s">
        <v>279</v>
      </c>
      <c r="BK16" s="181"/>
      <c r="BL16" s="181"/>
      <c r="BM16" s="2"/>
      <c r="BN16" s="2"/>
      <c r="BO16" s="2"/>
      <c r="BP16" s="2"/>
      <c r="BQ16" s="2"/>
      <c r="BR16" s="2"/>
      <c r="BS16" s="2"/>
      <c r="BT16" s="2"/>
      <c r="BU16" s="7"/>
      <c r="BV16" s="7"/>
    </row>
    <row r="17" spans="2:74">
      <c r="B17" s="138"/>
      <c r="C17" s="79"/>
      <c r="D17" s="79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182" t="s">
        <v>448</v>
      </c>
      <c r="S17" s="183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169" t="s">
        <v>477</v>
      </c>
      <c r="AN17" s="2"/>
      <c r="AO17" s="169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81" t="s">
        <v>197</v>
      </c>
      <c r="BB17" s="2"/>
      <c r="BC17" s="2"/>
      <c r="BD17" s="2"/>
      <c r="BE17" s="2"/>
      <c r="BF17" s="2"/>
      <c r="BG17" s="2"/>
      <c r="BH17" s="2"/>
      <c r="BI17" s="2"/>
      <c r="BJ17" s="2"/>
      <c r="BK17" s="161" t="s">
        <v>465</v>
      </c>
      <c r="BL17" s="161"/>
      <c r="BM17" s="2"/>
      <c r="BN17" s="2"/>
      <c r="BO17" s="2"/>
      <c r="BP17" s="2"/>
      <c r="BQ17" s="2"/>
      <c r="BR17" s="2"/>
      <c r="BS17" s="2"/>
      <c r="BT17" s="2"/>
      <c r="BU17" s="7"/>
      <c r="BV17" s="7"/>
    </row>
    <row r="18" spans="2:74">
      <c r="C18" s="79"/>
      <c r="D18" s="79"/>
      <c r="E18" s="84"/>
      <c r="F18" s="84"/>
      <c r="G18" s="84"/>
      <c r="H18" s="84"/>
      <c r="I18" s="2"/>
      <c r="J18" s="84"/>
      <c r="K18" s="84"/>
      <c r="L18" s="84"/>
      <c r="M18" s="84"/>
      <c r="N18" s="4"/>
      <c r="O18" s="4"/>
      <c r="P18" s="4"/>
      <c r="Q18" s="4"/>
      <c r="R18" s="4"/>
      <c r="S18" s="161" t="s">
        <v>473</v>
      </c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84"/>
      <c r="AH18" s="84"/>
      <c r="AI18" s="84"/>
      <c r="AJ18" s="84"/>
      <c r="AK18" s="84"/>
      <c r="AL18" s="84"/>
      <c r="AM18" s="84"/>
      <c r="AN18" s="117" t="s">
        <v>438</v>
      </c>
      <c r="AO18" s="117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186" t="s">
        <v>245</v>
      </c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183" t="s">
        <v>464</v>
      </c>
      <c r="BM18" s="84"/>
      <c r="BN18" s="84"/>
      <c r="BO18" s="84"/>
      <c r="BP18" s="84"/>
      <c r="BQ18" s="84"/>
      <c r="BR18" s="84"/>
      <c r="BS18" s="84"/>
      <c r="BT18" s="84"/>
      <c r="BU18" s="7"/>
      <c r="BV18" s="7"/>
    </row>
    <row r="19" spans="2:74">
      <c r="C19" s="79"/>
      <c r="D19" s="79"/>
      <c r="J19" s="84"/>
      <c r="K19" s="84"/>
      <c r="L19" s="84"/>
      <c r="M19" s="84"/>
      <c r="N19" s="84"/>
      <c r="O19" s="84"/>
      <c r="P19" s="4"/>
      <c r="Q19" s="4"/>
      <c r="R19" s="4"/>
      <c r="S19" s="4"/>
      <c r="T19" s="183" t="s">
        <v>480</v>
      </c>
      <c r="U19" s="4"/>
      <c r="V19" s="4"/>
      <c r="W19" s="4"/>
      <c r="X19" s="4"/>
      <c r="Y19" s="4"/>
      <c r="Z19" s="4"/>
      <c r="AA19" s="4"/>
      <c r="AB19" s="4"/>
      <c r="AC19" s="2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2"/>
      <c r="AO19" s="169" t="s">
        <v>439</v>
      </c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187" t="s">
        <v>246</v>
      </c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7"/>
      <c r="BV19" s="7"/>
    </row>
    <row r="20" spans="2:74">
      <c r="C20" s="79"/>
      <c r="D20" s="79"/>
      <c r="L20" s="84"/>
      <c r="M20" s="84"/>
      <c r="N20" s="84"/>
      <c r="O20" s="84"/>
      <c r="P20" s="4"/>
      <c r="Q20" s="4"/>
      <c r="R20" s="4"/>
      <c r="S20" s="4"/>
      <c r="T20" s="4"/>
      <c r="U20" s="183" t="s">
        <v>427</v>
      </c>
      <c r="V20" s="4"/>
      <c r="W20" s="4"/>
      <c r="X20" s="4"/>
      <c r="Y20" s="4"/>
      <c r="Z20" s="4"/>
      <c r="AA20" s="4"/>
      <c r="AB20" s="4"/>
      <c r="AC20" s="2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186" t="s">
        <v>247</v>
      </c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  <c r="BS20" s="84"/>
      <c r="BT20" s="84"/>
      <c r="BU20" s="7"/>
      <c r="BV20" s="7"/>
    </row>
    <row r="21" spans="2:74" ht="20.25">
      <c r="C21" s="79"/>
      <c r="D21" s="79"/>
      <c r="L21" s="84"/>
      <c r="M21" s="84"/>
      <c r="N21" s="84"/>
      <c r="O21" s="84"/>
      <c r="P21" s="84"/>
      <c r="Q21" s="84"/>
      <c r="R21" s="84"/>
      <c r="S21" s="84"/>
      <c r="T21" s="4"/>
      <c r="U21" s="4"/>
      <c r="V21" s="161" t="s">
        <v>428</v>
      </c>
      <c r="W21" s="4"/>
      <c r="X21" s="4"/>
      <c r="Y21" s="4"/>
      <c r="Z21" s="4"/>
      <c r="AA21" s="4"/>
      <c r="AB21" s="4"/>
      <c r="AC21" s="84"/>
      <c r="AD21" s="84"/>
      <c r="AE21" s="84"/>
      <c r="AF21" s="84"/>
      <c r="AG21" s="84"/>
      <c r="AH21" s="84"/>
      <c r="AI21" s="84"/>
      <c r="AJ21" s="84"/>
      <c r="AK21" s="84"/>
      <c r="AL21" s="84"/>
      <c r="AM21" s="84"/>
      <c r="AN21" s="84"/>
      <c r="AO21" s="84"/>
      <c r="AP21" s="84"/>
      <c r="AQ21" s="84"/>
      <c r="AR21" s="84"/>
      <c r="AS21" s="84"/>
      <c r="AT21" s="84"/>
      <c r="AU21" s="84"/>
      <c r="AV21" s="84"/>
      <c r="AW21" s="84"/>
      <c r="AX21" s="84"/>
      <c r="AY21" s="84"/>
      <c r="AZ21" s="84"/>
      <c r="BA21" s="382" t="s">
        <v>502</v>
      </c>
      <c r="BB21" s="84"/>
      <c r="BC21" s="84"/>
      <c r="BD21" s="84"/>
      <c r="BE21" s="84"/>
      <c r="BF21" s="84"/>
      <c r="BG21" s="84"/>
      <c r="BH21" s="84"/>
      <c r="BI21" s="84"/>
      <c r="BJ21" s="84"/>
      <c r="BK21" s="84"/>
      <c r="BL21" s="84"/>
      <c r="BM21" s="84"/>
      <c r="BN21" s="84"/>
      <c r="BO21" s="84"/>
      <c r="BP21" s="84"/>
      <c r="BQ21" s="84"/>
      <c r="BR21" s="84"/>
      <c r="BS21" s="84"/>
      <c r="BT21" s="84"/>
      <c r="BU21" s="7"/>
      <c r="BV21" s="7"/>
    </row>
    <row r="22" spans="2:74">
      <c r="C22" s="79"/>
      <c r="D22" s="79"/>
      <c r="L22" s="84"/>
      <c r="M22" s="84"/>
      <c r="N22" s="84"/>
      <c r="O22" s="84"/>
      <c r="P22" s="84"/>
      <c r="Q22" s="84"/>
      <c r="R22" s="84"/>
      <c r="S22" s="84"/>
      <c r="T22" s="4"/>
      <c r="U22" s="4"/>
      <c r="V22" s="4"/>
      <c r="W22" s="182" t="s">
        <v>429</v>
      </c>
      <c r="X22" s="4"/>
      <c r="Y22" s="4"/>
      <c r="Z22" s="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7"/>
      <c r="BV22" s="7"/>
    </row>
    <row r="23" spans="2:74">
      <c r="L23" s="84"/>
      <c r="M23" s="84"/>
      <c r="N23" s="84"/>
      <c r="O23" s="84"/>
      <c r="P23" s="84"/>
      <c r="Q23" s="84"/>
      <c r="R23" s="84"/>
      <c r="S23" s="84"/>
      <c r="T23" s="4"/>
      <c r="U23" s="4"/>
      <c r="V23" s="4"/>
      <c r="W23" s="4"/>
      <c r="X23" s="183" t="s">
        <v>430</v>
      </c>
      <c r="Y23" s="84"/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/>
      <c r="AL23" s="84"/>
      <c r="AM23" s="84"/>
      <c r="AN23" s="84"/>
      <c r="AO23" s="84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84"/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84"/>
      <c r="BM23" s="84"/>
      <c r="BN23" s="84"/>
      <c r="BO23" s="84"/>
      <c r="BP23" s="84"/>
      <c r="BQ23" s="84"/>
      <c r="BR23" s="84"/>
      <c r="BS23" s="84"/>
      <c r="BT23" s="84"/>
    </row>
    <row r="24" spans="2:74">
      <c r="K24" s="3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161" t="s">
        <v>276</v>
      </c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</row>
    <row r="25" spans="2:74">
      <c r="K25" s="3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183" t="s">
        <v>431</v>
      </c>
      <c r="AA25" s="84"/>
      <c r="AB25" s="84"/>
      <c r="AC25" s="84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84"/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</row>
    <row r="26" spans="2:74">
      <c r="K26" s="3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</row>
    <row r="27" spans="2:74"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</row>
    <row r="28" spans="2:74"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2:74"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2:74"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2:74"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2:74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12:72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</sheetData>
  <mergeCells count="13">
    <mergeCell ref="BU1:BW1"/>
    <mergeCell ref="A7:B7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4"/>
  <sheetViews>
    <sheetView workbookViewId="0">
      <pane ySplit="2" topLeftCell="A3" activePane="bottomLeft" state="frozen"/>
      <selection pane="bottomLeft" activeCell="M34" sqref="M34"/>
    </sheetView>
  </sheetViews>
  <sheetFormatPr defaultRowHeight="11.25"/>
  <cols>
    <col min="1" max="1" width="7.28515625" style="7" bestFit="1" customWidth="1"/>
    <col min="2" max="2" width="9.42578125" style="142" customWidth="1"/>
    <col min="3" max="3" width="16.8554687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26" t="s">
        <v>1</v>
      </c>
      <c r="B1" s="728" t="s">
        <v>2</v>
      </c>
      <c r="C1" s="730" t="s">
        <v>0</v>
      </c>
      <c r="D1" s="732" t="s">
        <v>7</v>
      </c>
      <c r="E1" s="721" t="s">
        <v>6</v>
      </c>
      <c r="F1" s="722"/>
      <c r="G1" s="723" t="s">
        <v>5</v>
      </c>
      <c r="H1" s="724"/>
      <c r="I1" s="721" t="s">
        <v>62</v>
      </c>
      <c r="J1" s="722"/>
      <c r="K1" s="718" t="s">
        <v>9</v>
      </c>
      <c r="L1" s="528" t="s">
        <v>440</v>
      </c>
      <c r="M1" s="720"/>
      <c r="N1" s="528" t="s">
        <v>81</v>
      </c>
      <c r="O1" s="529"/>
      <c r="P1" s="529"/>
      <c r="Q1" s="529"/>
      <c r="R1" s="529"/>
      <c r="S1" s="714" t="s">
        <v>83</v>
      </c>
      <c r="T1" s="714"/>
      <c r="U1" s="714"/>
      <c r="V1" s="714"/>
      <c r="W1" s="714"/>
      <c r="X1" s="714"/>
    </row>
    <row r="2" spans="1:28" ht="15.75" customHeight="1" thickBot="1">
      <c r="A2" s="727"/>
      <c r="B2" s="729"/>
      <c r="C2" s="731"/>
      <c r="D2" s="588"/>
      <c r="E2" s="58"/>
      <c r="F2" s="31" t="s">
        <v>9</v>
      </c>
      <c r="G2" s="58"/>
      <c r="H2" s="59" t="s">
        <v>9</v>
      </c>
      <c r="I2" s="58"/>
      <c r="J2" s="31" t="s">
        <v>9</v>
      </c>
      <c r="K2" s="719"/>
      <c r="L2" s="259"/>
      <c r="M2" s="185" t="s">
        <v>526</v>
      </c>
      <c r="N2" s="188" t="s">
        <v>128</v>
      </c>
      <c r="O2" s="188" t="s">
        <v>440</v>
      </c>
      <c r="P2" s="188" t="s">
        <v>360</v>
      </c>
      <c r="Q2" s="188" t="s">
        <v>57</v>
      </c>
      <c r="R2" s="188" t="s">
        <v>127</v>
      </c>
      <c r="S2" s="715" t="s">
        <v>444</v>
      </c>
      <c r="T2" s="716"/>
      <c r="U2" s="716"/>
      <c r="V2" s="716"/>
      <c r="W2" s="717"/>
      <c r="X2" s="189" t="s">
        <v>45</v>
      </c>
    </row>
    <row r="3" spans="1:28" s="5" customFormat="1">
      <c r="A3" s="491" t="str">
        <f>'1-συμβολαια'!A3</f>
        <v>???</v>
      </c>
      <c r="B3" s="359">
        <f>'1-συμβολαια'!B3</f>
        <v>32835</v>
      </c>
      <c r="C3" s="490" t="str">
        <f>'1-συμβολαια'!C3</f>
        <v>υποθήκη</v>
      </c>
      <c r="D3" s="497">
        <f>'1-συμβολαια'!D3</f>
        <v>15000</v>
      </c>
      <c r="E3" s="290"/>
      <c r="F3" s="290"/>
      <c r="G3" s="290"/>
      <c r="H3" s="290"/>
      <c r="I3" s="290"/>
      <c r="J3" s="290"/>
      <c r="K3" s="289">
        <f>'1-συμβολαια'!N3</f>
        <v>528</v>
      </c>
      <c r="L3" s="289">
        <f>'2-δικαιώμ'!O3+'5-αντίγρ'!O3</f>
        <v>776</v>
      </c>
      <c r="M3" s="289">
        <v>314</v>
      </c>
      <c r="N3" s="289">
        <f>'1-συμβολαια'!O3</f>
        <v>7496</v>
      </c>
      <c r="O3" s="289">
        <f t="shared" ref="O3" si="0">L3-M3</f>
        <v>462</v>
      </c>
      <c r="P3" s="289">
        <f>'8-κ-15-17'!AG3</f>
        <v>-1755</v>
      </c>
      <c r="Q3" s="289">
        <f>'11-χαρτόσ'!L3+'13-ντιΜιΧο'!BV3</f>
        <v>245</v>
      </c>
      <c r="R3" s="289">
        <f>'13-ντιΜιΧο'!BU3</f>
        <v>5950</v>
      </c>
      <c r="S3" s="298"/>
      <c r="T3" s="498"/>
      <c r="U3" s="498"/>
      <c r="V3" s="498"/>
      <c r="W3" s="498"/>
      <c r="X3" s="290"/>
    </row>
    <row r="4" spans="1:28" s="5" customFormat="1">
      <c r="A4" s="492">
        <f>'1-συμβολαια'!A4</f>
        <v>0</v>
      </c>
      <c r="B4" s="359"/>
      <c r="C4" s="344" t="str">
        <f>'1-συμβολαια'!C4</f>
        <v>δάνειο τοκοχρεωλυτικό</v>
      </c>
      <c r="D4" s="345">
        <f>'1-συμβολαια'!D4</f>
        <v>1200000</v>
      </c>
      <c r="E4" s="293"/>
      <c r="F4" s="293"/>
      <c r="G4" s="293"/>
      <c r="H4" s="293"/>
      <c r="I4" s="293"/>
      <c r="J4" s="293"/>
      <c r="K4" s="289">
        <f>'1-συμβολαια'!N4</f>
        <v>0</v>
      </c>
      <c r="L4" s="289">
        <f>'2-δικαιώμ'!O4+'5-αντίγρ'!O4</f>
        <v>2280.4999999999995</v>
      </c>
      <c r="M4" s="289"/>
      <c r="N4" s="289">
        <f>'1-συμβολαια'!O4</f>
        <v>14829.5</v>
      </c>
      <c r="O4" s="289">
        <f t="shared" ref="O4:O6" si="1">L4-M4</f>
        <v>2280.4999999999995</v>
      </c>
      <c r="P4" s="289">
        <f>'8-κ-15-17'!AG4</f>
        <v>15600.000000000002</v>
      </c>
      <c r="Q4" s="289">
        <f>'11-χαρτόσ'!L4+'13-ντιΜιΧο'!BV4</f>
        <v>0</v>
      </c>
      <c r="R4" s="289">
        <f>'13-ντιΜιΧο'!BU4</f>
        <v>1830</v>
      </c>
      <c r="S4" s="298"/>
      <c r="T4" s="291"/>
      <c r="U4" s="291"/>
      <c r="V4" s="291"/>
      <c r="W4" s="291"/>
      <c r="X4" s="293"/>
    </row>
    <row r="5" spans="1:28" s="5" customFormat="1">
      <c r="A5" s="492">
        <f>'1-συμβολαια'!A5</f>
        <v>0</v>
      </c>
      <c r="B5" s="359"/>
      <c r="C5" s="344" t="str">
        <f>'1-συμβολαια'!C5</f>
        <v>υποθήκη δανείου</v>
      </c>
      <c r="D5" s="345">
        <f>'1-συμβολαια'!D5</f>
        <v>1305000</v>
      </c>
      <c r="E5" s="293"/>
      <c r="F5" s="293"/>
      <c r="G5" s="293"/>
      <c r="H5" s="293"/>
      <c r="I5" s="293"/>
      <c r="J5" s="293"/>
      <c r="K5" s="289">
        <f>'1-συμβολαια'!N5</f>
        <v>0</v>
      </c>
      <c r="L5" s="289">
        <f>'2-δικαιώμ'!O5+'5-αντίγρ'!O5</f>
        <v>2461.625</v>
      </c>
      <c r="M5" s="289"/>
      <c r="N5" s="289">
        <f>'1-συμβολαια'!O5</f>
        <v>16455.875</v>
      </c>
      <c r="O5" s="289">
        <f t="shared" si="1"/>
        <v>2461.625</v>
      </c>
      <c r="P5" s="289">
        <f>'8-κ-15-17'!AG5</f>
        <v>16965</v>
      </c>
      <c r="Q5" s="289">
        <f>'11-χαρτόσ'!L5+'13-ντιΜιΧο'!BV5</f>
        <v>245</v>
      </c>
      <c r="R5" s="289">
        <f>'13-ντιΜιΧο'!BU5</f>
        <v>4950</v>
      </c>
      <c r="S5" s="298"/>
      <c r="T5" s="291"/>
      <c r="U5" s="291"/>
      <c r="V5" s="291"/>
      <c r="W5" s="291"/>
      <c r="X5" s="293"/>
    </row>
    <row r="6" spans="1:28" s="5" customFormat="1" ht="12" thickBot="1">
      <c r="A6" s="493">
        <f>'1-συμβολαια'!A6</f>
        <v>0</v>
      </c>
      <c r="B6" s="494"/>
      <c r="C6" s="485" t="str">
        <f>'1-συμβολαια'!C6</f>
        <v>δανείου ΤΟΚΟΙ</v>
      </c>
      <c r="D6" s="495">
        <f>'1-συμβολαια'!D6</f>
        <v>1459040</v>
      </c>
      <c r="E6" s="414"/>
      <c r="F6" s="414"/>
      <c r="G6" s="414"/>
      <c r="H6" s="414"/>
      <c r="I6" s="414"/>
      <c r="J6" s="414"/>
      <c r="K6" s="413">
        <f>'1-συμβολαια'!N6</f>
        <v>0</v>
      </c>
      <c r="L6" s="413">
        <f>'2-δικαιώμ'!O6+'5-αντίγρ'!O6</f>
        <v>2727.3439999999996</v>
      </c>
      <c r="M6" s="413"/>
      <c r="N6" s="413">
        <f>'1-συμβολαια'!O6</f>
        <v>17361.616000000002</v>
      </c>
      <c r="O6" s="413">
        <f t="shared" si="1"/>
        <v>2727.3439999999996</v>
      </c>
      <c r="P6" s="413">
        <f>'8-κ-15-17'!AG6</f>
        <v>18967.52</v>
      </c>
      <c r="Q6" s="413">
        <f>'11-χαρτόσ'!L6+'13-ντιΜιΧο'!BV6</f>
        <v>0</v>
      </c>
      <c r="R6" s="413">
        <f>'13-ντιΜιΧο'!BU6</f>
        <v>1830</v>
      </c>
      <c r="S6" s="496"/>
      <c r="T6" s="415"/>
      <c r="U6" s="415"/>
      <c r="V6" s="415"/>
      <c r="W6" s="415"/>
      <c r="X6" s="414"/>
    </row>
    <row r="7" spans="1:28">
      <c r="A7" s="725" t="s">
        <v>54</v>
      </c>
      <c r="B7" s="725"/>
      <c r="C7" s="725"/>
      <c r="D7" s="725"/>
      <c r="E7" s="265">
        <f t="shared" ref="E7:X7" si="2">SUM(E3:E6)</f>
        <v>0</v>
      </c>
      <c r="F7" s="265">
        <f t="shared" si="2"/>
        <v>0</v>
      </c>
      <c r="G7" s="265">
        <f t="shared" si="2"/>
        <v>0</v>
      </c>
      <c r="H7" s="265">
        <f t="shared" si="2"/>
        <v>0</v>
      </c>
      <c r="I7" s="265">
        <f t="shared" si="2"/>
        <v>0</v>
      </c>
      <c r="J7" s="265">
        <f t="shared" si="2"/>
        <v>0</v>
      </c>
      <c r="K7" s="265">
        <f t="shared" si="2"/>
        <v>528</v>
      </c>
      <c r="L7" s="265">
        <f t="shared" si="2"/>
        <v>8245.4689999999991</v>
      </c>
      <c r="M7" s="265">
        <f t="shared" si="2"/>
        <v>314</v>
      </c>
      <c r="N7" s="265">
        <f t="shared" si="2"/>
        <v>56142.991000000002</v>
      </c>
      <c r="O7" s="265">
        <f t="shared" si="2"/>
        <v>7931.4689999999991</v>
      </c>
      <c r="P7" s="265">
        <f t="shared" si="2"/>
        <v>49777.520000000004</v>
      </c>
      <c r="Q7" s="265">
        <f t="shared" si="2"/>
        <v>490</v>
      </c>
      <c r="R7" s="265">
        <f t="shared" si="2"/>
        <v>14560</v>
      </c>
      <c r="S7" s="299">
        <f t="shared" si="2"/>
        <v>0</v>
      </c>
      <c r="T7" s="299">
        <f t="shared" si="2"/>
        <v>0</v>
      </c>
      <c r="U7" s="299">
        <f t="shared" si="2"/>
        <v>0</v>
      </c>
      <c r="V7" s="299">
        <f t="shared" si="2"/>
        <v>0</v>
      </c>
      <c r="W7" s="299">
        <f t="shared" si="2"/>
        <v>0</v>
      </c>
      <c r="X7" s="300">
        <f t="shared" si="2"/>
        <v>0</v>
      </c>
    </row>
    <row r="9" spans="1:28">
      <c r="T9" s="81"/>
      <c r="U9" s="81"/>
      <c r="V9" s="81"/>
      <c r="W9" s="81"/>
      <c r="X9" s="81"/>
      <c r="Y9" s="81"/>
      <c r="Z9" s="81"/>
      <c r="AA9" s="81"/>
      <c r="AB9" s="81"/>
    </row>
    <row r="10" spans="1:28">
      <c r="T10" s="81"/>
      <c r="U10" s="81"/>
      <c r="V10" s="81"/>
      <c r="W10" s="81"/>
      <c r="X10" s="81"/>
      <c r="Y10" s="81"/>
      <c r="Z10" s="81"/>
      <c r="AA10" s="81"/>
      <c r="AB10" s="81"/>
    </row>
    <row r="11" spans="1:28" s="5" customFormat="1">
      <c r="A11" s="54"/>
      <c r="B11" s="112"/>
      <c r="C11" s="113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1"/>
      <c r="T11" s="81"/>
      <c r="U11" s="81"/>
      <c r="V11" s="81"/>
      <c r="W11" s="81"/>
      <c r="X11" s="81"/>
      <c r="Y11" s="81"/>
      <c r="Z11" s="81"/>
      <c r="AA11" s="81"/>
      <c r="AB11" s="81"/>
    </row>
    <row r="12" spans="1:28" s="5" customFormat="1">
      <c r="A12" s="54"/>
      <c r="B12" s="112"/>
      <c r="C12" s="137"/>
      <c r="D12" s="322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81"/>
      <c r="X12" s="81"/>
      <c r="Y12" s="81"/>
      <c r="Z12" s="81"/>
      <c r="AA12" s="81"/>
      <c r="AB12" s="81"/>
    </row>
    <row r="13" spans="1:28" s="5" customFormat="1">
      <c r="A13" s="54"/>
      <c r="B13" s="112"/>
      <c r="C13" s="138"/>
      <c r="D13" s="322"/>
      <c r="E13" s="7"/>
      <c r="F13" s="7"/>
      <c r="G13" s="7"/>
      <c r="H13" s="7"/>
      <c r="I13" s="4"/>
      <c r="J13" s="4"/>
      <c r="K13" s="322"/>
      <c r="L13" s="4"/>
      <c r="M13" s="54"/>
      <c r="N13" s="4"/>
      <c r="O13" s="4"/>
      <c r="P13" s="4"/>
      <c r="Q13" s="4"/>
      <c r="R13" s="4"/>
      <c r="S13" s="4"/>
      <c r="T13" s="4"/>
      <c r="U13" s="7"/>
      <c r="V13" s="7"/>
      <c r="W13" s="81"/>
      <c r="X13" s="81"/>
      <c r="Y13" s="81"/>
      <c r="Z13" s="81"/>
      <c r="AA13" s="81"/>
      <c r="AB13" s="81"/>
    </row>
    <row r="14" spans="1:28" s="5" customFormat="1">
      <c r="A14" s="54"/>
      <c r="B14" s="112"/>
      <c r="C14" s="113"/>
      <c r="D14" s="322"/>
      <c r="E14" s="7"/>
      <c r="F14" s="7"/>
      <c r="G14" s="7"/>
      <c r="H14" s="7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7"/>
      <c r="V14" s="7"/>
      <c r="W14" s="81"/>
      <c r="X14" s="81"/>
      <c r="Y14" s="81"/>
      <c r="Z14" s="81"/>
      <c r="AA14" s="81"/>
      <c r="AB14" s="81"/>
    </row>
    <row r="15" spans="1:28" s="5" customFormat="1">
      <c r="A15" s="54"/>
      <c r="B15" s="112"/>
      <c r="C15" s="113"/>
      <c r="D15" s="322"/>
      <c r="E15" s="7"/>
      <c r="F15" s="7"/>
      <c r="G15" s="7"/>
      <c r="H15" s="7"/>
      <c r="I15" s="4"/>
      <c r="J15" s="4"/>
      <c r="K15" s="322"/>
      <c r="L15" s="7"/>
      <c r="M15" s="7"/>
      <c r="N15" s="7"/>
      <c r="O15" s="7"/>
      <c r="P15" s="4"/>
      <c r="Q15" s="4"/>
      <c r="R15" s="4"/>
      <c r="S15" s="4"/>
      <c r="T15" s="4"/>
      <c r="U15" s="7"/>
      <c r="V15" s="7"/>
      <c r="W15" s="81"/>
      <c r="X15" s="81"/>
      <c r="Y15" s="81"/>
      <c r="Z15" s="81"/>
      <c r="AA15" s="81"/>
      <c r="AB15" s="81"/>
    </row>
    <row r="16" spans="1:28">
      <c r="D16" s="322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54"/>
      <c r="V16" s="54"/>
      <c r="W16" s="81"/>
      <c r="X16" s="81"/>
      <c r="Y16" s="81"/>
      <c r="Z16" s="81"/>
      <c r="AA16" s="81"/>
      <c r="AB16" s="81"/>
    </row>
    <row r="17" spans="4:22">
      <c r="D17" s="322"/>
      <c r="E17" s="7"/>
      <c r="F17" s="7"/>
      <c r="G17" s="7"/>
      <c r="H17" s="7"/>
      <c r="L17" s="7"/>
      <c r="M17" s="7"/>
      <c r="N17" s="7"/>
      <c r="O17" s="7"/>
      <c r="P17" s="4"/>
      <c r="Q17" s="4"/>
      <c r="R17" s="4"/>
      <c r="S17" s="4"/>
      <c r="T17" s="4"/>
      <c r="U17" s="54"/>
      <c r="V17" s="54"/>
    </row>
    <row r="18" spans="4:22">
      <c r="D18" s="322"/>
      <c r="E18" s="7"/>
      <c r="F18" s="7"/>
      <c r="G18" s="7"/>
      <c r="H18" s="7"/>
      <c r="L18" s="7"/>
      <c r="M18" s="7"/>
      <c r="N18" s="7"/>
      <c r="O18" s="7"/>
      <c r="P18" s="4"/>
      <c r="Q18" s="4"/>
      <c r="R18" s="4"/>
      <c r="S18" s="4"/>
      <c r="T18" s="4"/>
      <c r="U18" s="54"/>
      <c r="V18" s="54"/>
    </row>
    <row r="19" spans="4:22">
      <c r="D19" s="322"/>
      <c r="E19" s="7"/>
      <c r="F19" s="7"/>
      <c r="G19" s="7"/>
      <c r="H19" s="7"/>
      <c r="L19" s="7"/>
      <c r="M19" s="237"/>
      <c r="N19" s="7"/>
      <c r="O19" s="7"/>
      <c r="P19" s="4"/>
      <c r="Q19" s="4"/>
      <c r="R19" s="4"/>
      <c r="S19" s="4"/>
      <c r="T19" s="4"/>
      <c r="U19" s="54"/>
      <c r="V19" s="54"/>
    </row>
    <row r="20" spans="4:22">
      <c r="D20" s="322"/>
      <c r="E20" s="7"/>
      <c r="F20" s="7"/>
      <c r="G20" s="7"/>
      <c r="H20" s="7"/>
      <c r="L20" s="7"/>
      <c r="M20" s="237"/>
      <c r="N20" s="7"/>
      <c r="O20" s="7"/>
      <c r="P20" s="4"/>
      <c r="Q20" s="4"/>
      <c r="R20" s="4"/>
      <c r="S20" s="4"/>
      <c r="T20" s="4"/>
      <c r="U20" s="54"/>
      <c r="V20" s="54"/>
    </row>
    <row r="21" spans="4:22">
      <c r="D21" s="322"/>
      <c r="E21" s="7"/>
      <c r="F21" s="7"/>
      <c r="G21" s="7"/>
      <c r="H21" s="7"/>
      <c r="K21" s="322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</row>
    <row r="22" spans="4:22">
      <c r="D22" s="322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4:22">
      <c r="D23" s="322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4:22">
      <c r="D24" s="322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54"/>
      <c r="V24" s="54"/>
    </row>
    <row r="25" spans="4:22">
      <c r="D25" s="322"/>
      <c r="E25" s="7"/>
      <c r="F25" s="7"/>
      <c r="G25" s="7"/>
      <c r="H25" s="7"/>
      <c r="L25" s="7"/>
      <c r="M25" s="7"/>
      <c r="N25" s="7"/>
      <c r="O25" s="7"/>
      <c r="P25" s="4"/>
      <c r="Q25" s="4"/>
      <c r="R25" s="4"/>
      <c r="S25" s="4"/>
      <c r="T25" s="4"/>
      <c r="U25" s="54"/>
      <c r="V25" s="54"/>
    </row>
    <row r="26" spans="4:22">
      <c r="D26" s="322"/>
      <c r="E26" s="7"/>
      <c r="F26" s="7"/>
      <c r="G26" s="7"/>
      <c r="H26" s="7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4:22">
      <c r="L27" s="7"/>
      <c r="M27" s="7"/>
      <c r="N27" s="7"/>
      <c r="O27" s="7"/>
      <c r="P27" s="4"/>
      <c r="Q27" s="4"/>
      <c r="R27" s="4"/>
      <c r="S27" s="4"/>
      <c r="T27" s="4"/>
    </row>
    <row r="28" spans="4:22">
      <c r="K28" s="322"/>
      <c r="L28" s="7"/>
      <c r="M28" s="7"/>
      <c r="N28" s="7"/>
      <c r="O28" s="7"/>
      <c r="P28" s="4"/>
    </row>
    <row r="29" spans="4:22">
      <c r="L29" s="7"/>
      <c r="M29" s="7"/>
      <c r="N29" s="7"/>
      <c r="O29" s="7"/>
      <c r="P29" s="4"/>
    </row>
    <row r="30" spans="4:22">
      <c r="L30" s="7"/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  <row r="33" spans="13:16">
      <c r="M33" s="7"/>
      <c r="N33" s="7"/>
      <c r="O33" s="7"/>
      <c r="P33" s="4"/>
    </row>
    <row r="34" spans="13:16">
      <c r="M34" s="7"/>
      <c r="N34" s="7"/>
      <c r="O34" s="7"/>
      <c r="P34" s="4"/>
    </row>
  </sheetData>
  <mergeCells count="13">
    <mergeCell ref="E1:F1"/>
    <mergeCell ref="G1:H1"/>
    <mergeCell ref="I1:J1"/>
    <mergeCell ref="A7:D7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1"/>
  <sheetViews>
    <sheetView workbookViewId="0">
      <pane ySplit="2" topLeftCell="A3" activePane="bottomLeft" state="frozen"/>
      <selection pane="bottomLeft" activeCell="B14" sqref="B1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23" ht="15.75">
      <c r="A1" s="735" t="s">
        <v>74</v>
      </c>
      <c r="B1" s="735"/>
      <c r="C1" s="735"/>
      <c r="D1" s="735"/>
      <c r="E1" s="735"/>
      <c r="F1" s="735"/>
      <c r="G1" s="735"/>
      <c r="H1" s="735"/>
      <c r="I1" s="735"/>
      <c r="J1" s="735"/>
      <c r="K1" s="735"/>
      <c r="L1" s="735"/>
      <c r="M1" s="735"/>
      <c r="N1" s="735"/>
      <c r="O1" s="735"/>
      <c r="P1" s="735"/>
      <c r="Q1" s="735"/>
    </row>
    <row r="2" spans="1:23" s="8" customFormat="1" ht="23.25" customHeight="1" thickBot="1">
      <c r="A2" s="268" t="s">
        <v>19</v>
      </c>
      <c r="B2" s="736" t="s">
        <v>29</v>
      </c>
      <c r="C2" s="737"/>
      <c r="D2" s="738"/>
      <c r="E2" s="739" t="s">
        <v>83</v>
      </c>
      <c r="F2" s="740"/>
      <c r="G2" s="740"/>
      <c r="H2" s="741"/>
      <c r="I2" s="742" t="s">
        <v>83</v>
      </c>
      <c r="J2" s="743"/>
      <c r="K2" s="743"/>
      <c r="L2" s="744"/>
      <c r="M2" s="269" t="s">
        <v>36</v>
      </c>
      <c r="N2" s="269" t="s">
        <v>37</v>
      </c>
      <c r="O2" s="269" t="s">
        <v>38</v>
      </c>
      <c r="P2" s="269" t="s">
        <v>39</v>
      </c>
      <c r="Q2" s="269" t="s">
        <v>40</v>
      </c>
    </row>
    <row r="3" spans="1:23" s="17" customFormat="1">
      <c r="A3" s="29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23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8" spans="1:23" ht="15.75" customHeight="1">
      <c r="B8" s="733" t="s">
        <v>102</v>
      </c>
      <c r="C8" s="733"/>
      <c r="D8" s="733"/>
      <c r="E8" s="733"/>
      <c r="F8" s="733"/>
      <c r="G8" s="733"/>
      <c r="H8" s="733"/>
      <c r="I8" s="733"/>
      <c r="J8" s="733"/>
      <c r="K8" s="733"/>
      <c r="L8" s="3"/>
      <c r="M8" s="3"/>
      <c r="N8" s="3"/>
      <c r="O8" s="3"/>
      <c r="P8" s="3"/>
      <c r="Q8" s="3"/>
    </row>
    <row r="9" spans="1:23" ht="15.75" customHeight="1">
      <c r="C9" s="734" t="s">
        <v>103</v>
      </c>
      <c r="D9" s="734"/>
      <c r="E9" s="734"/>
      <c r="F9" s="734"/>
      <c r="G9" s="734"/>
      <c r="H9" s="734"/>
      <c r="I9" s="734"/>
      <c r="J9" s="734"/>
      <c r="K9" s="734"/>
      <c r="L9" s="3"/>
      <c r="M9" s="3"/>
      <c r="N9" s="3"/>
      <c r="O9" s="3"/>
      <c r="P9" s="3"/>
      <c r="Q9" s="3"/>
    </row>
    <row r="10" spans="1:23" ht="15.75" customHeight="1">
      <c r="D10" s="733" t="s">
        <v>280</v>
      </c>
      <c r="E10" s="733"/>
      <c r="F10" s="733"/>
      <c r="G10" s="733"/>
      <c r="H10" s="733"/>
      <c r="I10" s="733"/>
      <c r="J10" s="733"/>
      <c r="K10" s="733"/>
      <c r="L10" s="733"/>
      <c r="M10" s="733"/>
      <c r="N10" s="733"/>
      <c r="O10" s="733"/>
      <c r="P10" s="3"/>
      <c r="Q10" s="3"/>
    </row>
    <row r="11" spans="1:23" s="5" customFormat="1" ht="15.75" customHeight="1">
      <c r="A11" s="54"/>
      <c r="B11" s="266"/>
      <c r="C11" s="266"/>
      <c r="D11" s="267"/>
      <c r="E11" s="734" t="s">
        <v>441</v>
      </c>
      <c r="F11" s="734"/>
      <c r="G11" s="734"/>
      <c r="H11" s="734"/>
      <c r="I11" s="734"/>
      <c r="J11" s="734"/>
      <c r="K11" s="734"/>
      <c r="L11" s="734"/>
      <c r="M11" s="734"/>
      <c r="N11" s="3"/>
      <c r="O11" s="3"/>
      <c r="P11" s="3"/>
      <c r="Q11" s="3"/>
    </row>
    <row r="12" spans="1:23" s="5" customFormat="1" ht="15.75" customHeight="1">
      <c r="A12" s="54"/>
      <c r="B12" s="266"/>
      <c r="C12" s="266"/>
      <c r="D12" s="267"/>
      <c r="E12" s="6"/>
      <c r="F12" s="733" t="s">
        <v>117</v>
      </c>
      <c r="G12" s="733"/>
      <c r="H12" s="733"/>
      <c r="I12" s="733"/>
      <c r="J12" s="733"/>
      <c r="K12" s="733"/>
      <c r="L12" s="733"/>
      <c r="M12" s="733"/>
      <c r="N12" s="733"/>
      <c r="O12" s="733"/>
      <c r="P12" s="733"/>
      <c r="Q12" s="3"/>
    </row>
    <row r="13" spans="1:23" s="5" customFormat="1" ht="15.75" customHeight="1">
      <c r="A13" s="54"/>
      <c r="B13" s="266"/>
      <c r="C13" s="266"/>
      <c r="D13" s="267"/>
      <c r="E13" s="6"/>
      <c r="F13" s="6"/>
      <c r="G13" s="734" t="s">
        <v>442</v>
      </c>
      <c r="H13" s="734"/>
      <c r="I13" s="734"/>
      <c r="J13" s="734"/>
      <c r="K13" s="734"/>
      <c r="L13" s="734"/>
      <c r="M13" s="734"/>
      <c r="N13" s="734"/>
      <c r="O13" s="734"/>
      <c r="P13" s="734"/>
      <c r="Q13" s="734"/>
    </row>
    <row r="14" spans="1:23" s="5" customFormat="1" ht="15.75" customHeight="1">
      <c r="A14" s="54"/>
      <c r="B14" s="266"/>
      <c r="C14" s="266"/>
      <c r="D14" s="267"/>
      <c r="E14" s="6"/>
      <c r="F14" s="6"/>
      <c r="G14" s="260"/>
      <c r="H14" s="733" t="s">
        <v>104</v>
      </c>
      <c r="I14" s="733"/>
      <c r="J14" s="733"/>
      <c r="K14" s="733"/>
      <c r="L14" s="733"/>
      <c r="M14" s="733"/>
      <c r="N14" s="733"/>
      <c r="O14" s="3"/>
      <c r="P14" s="3"/>
      <c r="Q14" s="3"/>
      <c r="R14" s="3"/>
      <c r="S14" s="3"/>
      <c r="T14" s="3"/>
      <c r="U14" s="3"/>
      <c r="V14" s="3"/>
      <c r="W14" s="3"/>
    </row>
    <row r="15" spans="1:23" s="5" customFormat="1" ht="15.75" customHeight="1">
      <c r="A15" s="54"/>
      <c r="B15" s="266"/>
      <c r="C15" s="266"/>
      <c r="D15" s="267"/>
      <c r="E15" s="6"/>
      <c r="F15" s="6"/>
      <c r="G15" s="260"/>
      <c r="H15" s="6"/>
      <c r="I15" s="734" t="s">
        <v>105</v>
      </c>
      <c r="J15" s="734"/>
      <c r="K15" s="734"/>
      <c r="L15" s="734"/>
      <c r="M15" s="734"/>
      <c r="N15" s="734"/>
      <c r="O15" s="734"/>
      <c r="P15" s="734"/>
      <c r="Q15" s="734"/>
      <c r="R15" s="734"/>
      <c r="S15" s="3"/>
      <c r="T15" s="3"/>
      <c r="U15" s="3"/>
      <c r="V15" s="3"/>
      <c r="W15" s="3"/>
    </row>
    <row r="16" spans="1:23" s="5" customFormat="1" ht="15.75" customHeight="1">
      <c r="A16" s="54"/>
      <c r="B16" s="266"/>
      <c r="C16" s="266"/>
      <c r="D16" s="267"/>
      <c r="E16" s="6"/>
      <c r="F16" s="6"/>
      <c r="G16" s="260"/>
      <c r="H16" s="6"/>
      <c r="I16" s="6"/>
      <c r="J16" s="733" t="s">
        <v>106</v>
      </c>
      <c r="K16" s="733"/>
      <c r="L16" s="733"/>
      <c r="M16" s="733"/>
      <c r="N16" s="733"/>
      <c r="O16" s="733"/>
      <c r="P16" s="733"/>
      <c r="Q16" s="733"/>
      <c r="R16" s="3"/>
      <c r="S16" s="3"/>
      <c r="T16" s="3"/>
      <c r="U16" s="3"/>
      <c r="V16" s="3"/>
      <c r="W16" s="3"/>
    </row>
    <row r="17" spans="1:23" s="5" customFormat="1" ht="15.75" customHeight="1">
      <c r="A17" s="54"/>
      <c r="B17" s="266"/>
      <c r="C17" s="266"/>
      <c r="D17" s="267"/>
      <c r="E17" s="6"/>
      <c r="F17" s="6"/>
      <c r="G17" s="260"/>
      <c r="H17" s="6"/>
      <c r="I17" s="6"/>
      <c r="J17" s="6"/>
      <c r="K17" s="745" t="s">
        <v>118</v>
      </c>
      <c r="L17" s="745"/>
      <c r="M17" s="745"/>
      <c r="N17" s="745"/>
      <c r="O17" s="745"/>
      <c r="P17" s="745"/>
      <c r="Q17" s="745"/>
      <c r="R17" s="745"/>
      <c r="S17" s="745"/>
      <c r="T17" s="745"/>
      <c r="U17" s="745"/>
      <c r="V17" s="3"/>
      <c r="W17" s="3"/>
    </row>
    <row r="18" spans="1:23" s="5" customFormat="1" ht="15.75" customHeight="1">
      <c r="A18" s="54"/>
      <c r="B18" s="266"/>
      <c r="C18" s="266"/>
      <c r="D18" s="267"/>
      <c r="E18" s="6"/>
      <c r="F18" s="6"/>
      <c r="G18" s="260"/>
      <c r="H18" s="6"/>
      <c r="I18" s="6"/>
      <c r="J18" s="6"/>
      <c r="K18" s="6"/>
      <c r="L18" s="733" t="s">
        <v>107</v>
      </c>
      <c r="M18" s="733"/>
      <c r="N18" s="733"/>
      <c r="O18" s="733"/>
      <c r="P18" s="733"/>
      <c r="Q18" s="733"/>
      <c r="R18" s="733"/>
      <c r="S18" s="733"/>
      <c r="T18" s="3"/>
      <c r="U18" s="3"/>
      <c r="V18" s="3"/>
      <c r="W18" s="3"/>
    </row>
    <row r="19" spans="1:23" s="5" customFormat="1" ht="15.75" customHeight="1">
      <c r="A19" s="54"/>
      <c r="B19" s="266"/>
      <c r="C19" s="266"/>
      <c r="D19" s="267"/>
      <c r="E19" s="6"/>
      <c r="F19" s="6"/>
      <c r="G19" s="260"/>
      <c r="H19" s="6"/>
      <c r="I19" s="6"/>
      <c r="J19" s="6"/>
      <c r="K19" s="6"/>
      <c r="L19" s="3"/>
      <c r="M19" s="734" t="s">
        <v>108</v>
      </c>
      <c r="N19" s="734"/>
      <c r="O19" s="734"/>
      <c r="P19" s="734"/>
      <c r="Q19" s="734"/>
      <c r="R19" s="734"/>
      <c r="S19" s="734"/>
      <c r="T19" s="734"/>
      <c r="U19" s="3"/>
      <c r="V19" s="3"/>
      <c r="W19" s="3"/>
    </row>
    <row r="20" spans="1:23" s="5" customFormat="1" ht="15.75" customHeight="1">
      <c r="A20" s="54"/>
      <c r="B20" s="266"/>
      <c r="C20" s="266"/>
      <c r="D20" s="267"/>
      <c r="E20" s="6"/>
      <c r="F20" s="6"/>
      <c r="G20" s="260"/>
      <c r="H20" s="6"/>
      <c r="I20" s="6"/>
      <c r="J20" s="6"/>
      <c r="K20" s="6"/>
      <c r="L20" s="3"/>
      <c r="M20" s="3"/>
      <c r="N20" s="733" t="s">
        <v>109</v>
      </c>
      <c r="O20" s="733"/>
      <c r="P20" s="733"/>
      <c r="Q20" s="733"/>
      <c r="R20" s="733"/>
      <c r="S20" s="733"/>
      <c r="T20" s="733"/>
      <c r="U20" s="733"/>
      <c r="V20" s="733"/>
      <c r="W20" s="733"/>
    </row>
    <row r="21" spans="1:23" s="5" customFormat="1" ht="15.75" customHeight="1">
      <c r="A21" s="54"/>
      <c r="B21" s="266"/>
      <c r="C21" s="266"/>
      <c r="D21" s="267"/>
      <c r="E21" s="6"/>
      <c r="F21" s="6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</row>
  </sheetData>
  <mergeCells count="17">
    <mergeCell ref="J16:Q16"/>
    <mergeCell ref="K17:U17"/>
    <mergeCell ref="L18:S18"/>
    <mergeCell ref="M19:T19"/>
    <mergeCell ref="N20:W20"/>
    <mergeCell ref="A1:Q1"/>
    <mergeCell ref="B2:D2"/>
    <mergeCell ref="E2:H2"/>
    <mergeCell ref="I2:L2"/>
    <mergeCell ref="B8:K8"/>
    <mergeCell ref="H14:N14"/>
    <mergeCell ref="I15:R15"/>
    <mergeCell ref="C9:K9"/>
    <mergeCell ref="D10:O10"/>
    <mergeCell ref="E11:M11"/>
    <mergeCell ref="F12:P12"/>
    <mergeCell ref="G13:Q13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15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46" t="s">
        <v>64</v>
      </c>
      <c r="B1" s="746"/>
      <c r="C1" s="748" t="s">
        <v>65</v>
      </c>
      <c r="D1" s="748"/>
      <c r="E1" s="746" t="s">
        <v>0</v>
      </c>
      <c r="F1" s="746"/>
      <c r="G1" s="749" t="s">
        <v>10</v>
      </c>
      <c r="H1" s="749"/>
      <c r="I1" s="749"/>
      <c r="J1" s="746" t="s">
        <v>8</v>
      </c>
      <c r="K1" s="746"/>
      <c r="L1" s="750" t="s">
        <v>443</v>
      </c>
      <c r="M1" s="751"/>
      <c r="N1" s="751"/>
      <c r="O1" s="752"/>
      <c r="P1" s="747" t="s">
        <v>63</v>
      </c>
      <c r="Q1" s="747"/>
      <c r="R1" s="749" t="s">
        <v>53</v>
      </c>
      <c r="S1" s="749"/>
      <c r="T1" s="755" t="s">
        <v>44</v>
      </c>
      <c r="U1" s="753" t="s">
        <v>83</v>
      </c>
      <c r="V1" s="753"/>
      <c r="W1" s="753"/>
      <c r="X1" s="753"/>
      <c r="Y1" s="753"/>
      <c r="Z1" s="753"/>
      <c r="AA1" s="753"/>
      <c r="AB1" s="753"/>
      <c r="AC1" s="753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310</v>
      </c>
      <c r="M2" s="70" t="s">
        <v>314</v>
      </c>
      <c r="N2" s="70" t="s">
        <v>315</v>
      </c>
      <c r="O2" s="264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56"/>
      <c r="U2" s="754"/>
      <c r="V2" s="754"/>
      <c r="W2" s="754"/>
      <c r="X2" s="754"/>
      <c r="Y2" s="754"/>
      <c r="Z2" s="754"/>
      <c r="AA2" s="754"/>
      <c r="AB2" s="754"/>
      <c r="AC2" s="754"/>
    </row>
    <row r="3" spans="1:35" s="17" customFormat="1">
      <c r="A3" s="12" t="str">
        <f>'1-συμβολαια'!A3</f>
        <v>???</v>
      </c>
      <c r="B3" s="46"/>
      <c r="C3" s="77">
        <f>'1-συμβολαια'!B3</f>
        <v>32835</v>
      </c>
      <c r="D3" s="18"/>
      <c r="E3" s="89" t="str">
        <f>'1-συμβολαια'!C3</f>
        <v>υποθήκη</v>
      </c>
      <c r="F3" s="13"/>
      <c r="G3" s="14" t="str">
        <f>'4-πολλυπρ'!D3</f>
        <v>τραπεζα …??? [= …???</v>
      </c>
      <c r="H3" s="14" t="str">
        <f>'4-πολλυπρ'!I3</f>
        <v>219-91κ</v>
      </c>
      <c r="I3" s="19"/>
      <c r="J3" s="19">
        <f>'1-συμβολαια'!D3</f>
        <v>15000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462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δάνειο τοκοχρεωλυτικό</v>
      </c>
      <c r="F4" s="13"/>
      <c r="G4" s="14" t="str">
        <f>'4-πολλυπρ'!D4</f>
        <v>τραπεζα …??? [= …???</v>
      </c>
      <c r="H4" s="14" t="str">
        <f>'4-πολλυπρ'!I4</f>
        <v>219-91κ</v>
      </c>
      <c r="I4" s="19"/>
      <c r="J4" s="19">
        <f>'1-συμβολαια'!D4</f>
        <v>1200000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υποθήκη δανείου</v>
      </c>
      <c r="F5" s="13"/>
      <c r="G5" s="14" t="str">
        <f>'4-πολλυπρ'!D5</f>
        <v>τραπεζα …??? [= …???</v>
      </c>
      <c r="H5" s="14" t="str">
        <f>'4-πολλυπρ'!I5</f>
        <v>219-91κ</v>
      </c>
      <c r="I5" s="19"/>
      <c r="J5" s="19">
        <f>'1-συμβολαια'!D5</f>
        <v>1305000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6"/>
      <c r="C6" s="77">
        <f>'1-συμβολαια'!B6</f>
        <v>0</v>
      </c>
      <c r="D6" s="18"/>
      <c r="E6" s="89" t="str">
        <f>'1-συμβολαια'!C6</f>
        <v>δανείου ΤΟΚΟΙ</v>
      </c>
      <c r="F6" s="13"/>
      <c r="G6" s="14" t="str">
        <f>'4-πολλυπρ'!D6</f>
        <v>τραπεζα …??? [= …???</v>
      </c>
      <c r="H6" s="14" t="str">
        <f>'4-πολλυπρ'!I6</f>
        <v>219-91κ</v>
      </c>
      <c r="I6" s="19"/>
      <c r="J6" s="19">
        <f>'1-συμβολαια'!D6</f>
        <v>1459040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>
      <c r="A7" s="511" t="s">
        <v>54</v>
      </c>
      <c r="B7" s="512"/>
      <c r="C7" s="512"/>
      <c r="D7" s="512"/>
      <c r="E7" s="512"/>
      <c r="F7" s="512"/>
      <c r="G7" s="512"/>
      <c r="H7" s="512"/>
      <c r="I7" s="512"/>
      <c r="J7" s="512"/>
      <c r="K7" s="41"/>
      <c r="L7" s="1">
        <f>SUM(L3:L6)</f>
        <v>0</v>
      </c>
      <c r="M7" s="1"/>
      <c r="N7" s="1"/>
      <c r="O7" s="1">
        <f>SUM(O3:O6)</f>
        <v>0</v>
      </c>
      <c r="P7" s="34" t="e">
        <f>SUM(P3:P6)</f>
        <v>#REF!</v>
      </c>
      <c r="Q7" s="1">
        <f>SUM(Q3:Q6)</f>
        <v>0</v>
      </c>
      <c r="R7" s="1">
        <f>SUM(R3:R6)</f>
        <v>462</v>
      </c>
      <c r="S7" s="1">
        <f>SUM(S3:S6)</f>
        <v>0</v>
      </c>
      <c r="T7" s="3"/>
      <c r="U7" s="79"/>
      <c r="V7" s="79"/>
    </row>
    <row r="8" spans="1:35">
      <c r="T8" s="123"/>
    </row>
    <row r="9" spans="1:35" ht="15.75" customHeight="1">
      <c r="T9" s="123"/>
      <c r="U9" s="733" t="s">
        <v>110</v>
      </c>
      <c r="V9" s="733"/>
      <c r="W9" s="733"/>
      <c r="X9" s="733"/>
      <c r="Y9" s="733"/>
      <c r="Z9" s="733"/>
      <c r="AA9" s="733"/>
      <c r="AB9" s="733"/>
      <c r="AC9" s="733"/>
      <c r="AD9" s="121"/>
      <c r="AE9" s="121"/>
      <c r="AF9" s="121"/>
      <c r="AG9" s="121"/>
      <c r="AH9" s="116"/>
      <c r="AI9" s="116"/>
    </row>
    <row r="10" spans="1:35" ht="15.75" customHeight="1">
      <c r="T10" s="123"/>
      <c r="U10" s="122"/>
      <c r="V10" s="734" t="s">
        <v>111</v>
      </c>
      <c r="W10" s="734"/>
      <c r="X10" s="734"/>
      <c r="Y10" s="734"/>
      <c r="Z10" s="734"/>
      <c r="AA10" s="734"/>
      <c r="AB10" s="734"/>
      <c r="AC10" s="734"/>
      <c r="AD10" s="734"/>
      <c r="AE10" s="116"/>
      <c r="AF10" s="116"/>
      <c r="AG10" s="116"/>
      <c r="AH10" s="116"/>
      <c r="AI10" s="116"/>
    </row>
    <row r="11" spans="1:35" ht="15.75" customHeight="1">
      <c r="T11" s="123"/>
      <c r="U11" s="122"/>
      <c r="V11" s="122"/>
      <c r="W11" s="733" t="s">
        <v>112</v>
      </c>
      <c r="X11" s="733"/>
      <c r="Y11" s="733"/>
      <c r="Z11" s="733"/>
      <c r="AA11" s="733"/>
      <c r="AB11" s="733"/>
      <c r="AC11" s="733"/>
      <c r="AD11" s="733"/>
      <c r="AE11" s="733"/>
      <c r="AF11" s="116"/>
      <c r="AG11" s="116"/>
      <c r="AH11" s="116"/>
      <c r="AI11" s="116"/>
    </row>
    <row r="12" spans="1:35" ht="15.75">
      <c r="U12" s="122"/>
      <c r="V12" s="122"/>
      <c r="W12" s="122"/>
      <c r="X12" s="734" t="s">
        <v>113</v>
      </c>
      <c r="Y12" s="734"/>
      <c r="Z12" s="734"/>
      <c r="AA12" s="734"/>
      <c r="AB12" s="734"/>
      <c r="AC12" s="734"/>
      <c r="AD12" s="734"/>
      <c r="AE12" s="734"/>
      <c r="AF12" s="734"/>
      <c r="AG12" s="116"/>
      <c r="AH12" s="116"/>
      <c r="AI12" s="116"/>
    </row>
    <row r="13" spans="1:35" ht="15.75">
      <c r="U13" s="122"/>
      <c r="V13" s="122"/>
      <c r="W13" s="122"/>
      <c r="X13" s="122"/>
      <c r="Y13" s="733" t="s">
        <v>114</v>
      </c>
      <c r="Z13" s="733"/>
      <c r="AA13" s="733"/>
      <c r="AB13" s="733"/>
      <c r="AC13" s="733"/>
      <c r="AD13" s="733"/>
      <c r="AE13" s="733"/>
      <c r="AF13" s="733"/>
      <c r="AG13" s="733"/>
      <c r="AH13" s="116"/>
      <c r="AI13" s="116"/>
    </row>
    <row r="14" spans="1:35" ht="15.75">
      <c r="U14" s="122"/>
      <c r="V14" s="122"/>
      <c r="W14" s="122"/>
      <c r="X14" s="122"/>
      <c r="Y14" s="122"/>
      <c r="Z14" s="734" t="s">
        <v>115</v>
      </c>
      <c r="AA14" s="734"/>
      <c r="AB14" s="734"/>
      <c r="AC14" s="734"/>
      <c r="AD14" s="734"/>
      <c r="AE14" s="734"/>
      <c r="AF14" s="734"/>
      <c r="AG14" s="734"/>
      <c r="AH14" s="734"/>
      <c r="AI14" s="116"/>
    </row>
    <row r="15" spans="1:35" ht="15.75">
      <c r="U15" s="122"/>
      <c r="V15" s="122"/>
      <c r="W15" s="122"/>
      <c r="X15" s="122"/>
      <c r="Y15" s="122"/>
      <c r="Z15" s="122"/>
      <c r="AA15" s="733" t="s">
        <v>116</v>
      </c>
      <c r="AB15" s="733"/>
      <c r="AC15" s="733"/>
      <c r="AD15" s="733"/>
      <c r="AE15" s="733"/>
      <c r="AF15" s="733"/>
      <c r="AG15" s="733"/>
      <c r="AH15" s="733"/>
      <c r="AI15" s="733"/>
    </row>
  </sheetData>
  <mergeCells count="18">
    <mergeCell ref="W11:AE11"/>
    <mergeCell ref="X12:AF12"/>
    <mergeCell ref="Y13:AG13"/>
    <mergeCell ref="Z14:AH14"/>
    <mergeCell ref="AA15:AI15"/>
    <mergeCell ref="U9:AC9"/>
    <mergeCell ref="V10:AD10"/>
    <mergeCell ref="U1:AC2"/>
    <mergeCell ref="T1:T2"/>
    <mergeCell ref="R1:S1"/>
    <mergeCell ref="A7:J7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9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3" customFormat="1" ht="32.25" customHeight="1">
      <c r="A1" s="761" t="s">
        <v>31</v>
      </c>
      <c r="B1" s="762"/>
      <c r="C1" s="762"/>
      <c r="D1" s="762"/>
      <c r="E1" s="763"/>
      <c r="F1" s="764" t="s">
        <v>283</v>
      </c>
      <c r="G1" s="765"/>
      <c r="H1" s="765"/>
      <c r="I1" s="766"/>
      <c r="J1" s="757" t="s">
        <v>284</v>
      </c>
      <c r="K1" s="758"/>
      <c r="L1" s="758"/>
      <c r="M1" s="758"/>
      <c r="N1" s="758"/>
      <c r="O1" s="758"/>
      <c r="P1" s="758"/>
      <c r="Q1" s="758"/>
      <c r="R1" s="758"/>
      <c r="S1" s="758"/>
      <c r="T1" s="758"/>
      <c r="U1" s="758"/>
      <c r="V1" s="758"/>
      <c r="W1" s="758"/>
      <c r="X1" s="758"/>
      <c r="Y1" s="759"/>
      <c r="Z1" s="767" t="s">
        <v>285</v>
      </c>
      <c r="AA1" s="768"/>
      <c r="AB1" s="768"/>
      <c r="AC1" s="769"/>
      <c r="AD1" s="757" t="s">
        <v>286</v>
      </c>
      <c r="AE1" s="758"/>
      <c r="AF1" s="758"/>
      <c r="AG1" s="758"/>
      <c r="AH1" s="758"/>
      <c r="AI1" s="758"/>
      <c r="AJ1" s="758"/>
      <c r="AK1" s="758"/>
      <c r="AL1" s="758"/>
      <c r="AM1" s="758"/>
      <c r="AN1" s="758"/>
      <c r="AO1" s="758"/>
      <c r="AP1" s="758"/>
      <c r="AQ1" s="758"/>
      <c r="AR1" s="758"/>
      <c r="AS1" s="759"/>
      <c r="AT1" s="764" t="s">
        <v>287</v>
      </c>
      <c r="AU1" s="765"/>
      <c r="AV1" s="765"/>
      <c r="AW1" s="766"/>
      <c r="AX1" s="757" t="s">
        <v>288</v>
      </c>
      <c r="AY1" s="758"/>
      <c r="AZ1" s="758"/>
      <c r="BA1" s="758"/>
      <c r="BB1" s="758"/>
      <c r="BC1" s="758"/>
      <c r="BD1" s="758"/>
      <c r="BE1" s="758"/>
      <c r="BF1" s="758"/>
      <c r="BG1" s="758"/>
      <c r="BH1" s="758"/>
      <c r="BI1" s="758"/>
      <c r="BJ1" s="758"/>
      <c r="BK1" s="758"/>
      <c r="BL1" s="758"/>
      <c r="BM1" s="759"/>
    </row>
    <row r="2" spans="1:65" s="4" customFormat="1" ht="23.25" customHeight="1">
      <c r="A2" s="195" t="s">
        <v>19</v>
      </c>
      <c r="B2" s="195" t="s">
        <v>289</v>
      </c>
      <c r="C2" s="196" t="s">
        <v>290</v>
      </c>
      <c r="D2" s="528" t="s">
        <v>29</v>
      </c>
      <c r="E2" s="720"/>
      <c r="F2" s="197" t="s">
        <v>291</v>
      </c>
      <c r="G2" s="195" t="s">
        <v>18</v>
      </c>
      <c r="H2" s="197" t="s">
        <v>23</v>
      </c>
      <c r="I2" s="198" t="s">
        <v>83</v>
      </c>
      <c r="J2" s="199" t="s">
        <v>292</v>
      </c>
      <c r="K2" s="199" t="s">
        <v>293</v>
      </c>
      <c r="L2" s="197" t="s">
        <v>294</v>
      </c>
      <c r="M2" s="197" t="s">
        <v>295</v>
      </c>
      <c r="N2" s="197" t="s">
        <v>296</v>
      </c>
      <c r="O2" s="197" t="s">
        <v>297</v>
      </c>
      <c r="P2" s="197" t="s">
        <v>298</v>
      </c>
      <c r="Q2" s="197" t="s">
        <v>299</v>
      </c>
      <c r="R2" s="197" t="s">
        <v>300</v>
      </c>
      <c r="S2" s="197" t="s">
        <v>301</v>
      </c>
      <c r="T2" s="197" t="s">
        <v>302</v>
      </c>
      <c r="U2" s="197" t="s">
        <v>23</v>
      </c>
      <c r="V2" s="197" t="s">
        <v>303</v>
      </c>
      <c r="W2" s="197" t="s">
        <v>304</v>
      </c>
      <c r="X2" s="197" t="s">
        <v>305</v>
      </c>
      <c r="Y2" s="200" t="s">
        <v>306</v>
      </c>
      <c r="Z2" s="197" t="s">
        <v>291</v>
      </c>
      <c r="AA2" s="195" t="s">
        <v>18</v>
      </c>
      <c r="AB2" s="197" t="s">
        <v>23</v>
      </c>
      <c r="AC2" s="201" t="s">
        <v>83</v>
      </c>
      <c r="AD2" s="199" t="s">
        <v>292</v>
      </c>
      <c r="AE2" s="199" t="s">
        <v>293</v>
      </c>
      <c r="AF2" s="197" t="s">
        <v>294</v>
      </c>
      <c r="AG2" s="197" t="s">
        <v>295</v>
      </c>
      <c r="AH2" s="197" t="s">
        <v>296</v>
      </c>
      <c r="AI2" s="197" t="s">
        <v>297</v>
      </c>
      <c r="AJ2" s="197" t="s">
        <v>298</v>
      </c>
      <c r="AK2" s="197" t="s">
        <v>299</v>
      </c>
      <c r="AL2" s="197" t="s">
        <v>300</v>
      </c>
      <c r="AM2" s="197" t="s">
        <v>301</v>
      </c>
      <c r="AN2" s="197" t="s">
        <v>302</v>
      </c>
      <c r="AO2" s="197" t="s">
        <v>23</v>
      </c>
      <c r="AP2" s="197" t="s">
        <v>303</v>
      </c>
      <c r="AQ2" s="197" t="s">
        <v>304</v>
      </c>
      <c r="AR2" s="197" t="s">
        <v>305</v>
      </c>
      <c r="AS2" s="200" t="s">
        <v>306</v>
      </c>
      <c r="AT2" s="197" t="s">
        <v>291</v>
      </c>
      <c r="AU2" s="195" t="s">
        <v>18</v>
      </c>
      <c r="AV2" s="197" t="s">
        <v>23</v>
      </c>
      <c r="AW2" s="198" t="s">
        <v>83</v>
      </c>
      <c r="AX2" s="199" t="s">
        <v>292</v>
      </c>
      <c r="AY2" s="199" t="s">
        <v>293</v>
      </c>
      <c r="AZ2" s="197" t="s">
        <v>294</v>
      </c>
      <c r="BA2" s="197" t="s">
        <v>295</v>
      </c>
      <c r="BB2" s="197" t="s">
        <v>296</v>
      </c>
      <c r="BC2" s="197" t="s">
        <v>297</v>
      </c>
      <c r="BD2" s="197" t="s">
        <v>298</v>
      </c>
      <c r="BE2" s="197" t="s">
        <v>299</v>
      </c>
      <c r="BF2" s="197" t="s">
        <v>300</v>
      </c>
      <c r="BG2" s="197" t="s">
        <v>301</v>
      </c>
      <c r="BH2" s="197" t="s">
        <v>302</v>
      </c>
      <c r="BI2" s="197" t="s">
        <v>23</v>
      </c>
      <c r="BJ2" s="197" t="s">
        <v>303</v>
      </c>
      <c r="BK2" s="197" t="s">
        <v>304</v>
      </c>
      <c r="BL2" s="197" t="s">
        <v>307</v>
      </c>
      <c r="BM2" s="200" t="s">
        <v>306</v>
      </c>
    </row>
    <row r="3" spans="1:65">
      <c r="A3" s="29" t="str">
        <f>'1-συμβολαια'!A3</f>
        <v>???</v>
      </c>
      <c r="B3" s="14" t="str">
        <f>'4-πολλυπρ'!D3</f>
        <v>τραπεζα …??? [= …???</v>
      </c>
      <c r="C3" s="14" t="str">
        <f>'4-πολλυπρ'!I3</f>
        <v>219-91κ</v>
      </c>
      <c r="D3" s="24"/>
      <c r="E3" s="24"/>
      <c r="F3" s="11"/>
      <c r="G3" s="28"/>
      <c r="H3" s="11"/>
      <c r="I3" s="24"/>
      <c r="J3" s="11"/>
      <c r="K3" s="149" t="s">
        <v>308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2" t="s">
        <v>308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>τραπεζα …??? [= …???</v>
      </c>
      <c r="C4" s="14" t="str">
        <f>'4-πολλυπρ'!I4</f>
        <v>219-91κ</v>
      </c>
      <c r="D4" s="24"/>
      <c r="E4" s="24"/>
      <c r="F4" s="11"/>
      <c r="G4" s="28"/>
      <c r="H4" s="11"/>
      <c r="I4" s="24"/>
      <c r="J4" s="11"/>
      <c r="K4" s="149" t="s">
        <v>308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2" t="s">
        <v>308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>τραπεζα …??? [= …???</v>
      </c>
      <c r="C5" s="14" t="str">
        <f>'4-πολλυπρ'!I5</f>
        <v>219-91κ</v>
      </c>
      <c r="D5" s="24"/>
      <c r="E5" s="24"/>
      <c r="F5" s="11"/>
      <c r="G5" s="28"/>
      <c r="H5" s="11"/>
      <c r="I5" s="24"/>
      <c r="J5" s="11"/>
      <c r="K5" s="149" t="s">
        <v>308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2" t="s">
        <v>308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 t="str">
        <f>'4-πολλυπρ'!D6</f>
        <v>τραπεζα …??? [= …???</v>
      </c>
      <c r="C6" s="14" t="str">
        <f>'4-πολλυπρ'!I6</f>
        <v>219-91κ</v>
      </c>
      <c r="D6" s="24"/>
      <c r="E6" s="24"/>
      <c r="F6" s="11"/>
      <c r="G6" s="28"/>
      <c r="H6" s="11"/>
      <c r="I6" s="24"/>
      <c r="J6" s="11"/>
      <c r="K6" s="149" t="s">
        <v>308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2" t="s">
        <v>308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8" spans="1:65">
      <c r="F8" s="760" t="s">
        <v>309</v>
      </c>
      <c r="G8" s="760"/>
      <c r="H8" s="760"/>
      <c r="I8" s="760"/>
    </row>
    <row r="9" spans="1:65">
      <c r="F9" s="760"/>
      <c r="G9" s="760"/>
      <c r="H9" s="760"/>
      <c r="I9" s="760"/>
    </row>
  </sheetData>
  <mergeCells count="9">
    <mergeCell ref="AX1:BM1"/>
    <mergeCell ref="D2:E2"/>
    <mergeCell ref="F8:I9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77"/>
  <sheetViews>
    <sheetView topLeftCell="L1" workbookViewId="0">
      <pane ySplit="2" topLeftCell="A3" activePane="bottomLeft" state="frozen"/>
      <selection pane="bottomLeft" activeCell="Z6" sqref="Z6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20" style="90" customWidth="1"/>
    <col min="4" max="4" width="7.28515625" style="3" customWidth="1"/>
    <col min="5" max="5" width="6.8554687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73" bestFit="1" customWidth="1"/>
    <col min="19" max="19" width="8.5703125" style="73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801" t="s">
        <v>1</v>
      </c>
      <c r="B1" s="803" t="s">
        <v>2</v>
      </c>
      <c r="C1" s="800" t="s">
        <v>0</v>
      </c>
      <c r="D1" s="804" t="s">
        <v>11</v>
      </c>
      <c r="E1" s="798" t="s">
        <v>12</v>
      </c>
      <c r="F1" s="750" t="s">
        <v>490</v>
      </c>
      <c r="G1" s="751"/>
      <c r="H1" s="751"/>
      <c r="I1" s="752"/>
      <c r="J1" s="793" t="s">
        <v>493</v>
      </c>
      <c r="K1" s="794"/>
      <c r="L1" s="774" t="s">
        <v>127</v>
      </c>
      <c r="M1" s="775"/>
      <c r="N1" s="791" t="s">
        <v>489</v>
      </c>
      <c r="O1" s="792"/>
      <c r="P1" s="788" t="s">
        <v>75</v>
      </c>
      <c r="Q1" s="789"/>
      <c r="R1" s="789"/>
      <c r="S1" s="789"/>
      <c r="T1" s="790"/>
      <c r="U1" s="791" t="s">
        <v>482</v>
      </c>
      <c r="V1" s="791"/>
      <c r="W1" s="780" t="s">
        <v>41</v>
      </c>
      <c r="X1" s="781"/>
      <c r="Y1" s="782"/>
      <c r="Z1" s="674" t="s">
        <v>56</v>
      </c>
      <c r="AA1" s="675"/>
      <c r="AB1" s="783"/>
      <c r="AC1" s="778" t="s">
        <v>76</v>
      </c>
      <c r="AD1" s="779"/>
      <c r="AE1" s="779"/>
      <c r="AF1" s="779"/>
      <c r="AG1" s="779"/>
      <c r="AH1" s="376"/>
      <c r="AI1" s="784" t="s">
        <v>52</v>
      </c>
      <c r="AJ1" s="786" t="s">
        <v>42</v>
      </c>
      <c r="AK1" s="776" t="s">
        <v>79</v>
      </c>
      <c r="AL1" s="771" t="s">
        <v>29</v>
      </c>
      <c r="AM1" s="772"/>
      <c r="AN1" s="772"/>
      <c r="AO1" s="772"/>
      <c r="AP1" s="773"/>
    </row>
    <row r="2" spans="1:49" ht="39" thickBot="1">
      <c r="A2" s="802"/>
      <c r="B2" s="516"/>
      <c r="C2" s="553"/>
      <c r="D2" s="805"/>
      <c r="E2" s="799"/>
      <c r="F2" s="349" t="s">
        <v>247</v>
      </c>
      <c r="G2" s="350" t="s">
        <v>90</v>
      </c>
      <c r="H2" s="350" t="s">
        <v>45</v>
      </c>
      <c r="I2" s="346" t="s">
        <v>402</v>
      </c>
      <c r="J2" s="273" t="s">
        <v>23</v>
      </c>
      <c r="K2" s="348" t="s">
        <v>402</v>
      </c>
      <c r="L2" s="37" t="s">
        <v>23</v>
      </c>
      <c r="M2" s="346" t="s">
        <v>402</v>
      </c>
      <c r="N2" s="66" t="s">
        <v>23</v>
      </c>
      <c r="O2" s="347" t="s">
        <v>402</v>
      </c>
      <c r="P2" s="389" t="s">
        <v>23</v>
      </c>
      <c r="Q2" s="390" t="s">
        <v>402</v>
      </c>
      <c r="R2" s="72" t="s">
        <v>80</v>
      </c>
      <c r="S2" s="72" t="s">
        <v>509</v>
      </c>
      <c r="T2" s="388" t="s">
        <v>510</v>
      </c>
      <c r="U2" s="66" t="s">
        <v>23</v>
      </c>
      <c r="V2" s="347" t="s">
        <v>402</v>
      </c>
      <c r="W2" s="37" t="s">
        <v>23</v>
      </c>
      <c r="X2" s="273" t="s">
        <v>402</v>
      </c>
      <c r="Y2" s="32" t="s">
        <v>34</v>
      </c>
      <c r="Z2" s="37" t="s">
        <v>23</v>
      </c>
      <c r="AA2" s="273" t="s">
        <v>402</v>
      </c>
      <c r="AB2" s="244" t="s">
        <v>34</v>
      </c>
      <c r="AC2" s="37" t="s">
        <v>491</v>
      </c>
      <c r="AD2" s="273" t="s">
        <v>402</v>
      </c>
      <c r="AE2" s="9" t="s">
        <v>492</v>
      </c>
      <c r="AF2" s="273" t="s">
        <v>402</v>
      </c>
      <c r="AG2" s="67" t="s">
        <v>33</v>
      </c>
      <c r="AH2" s="377" t="s">
        <v>402</v>
      </c>
      <c r="AI2" s="785"/>
      <c r="AJ2" s="787"/>
      <c r="AK2" s="777"/>
      <c r="AL2" s="771"/>
      <c r="AM2" s="772"/>
      <c r="AN2" s="772"/>
      <c r="AO2" s="772"/>
      <c r="AP2" s="773"/>
    </row>
    <row r="3" spans="1:49" s="5" customFormat="1">
      <c r="A3" s="444" t="str">
        <f>'1-συμβολαια'!A3</f>
        <v>???</v>
      </c>
      <c r="B3" s="360">
        <f>'1-συμβολαια'!B3</f>
        <v>32835</v>
      </c>
      <c r="C3" s="327" t="str">
        <f>'1-συμβολαια'!C3</f>
        <v>υποθήκη</v>
      </c>
      <c r="D3" s="314" t="str">
        <f>'4-πολλυπρ'!D3</f>
        <v>τραπεζα …??? [= …???</v>
      </c>
      <c r="E3" s="314" t="str">
        <f>'4-πολλυπρ'!I3</f>
        <v>219-91κ</v>
      </c>
      <c r="F3" s="314">
        <f>'14-βιβλΕσ'!O3</f>
        <v>462</v>
      </c>
      <c r="G3" s="290">
        <f>'14-βιβλΕσ'!Q3</f>
        <v>245</v>
      </c>
      <c r="H3" s="290">
        <f t="shared" ref="H3" si="0">F3+G3</f>
        <v>707</v>
      </c>
      <c r="I3" s="328">
        <f t="shared" ref="I3" si="1">H3/340.75</f>
        <v>2.0748349229640497</v>
      </c>
      <c r="J3" s="290">
        <f>'8-κ-15-17'!AG3</f>
        <v>-1755</v>
      </c>
      <c r="K3" s="328">
        <f t="shared" ref="K3" si="2">J3/340.75</f>
        <v>-5.1504035216434332</v>
      </c>
      <c r="L3" s="290">
        <f>'14-βιβλΕσ'!R3</f>
        <v>5950</v>
      </c>
      <c r="M3" s="328">
        <f t="shared" ref="M3" si="3">L3/340.75</f>
        <v>17.461482024944974</v>
      </c>
      <c r="N3" s="290">
        <f>('14-βιβλΕσ'!N3+'14-βιβλΕσ'!O3+'14-βιβλΕσ'!R3)*30%</f>
        <v>4172.3999999999996</v>
      </c>
      <c r="O3" s="328">
        <f t="shared" ref="O3" si="4">N3/340.75</f>
        <v>12.244754218635363</v>
      </c>
      <c r="P3" s="409"/>
      <c r="Q3" s="410"/>
      <c r="R3" s="409"/>
      <c r="S3" s="409"/>
      <c r="T3" s="409"/>
      <c r="U3" s="290">
        <f>AG3</f>
        <v>11722</v>
      </c>
      <c r="V3" s="328">
        <f t="shared" ref="V3:V6" si="5">U3/340.75</f>
        <v>34.400586940572268</v>
      </c>
      <c r="W3" s="290">
        <f t="shared" ref="W3:W6" si="6">AG3+U3</f>
        <v>23444</v>
      </c>
      <c r="X3" s="328">
        <f t="shared" ref="X3" si="7">W3/340.75</f>
        <v>68.801173881144535</v>
      </c>
      <c r="Y3" s="290">
        <v>24383</v>
      </c>
      <c r="Z3" s="409"/>
      <c r="AA3" s="410"/>
      <c r="AB3" s="409"/>
      <c r="AC3" s="290">
        <f>'1-συμβολαια'!L3+'8-κ-15-17'!AE3+'14-βιβλΕσ'!L3+'14-βιβλΕσ'!Q3+'14-βιβλΕσ'!R3</f>
        <v>15190</v>
      </c>
      <c r="AD3" s="328">
        <f t="shared" ref="AD3" si="8">AC3/340.75</f>
        <v>44.578136463683052</v>
      </c>
      <c r="AE3" s="290">
        <f>'1-συμβολαια'!M3</f>
        <v>3468</v>
      </c>
      <c r="AF3" s="328">
        <f t="shared" ref="AF3" si="9">AE3/340.75</f>
        <v>10.177549523110786</v>
      </c>
      <c r="AG3" s="290">
        <f t="shared" ref="AG3" si="10">AC3-AE3</f>
        <v>11722</v>
      </c>
      <c r="AH3" s="328">
        <f t="shared" ref="AH3" si="11">AG3/340.75</f>
        <v>34.400586940572268</v>
      </c>
      <c r="AI3" s="466">
        <v>42291</v>
      </c>
      <c r="AJ3" s="330">
        <f t="shared" ref="AJ3" si="12">Y3+AB3</f>
        <v>24383</v>
      </c>
      <c r="AK3" s="506"/>
      <c r="AL3" s="338"/>
      <c r="AM3" s="338"/>
      <c r="AN3" s="338"/>
      <c r="AO3" s="338"/>
      <c r="AP3" s="338"/>
    </row>
    <row r="4" spans="1:49" s="5" customFormat="1">
      <c r="A4" s="444">
        <f>'1-συμβολαια'!A4</f>
        <v>0</v>
      </c>
      <c r="B4" s="360"/>
      <c r="C4" s="327" t="str">
        <f>'1-συμβολαια'!C4</f>
        <v>δάνειο τοκοχρεωλυτικό</v>
      </c>
      <c r="D4" s="314" t="str">
        <f>'4-πολλυπρ'!D4</f>
        <v>τραπεζα …??? [= …???</v>
      </c>
      <c r="E4" s="314" t="str">
        <f>'4-πολλυπρ'!I4</f>
        <v>219-91κ</v>
      </c>
      <c r="F4" s="314">
        <f>'14-βιβλΕσ'!O4</f>
        <v>2280.4999999999995</v>
      </c>
      <c r="G4" s="290">
        <f>'14-βιβλΕσ'!Q4</f>
        <v>0</v>
      </c>
      <c r="H4" s="290">
        <f t="shared" ref="H4:H6" si="13">F4+G4</f>
        <v>2280.4999999999995</v>
      </c>
      <c r="I4" s="328">
        <f t="shared" ref="I4:I6" si="14">H4/340.75</f>
        <v>6.6925898752751269</v>
      </c>
      <c r="J4" s="290">
        <f>'8-κ-15-17'!AG4</f>
        <v>15600.000000000002</v>
      </c>
      <c r="K4" s="328">
        <f t="shared" ref="K4:K6" si="15">J4/340.75</f>
        <v>45.781364636830524</v>
      </c>
      <c r="L4" s="290">
        <f>'14-βιβλΕσ'!R4</f>
        <v>1830</v>
      </c>
      <c r="M4" s="328">
        <f t="shared" ref="M4:M6" si="16">L4/340.75</f>
        <v>5.37050623624358</v>
      </c>
      <c r="N4" s="290">
        <f>('14-βιβλΕσ'!N4+'14-βιβλΕσ'!O4+'14-βιβλΕσ'!R4)*30%</f>
        <v>5682</v>
      </c>
      <c r="O4" s="328">
        <f t="shared" ref="O4:O6" si="17">N4/340.75</f>
        <v>16.674981658107118</v>
      </c>
      <c r="P4" s="409"/>
      <c r="Q4" s="410"/>
      <c r="R4" s="409"/>
      <c r="S4" s="409"/>
      <c r="T4" s="409"/>
      <c r="U4" s="290">
        <f t="shared" ref="U4:U6" si="18">AG4</f>
        <v>34540</v>
      </c>
      <c r="V4" s="328">
        <f t="shared" si="5"/>
        <v>101.36463683052091</v>
      </c>
      <c r="W4" s="290">
        <f t="shared" si="6"/>
        <v>69080</v>
      </c>
      <c r="X4" s="328">
        <f t="shared" ref="X4:X6" si="19">W4/340.75</f>
        <v>202.72927366104182</v>
      </c>
      <c r="Y4" s="293">
        <v>71848</v>
      </c>
      <c r="Z4" s="409"/>
      <c r="AA4" s="410"/>
      <c r="AB4" s="323"/>
      <c r="AC4" s="290">
        <f>'1-συμβολαια'!L4+'8-κ-15-17'!AE4+'14-βιβλΕσ'!L4+'14-βιβλΕσ'!Q4+'14-βιβλΕσ'!R4</f>
        <v>34540</v>
      </c>
      <c r="AD4" s="328">
        <f t="shared" ref="AD4:AD6" si="20">AC4/340.75</f>
        <v>101.36463683052091</v>
      </c>
      <c r="AE4" s="290">
        <f>'1-συμβολαια'!M4</f>
        <v>0</v>
      </c>
      <c r="AF4" s="328">
        <f t="shared" ref="AF4:AH6" si="21">AE4/340.75</f>
        <v>0</v>
      </c>
      <c r="AG4" s="290">
        <f t="shared" ref="AG4:AG6" si="22">AC4-AE4</f>
        <v>34540</v>
      </c>
      <c r="AH4" s="328">
        <f t="shared" si="21"/>
        <v>101.36463683052091</v>
      </c>
      <c r="AI4" s="329"/>
      <c r="AJ4" s="330">
        <f t="shared" ref="AJ4:AJ6" si="23">Y4+AB4</f>
        <v>71848</v>
      </c>
      <c r="AK4" s="331"/>
      <c r="AL4" s="71"/>
      <c r="AM4" s="71"/>
      <c r="AN4" s="71"/>
      <c r="AO4" s="71"/>
      <c r="AP4" s="71"/>
    </row>
    <row r="5" spans="1:49" s="5" customFormat="1">
      <c r="A5" s="444">
        <f>'1-συμβολαια'!A5</f>
        <v>0</v>
      </c>
      <c r="B5" s="360"/>
      <c r="C5" s="327" t="str">
        <f>'1-συμβολαια'!C5</f>
        <v>υποθήκη δανείου</v>
      </c>
      <c r="D5" s="314" t="str">
        <f>'4-πολλυπρ'!D5</f>
        <v>τραπεζα …??? [= …???</v>
      </c>
      <c r="E5" s="314" t="str">
        <f>'4-πολλυπρ'!I5</f>
        <v>219-91κ</v>
      </c>
      <c r="F5" s="314">
        <f>'14-βιβλΕσ'!O5</f>
        <v>2461.625</v>
      </c>
      <c r="G5" s="290">
        <f>'14-βιβλΕσ'!Q5</f>
        <v>245</v>
      </c>
      <c r="H5" s="290">
        <f t="shared" si="13"/>
        <v>2706.625</v>
      </c>
      <c r="I5" s="328">
        <f t="shared" si="14"/>
        <v>7.9431401320616288</v>
      </c>
      <c r="J5" s="290">
        <f>'8-κ-15-17'!AG5</f>
        <v>16965</v>
      </c>
      <c r="K5" s="328">
        <f t="shared" si="15"/>
        <v>49.787234042553195</v>
      </c>
      <c r="L5" s="290">
        <f>'14-βιβλΕσ'!R5</f>
        <v>4950</v>
      </c>
      <c r="M5" s="328">
        <f t="shared" si="16"/>
        <v>14.526779163609685</v>
      </c>
      <c r="N5" s="290">
        <f>('14-βιβλΕσ'!N5+'14-βιβλΕσ'!O5+'14-βιβλΕσ'!R5)*30%</f>
        <v>7160.25</v>
      </c>
      <c r="O5" s="328">
        <f t="shared" si="17"/>
        <v>21.01320616287601</v>
      </c>
      <c r="P5" s="409"/>
      <c r="Q5" s="410"/>
      <c r="R5" s="409"/>
      <c r="S5" s="409"/>
      <c r="T5" s="409"/>
      <c r="U5" s="290">
        <f t="shared" si="18"/>
        <v>41077.5</v>
      </c>
      <c r="V5" s="328">
        <f t="shared" si="5"/>
        <v>120.55025678650037</v>
      </c>
      <c r="W5" s="290">
        <f t="shared" si="6"/>
        <v>82155</v>
      </c>
      <c r="X5" s="328">
        <f t="shared" si="19"/>
        <v>241.10051357300074</v>
      </c>
      <c r="Y5" s="293">
        <v>85447</v>
      </c>
      <c r="Z5" s="409"/>
      <c r="AA5" s="410"/>
      <c r="AB5" s="323"/>
      <c r="AC5" s="290">
        <f>'1-συμβολαια'!L5+'8-κ-15-17'!AE5+'14-βιβλΕσ'!L5+'14-βιβλΕσ'!Q5+'14-βιβλΕσ'!R5</f>
        <v>41077.5</v>
      </c>
      <c r="AD5" s="328">
        <f t="shared" si="20"/>
        <v>120.55025678650037</v>
      </c>
      <c r="AE5" s="290">
        <f>'1-συμβολαια'!M5</f>
        <v>0</v>
      </c>
      <c r="AF5" s="328">
        <f t="shared" si="21"/>
        <v>0</v>
      </c>
      <c r="AG5" s="290">
        <f t="shared" si="22"/>
        <v>41077.5</v>
      </c>
      <c r="AH5" s="328">
        <f t="shared" si="21"/>
        <v>120.55025678650037</v>
      </c>
      <c r="AI5" s="329"/>
      <c r="AJ5" s="330">
        <f t="shared" si="23"/>
        <v>85447</v>
      </c>
      <c r="AK5" s="331"/>
      <c r="AL5" s="71"/>
      <c r="AM5" s="71"/>
      <c r="AN5" s="71"/>
      <c r="AO5" s="71"/>
      <c r="AP5" s="71"/>
    </row>
    <row r="6" spans="1:49" s="5" customFormat="1" ht="12" thickBot="1">
      <c r="A6" s="446">
        <f>'1-συμβολαια'!A6</f>
        <v>0</v>
      </c>
      <c r="B6" s="411"/>
      <c r="C6" s="419" t="str">
        <f>'1-συμβολαια'!C6</f>
        <v>δανείου ΤΟΚΟΙ</v>
      </c>
      <c r="D6" s="412" t="str">
        <f>'4-πολλυπρ'!D6</f>
        <v>τραπεζα …??? [= …???</v>
      </c>
      <c r="E6" s="412" t="str">
        <f>'4-πολλυπρ'!I6</f>
        <v>219-91κ</v>
      </c>
      <c r="F6" s="412">
        <f>'14-βιβλΕσ'!O6</f>
        <v>2727.3439999999996</v>
      </c>
      <c r="G6" s="414">
        <f>'14-βιβλΕσ'!Q6</f>
        <v>0</v>
      </c>
      <c r="H6" s="414">
        <f t="shared" si="13"/>
        <v>2727.3439999999996</v>
      </c>
      <c r="I6" s="464">
        <f t="shared" si="14"/>
        <v>8.0039442406456338</v>
      </c>
      <c r="J6" s="414">
        <f>'8-κ-15-17'!AG6</f>
        <v>18967.52</v>
      </c>
      <c r="K6" s="464">
        <f t="shared" si="15"/>
        <v>55.664035216434335</v>
      </c>
      <c r="L6" s="414">
        <f>'14-βιβλΕσ'!R6</f>
        <v>1830</v>
      </c>
      <c r="M6" s="464">
        <f t="shared" si="16"/>
        <v>5.37050623624358</v>
      </c>
      <c r="N6" s="414">
        <f>('14-βιβλΕσ'!N6+'14-βιβλΕσ'!O6+'14-βιβλΕσ'!R6)*30%</f>
        <v>6575.688000000001</v>
      </c>
      <c r="O6" s="464">
        <f t="shared" si="17"/>
        <v>19.297690388848132</v>
      </c>
      <c r="P6" s="503"/>
      <c r="Q6" s="504"/>
      <c r="R6" s="503"/>
      <c r="S6" s="503"/>
      <c r="T6" s="503"/>
      <c r="U6" s="414">
        <f t="shared" si="18"/>
        <v>40886.479999999996</v>
      </c>
      <c r="V6" s="464">
        <f t="shared" si="5"/>
        <v>119.98966984592809</v>
      </c>
      <c r="W6" s="414">
        <f t="shared" si="6"/>
        <v>81772.959999999992</v>
      </c>
      <c r="X6" s="464">
        <f t="shared" si="19"/>
        <v>239.97933969185618</v>
      </c>
      <c r="Y6" s="414">
        <v>85050</v>
      </c>
      <c r="Z6" s="503"/>
      <c r="AA6" s="504"/>
      <c r="AB6" s="503"/>
      <c r="AC6" s="290">
        <f>'1-συμβολαια'!L6+'8-κ-15-17'!AE6+'14-βιβλΕσ'!L6+'14-βιβλΕσ'!Q6+'14-βιβλΕσ'!R6</f>
        <v>40886.479999999996</v>
      </c>
      <c r="AD6" s="464">
        <f t="shared" si="20"/>
        <v>119.98966984592809</v>
      </c>
      <c r="AE6" s="414">
        <f>'1-συμβολαια'!M6</f>
        <v>0</v>
      </c>
      <c r="AF6" s="464">
        <f t="shared" si="21"/>
        <v>0</v>
      </c>
      <c r="AG6" s="414">
        <f t="shared" si="22"/>
        <v>40886.479999999996</v>
      </c>
      <c r="AH6" s="464">
        <f t="shared" si="21"/>
        <v>119.98966984592809</v>
      </c>
      <c r="AI6" s="462"/>
      <c r="AJ6" s="472">
        <f t="shared" si="23"/>
        <v>85050</v>
      </c>
      <c r="AK6" s="505"/>
      <c r="AL6" s="418"/>
      <c r="AM6" s="418"/>
      <c r="AN6" s="418"/>
      <c r="AO6" s="418"/>
      <c r="AP6" s="418"/>
    </row>
    <row r="7" spans="1:49">
      <c r="A7" s="795" t="s">
        <v>35</v>
      </c>
      <c r="B7" s="796"/>
      <c r="C7" s="796"/>
      <c r="D7" s="796"/>
      <c r="E7" s="797"/>
      <c r="F7" s="272">
        <f t="shared" ref="F7:R7" si="24">SUM(F3:F6)</f>
        <v>7931.4689999999991</v>
      </c>
      <c r="G7" s="272">
        <f t="shared" si="24"/>
        <v>490</v>
      </c>
      <c r="H7" s="272">
        <f t="shared" si="24"/>
        <v>8421.4689999999991</v>
      </c>
      <c r="I7" s="39">
        <f t="shared" si="24"/>
        <v>24.714509170946439</v>
      </c>
      <c r="J7" s="272">
        <f t="shared" si="24"/>
        <v>49777.520000000004</v>
      </c>
      <c r="K7" s="39">
        <f t="shared" si="24"/>
        <v>146.08223037417463</v>
      </c>
      <c r="L7" s="272">
        <f t="shared" si="24"/>
        <v>14560</v>
      </c>
      <c r="M7" s="39">
        <f t="shared" si="24"/>
        <v>42.729273661041823</v>
      </c>
      <c r="N7" s="272">
        <f t="shared" si="24"/>
        <v>23590.338000000003</v>
      </c>
      <c r="O7" s="39">
        <f t="shared" si="24"/>
        <v>69.23063242846662</v>
      </c>
      <c r="P7" s="509">
        <f t="shared" si="24"/>
        <v>0</v>
      </c>
      <c r="Q7" s="510">
        <f t="shared" si="24"/>
        <v>0</v>
      </c>
      <c r="R7" s="509">
        <f t="shared" si="24"/>
        <v>0</v>
      </c>
      <c r="S7" s="509"/>
      <c r="T7" s="509">
        <f t="shared" ref="T7:AH7" si="25">SUM(T3:T6)</f>
        <v>0</v>
      </c>
      <c r="U7" s="272">
        <f t="shared" si="25"/>
        <v>128225.98</v>
      </c>
      <c r="V7" s="39">
        <f t="shared" si="25"/>
        <v>376.30515040352168</v>
      </c>
      <c r="W7" s="272">
        <f t="shared" si="25"/>
        <v>256451.96</v>
      </c>
      <c r="X7" s="39">
        <f t="shared" si="25"/>
        <v>752.61030080704336</v>
      </c>
      <c r="Y7" s="272">
        <f t="shared" si="25"/>
        <v>266728</v>
      </c>
      <c r="Z7" s="509">
        <f t="shared" si="25"/>
        <v>0</v>
      </c>
      <c r="AA7" s="509">
        <f t="shared" si="25"/>
        <v>0</v>
      </c>
      <c r="AB7" s="509">
        <f t="shared" si="25"/>
        <v>0</v>
      </c>
      <c r="AC7" s="272">
        <f t="shared" si="25"/>
        <v>131693.97999999998</v>
      </c>
      <c r="AD7" s="39">
        <f t="shared" si="25"/>
        <v>386.48269992663245</v>
      </c>
      <c r="AE7" s="272">
        <f t="shared" si="25"/>
        <v>3468</v>
      </c>
      <c r="AF7" s="39">
        <f t="shared" si="25"/>
        <v>10.177549523110786</v>
      </c>
      <c r="AG7" s="272">
        <f t="shared" si="25"/>
        <v>128225.98</v>
      </c>
      <c r="AH7" s="39">
        <f t="shared" si="25"/>
        <v>376.30515040352168</v>
      </c>
      <c r="AI7" s="39"/>
      <c r="AJ7" s="272">
        <f>SUM(AJ3:AJ6)</f>
        <v>266728</v>
      </c>
    </row>
    <row r="8" spans="1:49">
      <c r="L8" s="73"/>
      <c r="M8" s="73"/>
      <c r="N8" s="73"/>
      <c r="O8" s="73"/>
    </row>
    <row r="9" spans="1:49">
      <c r="L9" s="139"/>
      <c r="M9" s="139"/>
      <c r="N9" s="139"/>
      <c r="O9" s="139"/>
      <c r="AC9" s="139"/>
      <c r="AD9" s="139"/>
    </row>
    <row r="10" spans="1:49">
      <c r="AC10" s="140"/>
      <c r="AD10" s="140"/>
    </row>
    <row r="13" spans="1:49" ht="15">
      <c r="AL13" s="125"/>
      <c r="AM13" s="115"/>
      <c r="AN13" s="115"/>
      <c r="AO13" s="115"/>
      <c r="AP13" s="125"/>
    </row>
    <row r="14" spans="1:49" ht="15">
      <c r="AL14" s="126"/>
      <c r="AM14" s="126"/>
      <c r="AN14" s="126"/>
      <c r="AO14" s="126"/>
      <c r="AP14" s="126"/>
      <c r="AQ14" s="125"/>
      <c r="AR14" s="125"/>
      <c r="AS14" s="125"/>
      <c r="AT14" s="125"/>
      <c r="AU14" s="125"/>
      <c r="AV14" s="125"/>
      <c r="AW14" s="125"/>
    </row>
    <row r="15" spans="1:49" ht="15.75">
      <c r="AL15" s="125"/>
      <c r="AM15" s="127"/>
      <c r="AN15" s="127"/>
      <c r="AO15" s="127"/>
      <c r="AP15" s="127"/>
      <c r="AQ15" s="128"/>
      <c r="AR15" s="128"/>
      <c r="AS15" s="128"/>
      <c r="AT15" s="128"/>
      <c r="AU15" s="128"/>
      <c r="AV15" s="128"/>
      <c r="AW15" s="128"/>
    </row>
    <row r="16" spans="1:49" ht="15.75">
      <c r="AL16" s="125"/>
      <c r="AM16" s="129"/>
      <c r="AN16" s="129"/>
      <c r="AO16" s="129"/>
      <c r="AP16" s="129"/>
      <c r="AQ16" s="128"/>
      <c r="AR16" s="128"/>
      <c r="AS16" s="128"/>
      <c r="AT16" s="128"/>
      <c r="AU16" s="128"/>
      <c r="AV16" s="128"/>
      <c r="AW16" s="128"/>
    </row>
    <row r="17" spans="38:49" ht="15.75"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</row>
    <row r="18" spans="38:49" ht="15.75">
      <c r="AL18" s="128"/>
      <c r="AM18" s="128"/>
      <c r="AN18" s="128"/>
      <c r="AO18" s="128"/>
      <c r="AP18" s="128"/>
      <c r="AQ18" s="130"/>
      <c r="AR18" s="130"/>
      <c r="AS18" s="130"/>
      <c r="AT18" s="130"/>
      <c r="AU18" s="130"/>
      <c r="AV18" s="130"/>
      <c r="AW18" s="128"/>
    </row>
    <row r="19" spans="38:49" ht="15.75"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</row>
    <row r="20" spans="38:49" ht="15.75"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</row>
    <row r="21" spans="38:49" ht="15.75"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</row>
    <row r="24" spans="38:49" ht="15">
      <c r="AL24" s="125"/>
      <c r="AM24" s="125"/>
      <c r="AN24" s="125"/>
      <c r="AO24" s="125"/>
      <c r="AP24" s="125"/>
      <c r="AQ24" s="125"/>
      <c r="AR24" s="125"/>
      <c r="AS24" s="125"/>
      <c r="AT24" s="125"/>
      <c r="AU24" s="125"/>
      <c r="AV24" s="125"/>
      <c r="AW24" s="125"/>
    </row>
    <row r="25" spans="38:49" ht="15">
      <c r="AL25" s="125"/>
      <c r="AM25" s="125"/>
      <c r="AN25" s="125"/>
      <c r="AO25" s="125"/>
      <c r="AP25" s="125"/>
      <c r="AQ25" s="125"/>
      <c r="AR25" s="125"/>
      <c r="AS25" s="125"/>
      <c r="AT25" s="125"/>
      <c r="AU25" s="125"/>
      <c r="AV25" s="125"/>
      <c r="AW25" s="125"/>
    </row>
    <row r="26" spans="38:49" ht="15">
      <c r="AL26" s="125"/>
      <c r="AM26" s="125"/>
      <c r="AN26" s="125"/>
      <c r="AO26" s="125"/>
      <c r="AP26" s="125"/>
      <c r="AQ26" s="125"/>
      <c r="AR26" s="125"/>
      <c r="AS26" s="125"/>
      <c r="AT26" s="125"/>
      <c r="AU26" s="125"/>
      <c r="AV26" s="125"/>
      <c r="AW26" s="125"/>
    </row>
    <row r="27" spans="38:49" ht="15">
      <c r="AL27" s="125"/>
      <c r="AM27" s="125"/>
      <c r="AN27" s="125"/>
      <c r="AO27" s="125"/>
      <c r="AP27" s="125"/>
      <c r="AQ27" s="125"/>
      <c r="AR27" s="125"/>
      <c r="AS27" s="125"/>
      <c r="AT27" s="125"/>
      <c r="AU27" s="125"/>
      <c r="AV27" s="125"/>
      <c r="AW27" s="125"/>
    </row>
    <row r="28" spans="38:49" ht="15">
      <c r="AL28" s="125"/>
      <c r="AM28" s="125"/>
      <c r="AN28" s="125"/>
      <c r="AO28" s="125"/>
      <c r="AP28" s="125"/>
      <c r="AQ28" s="125"/>
      <c r="AR28" s="125"/>
      <c r="AS28" s="125"/>
      <c r="AT28" s="125"/>
      <c r="AU28" s="125"/>
      <c r="AV28" s="125"/>
      <c r="AW28" s="125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.75" customHeight="1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.75">
      <c r="AL48" s="125"/>
      <c r="AM48" s="125"/>
      <c r="AN48" s="125"/>
      <c r="AO48" s="125"/>
      <c r="AP48" s="125"/>
      <c r="AQ48" s="131"/>
      <c r="AR48" s="131"/>
      <c r="AS48" s="131"/>
      <c r="AT48" s="131"/>
      <c r="AU48" s="131"/>
      <c r="AV48" s="131"/>
      <c r="AW48" s="131"/>
    </row>
    <row r="49" spans="38:49" ht="15.75" customHeight="1">
      <c r="AL49" s="125"/>
      <c r="AM49" s="125"/>
      <c r="AN49" s="125"/>
      <c r="AO49" s="125"/>
      <c r="AP49" s="125"/>
      <c r="AQ49" s="131"/>
      <c r="AR49" s="131"/>
      <c r="AS49" s="131"/>
      <c r="AT49" s="131"/>
      <c r="AU49" s="131"/>
      <c r="AV49" s="131"/>
      <c r="AW49" s="131"/>
    </row>
    <row r="50" spans="38:49" ht="15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">
      <c r="AL53" s="125"/>
      <c r="AM53" s="125"/>
      <c r="AN53" s="125"/>
      <c r="AO53" s="125"/>
      <c r="AP53" s="125"/>
      <c r="AQ53" s="125"/>
      <c r="AR53" s="125"/>
      <c r="AS53" s="125"/>
      <c r="AT53" s="125"/>
      <c r="AU53" s="125"/>
      <c r="AV53" s="125"/>
      <c r="AW53" s="125"/>
    </row>
    <row r="54" spans="38:49" ht="15">
      <c r="AL54" s="125"/>
      <c r="AM54" s="125"/>
      <c r="AN54" s="125"/>
      <c r="AO54" s="125"/>
      <c r="AP54" s="125"/>
      <c r="AQ54" s="125"/>
      <c r="AR54" s="125"/>
      <c r="AS54" s="125"/>
      <c r="AT54" s="125"/>
      <c r="AU54" s="125"/>
      <c r="AV54" s="125"/>
      <c r="AW54" s="125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.75">
      <c r="AL60" s="125"/>
      <c r="AM60" s="125"/>
      <c r="AN60" s="125"/>
      <c r="AO60" s="125"/>
      <c r="AP60" s="125"/>
      <c r="AQ60" s="770"/>
      <c r="AR60" s="770"/>
      <c r="AS60" s="770"/>
      <c r="AT60" s="130"/>
      <c r="AU60" s="130"/>
      <c r="AV60" s="130"/>
      <c r="AW60" s="125"/>
    </row>
    <row r="61" spans="38:49" ht="15.75">
      <c r="AL61" s="125"/>
      <c r="AM61" s="125"/>
      <c r="AN61" s="125"/>
      <c r="AO61" s="125"/>
      <c r="AP61" s="125"/>
      <c r="AQ61" s="745"/>
      <c r="AR61" s="745"/>
      <c r="AS61" s="745"/>
      <c r="AT61" s="745"/>
      <c r="AU61" s="125"/>
      <c r="AV61" s="125"/>
      <c r="AW61" s="125"/>
    </row>
    <row r="62" spans="38:49" ht="15.75">
      <c r="AL62" s="125"/>
      <c r="AM62" s="125"/>
      <c r="AN62" s="125"/>
      <c r="AO62" s="125"/>
      <c r="AP62" s="125"/>
      <c r="AQ62" s="770"/>
      <c r="AR62" s="770"/>
      <c r="AS62" s="770"/>
      <c r="AT62" s="770"/>
      <c r="AU62" s="770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">
      <c r="AL65" s="125"/>
      <c r="AM65" s="125"/>
      <c r="AN65" s="125"/>
      <c r="AO65" s="125"/>
      <c r="AP65" s="125"/>
      <c r="AQ65" s="125"/>
      <c r="AR65" s="125"/>
      <c r="AS65" s="125"/>
      <c r="AT65" s="125"/>
      <c r="AU65" s="125"/>
      <c r="AV65" s="125"/>
      <c r="AW65" s="125"/>
    </row>
    <row r="66" spans="38:49" ht="15">
      <c r="AL66" s="125"/>
      <c r="AM66" s="125"/>
      <c r="AN66" s="125"/>
      <c r="AO66" s="125"/>
      <c r="AP66" s="125"/>
      <c r="AQ66" s="125"/>
      <c r="AR66" s="125"/>
      <c r="AS66" s="125"/>
      <c r="AT66" s="125"/>
      <c r="AU66" s="125"/>
      <c r="AV66" s="125"/>
      <c r="AW66" s="125"/>
    </row>
    <row r="67" spans="38:49" ht="15">
      <c r="AL67" s="125"/>
      <c r="AM67" s="125"/>
      <c r="AN67" s="125"/>
      <c r="AO67" s="125"/>
      <c r="AP67" s="125"/>
      <c r="AQ67" s="125"/>
      <c r="AR67" s="125"/>
      <c r="AS67" s="125"/>
      <c r="AT67" s="125"/>
      <c r="AU67" s="125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</sheetData>
  <mergeCells count="22">
    <mergeCell ref="J1:K1"/>
    <mergeCell ref="F1:I1"/>
    <mergeCell ref="A7:E7"/>
    <mergeCell ref="E1:E2"/>
    <mergeCell ref="C1:C2"/>
    <mergeCell ref="A1:A2"/>
    <mergeCell ref="B1:B2"/>
    <mergeCell ref="D1:D2"/>
    <mergeCell ref="AQ60:AS60"/>
    <mergeCell ref="AQ61:AT61"/>
    <mergeCell ref="AQ62:AU62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0"/>
  <sheetViews>
    <sheetView workbookViewId="0">
      <pane ySplit="1" topLeftCell="A2" activePane="bottomLeft" state="frozen"/>
      <selection pane="bottomLeft" activeCell="C19" sqref="C19"/>
    </sheetView>
  </sheetViews>
  <sheetFormatPr defaultRowHeight="11.25"/>
  <cols>
    <col min="1" max="1" width="7.28515625" style="3" bestFit="1" customWidth="1"/>
    <col min="2" max="2" width="30.140625" style="3" customWidth="1"/>
    <col min="3" max="3" width="10.42578125" style="7" bestFit="1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4"/>
      <c r="B1" s="204"/>
      <c r="C1" s="394"/>
      <c r="D1" s="204" t="s">
        <v>310</v>
      </c>
      <c r="E1" s="204" t="s">
        <v>311</v>
      </c>
      <c r="F1" s="204" t="s">
        <v>312</v>
      </c>
      <c r="G1" s="204" t="s">
        <v>313</v>
      </c>
      <c r="H1" s="204" t="s">
        <v>314</v>
      </c>
      <c r="I1" s="204" t="s">
        <v>315</v>
      </c>
      <c r="J1" s="204" t="s">
        <v>316</v>
      </c>
      <c r="K1" s="205" t="s">
        <v>317</v>
      </c>
      <c r="L1" s="204" t="s">
        <v>318</v>
      </c>
      <c r="M1" s="204" t="s">
        <v>93</v>
      </c>
      <c r="N1" s="204" t="s">
        <v>319</v>
      </c>
      <c r="O1" s="204" t="s">
        <v>314</v>
      </c>
      <c r="P1" s="206" t="s">
        <v>29</v>
      </c>
      <c r="Q1" s="530" t="s">
        <v>320</v>
      </c>
      <c r="R1" s="531"/>
      <c r="S1" s="532"/>
      <c r="T1" s="379"/>
      <c r="U1" s="538" t="s">
        <v>400</v>
      </c>
      <c r="V1" s="539"/>
      <c r="W1" s="539"/>
      <c r="X1" s="533" t="s">
        <v>321</v>
      </c>
      <c r="Y1" s="533"/>
      <c r="Z1" s="533"/>
      <c r="AA1" s="533"/>
      <c r="AB1" s="534"/>
    </row>
    <row r="2" spans="1:28">
      <c r="A2" s="447" t="str">
        <f>'1-συμβολαια'!A3</f>
        <v>???</v>
      </c>
      <c r="B2" s="430" t="str">
        <f>'1-συμβολαια'!C3</f>
        <v>υποθήκη</v>
      </c>
      <c r="C2" s="429">
        <f>'1-συμβολαια'!D3</f>
        <v>15000</v>
      </c>
      <c r="D2" s="74">
        <v>500</v>
      </c>
      <c r="E2" s="74">
        <v>120</v>
      </c>
      <c r="F2" s="74"/>
      <c r="G2" s="74">
        <v>56</v>
      </c>
      <c r="H2" s="74"/>
      <c r="I2" s="74"/>
      <c r="J2" s="430"/>
      <c r="K2" s="430">
        <f t="shared" ref="K2" si="0">SUM(D2:I2)</f>
        <v>676</v>
      </c>
      <c r="L2" s="430"/>
      <c r="M2" s="430"/>
      <c r="N2" s="430"/>
      <c r="O2" s="430"/>
      <c r="P2" s="430"/>
      <c r="Q2" s="430"/>
      <c r="R2" s="430"/>
      <c r="S2" s="430"/>
      <c r="T2" s="431"/>
      <c r="U2" s="430"/>
      <c r="V2" s="430"/>
      <c r="W2" s="430"/>
      <c r="X2" s="430"/>
      <c r="Y2" s="430"/>
      <c r="Z2" s="430"/>
      <c r="AA2" s="430"/>
      <c r="AB2" s="430"/>
    </row>
    <row r="3" spans="1:28">
      <c r="A3" s="448">
        <f>'1-συμβολαια'!A4</f>
        <v>0</v>
      </c>
      <c r="B3" s="74" t="str">
        <f>'1-συμβολαια'!C4</f>
        <v>δάνειο τοκοχρεωλυτικό</v>
      </c>
      <c r="C3" s="207">
        <f>'1-συμβολαια'!D4</f>
        <v>1200000</v>
      </c>
      <c r="D3" s="74"/>
      <c r="E3" s="74"/>
      <c r="F3" s="74"/>
      <c r="G3" s="74"/>
      <c r="H3" s="74"/>
      <c r="I3" s="74"/>
      <c r="J3" s="74"/>
      <c r="K3" s="74">
        <f t="shared" ref="K3:K5" si="1">SUM(D3:I3)</f>
        <v>0</v>
      </c>
      <c r="L3" s="74"/>
      <c r="M3" s="74"/>
      <c r="N3" s="74"/>
      <c r="O3" s="74"/>
      <c r="P3" s="74"/>
      <c r="Q3" s="74"/>
      <c r="R3" s="74"/>
      <c r="S3" s="74"/>
      <c r="T3" s="380"/>
      <c r="U3" s="74"/>
      <c r="V3" s="74"/>
      <c r="W3" s="74"/>
      <c r="X3" s="74"/>
      <c r="Y3" s="74"/>
      <c r="Z3" s="74"/>
      <c r="AA3" s="74"/>
      <c r="AB3" s="74"/>
    </row>
    <row r="4" spans="1:28">
      <c r="A4" s="448">
        <f>'1-συμβολαια'!A5</f>
        <v>0</v>
      </c>
      <c r="B4" s="74" t="str">
        <f>'1-συμβολαια'!C5</f>
        <v>υποθήκη δανείου</v>
      </c>
      <c r="C4" s="207">
        <f>'1-συμβολαια'!D5</f>
        <v>1305000</v>
      </c>
      <c r="D4" s="74"/>
      <c r="E4" s="74"/>
      <c r="F4" s="74"/>
      <c r="G4" s="74"/>
      <c r="H4" s="74"/>
      <c r="I4" s="74"/>
      <c r="J4" s="74"/>
      <c r="K4" s="74">
        <f t="shared" si="1"/>
        <v>0</v>
      </c>
      <c r="L4" s="74"/>
      <c r="M4" s="74"/>
      <c r="N4" s="74"/>
      <c r="O4" s="74"/>
      <c r="P4" s="74"/>
      <c r="Q4" s="74"/>
      <c r="R4" s="74"/>
      <c r="S4" s="74"/>
      <c r="T4" s="380"/>
      <c r="U4" s="74"/>
      <c r="V4" s="74"/>
      <c r="W4" s="74"/>
      <c r="X4" s="74"/>
      <c r="Y4" s="74"/>
      <c r="Z4" s="74"/>
      <c r="AA4" s="74"/>
      <c r="AB4" s="74"/>
    </row>
    <row r="5" spans="1:28" ht="12" thickBot="1">
      <c r="A5" s="449">
        <f>'1-συμβολαια'!A6</f>
        <v>0</v>
      </c>
      <c r="B5" s="279" t="str">
        <f>'1-συμβολαια'!C6</f>
        <v>δανείου ΤΟΚΟΙ</v>
      </c>
      <c r="C5" s="432">
        <f>'1-συμβολαια'!D6</f>
        <v>1459040</v>
      </c>
      <c r="D5" s="279"/>
      <c r="E5" s="279"/>
      <c r="F5" s="279"/>
      <c r="G5" s="279"/>
      <c r="H5" s="279"/>
      <c r="I5" s="279"/>
      <c r="J5" s="279"/>
      <c r="K5" s="279">
        <f t="shared" si="1"/>
        <v>0</v>
      </c>
      <c r="L5" s="279"/>
      <c r="M5" s="279"/>
      <c r="N5" s="279"/>
      <c r="O5" s="279"/>
      <c r="P5" s="279"/>
      <c r="Q5" s="279"/>
      <c r="R5" s="279"/>
      <c r="S5" s="279"/>
      <c r="T5" s="433"/>
      <c r="U5" s="279"/>
      <c r="V5" s="279"/>
      <c r="W5" s="279"/>
      <c r="X5" s="279"/>
      <c r="Y5" s="279"/>
      <c r="Z5" s="279"/>
      <c r="AA5" s="279"/>
      <c r="AB5" s="279"/>
    </row>
    <row r="6" spans="1:28">
      <c r="A6" s="535" t="str">
        <f>'1-συμβολαια'!A7</f>
        <v>σύνολο</v>
      </c>
      <c r="B6" s="536"/>
      <c r="C6" s="537"/>
      <c r="D6" s="74">
        <f t="shared" ref="D6:K6" si="2">SUM(D2:D5)</f>
        <v>500</v>
      </c>
      <c r="E6" s="74">
        <f t="shared" si="2"/>
        <v>120</v>
      </c>
      <c r="F6" s="74">
        <f t="shared" si="2"/>
        <v>0</v>
      </c>
      <c r="G6" s="74">
        <f t="shared" si="2"/>
        <v>56</v>
      </c>
      <c r="H6" s="74">
        <f t="shared" si="2"/>
        <v>0</v>
      </c>
      <c r="I6" s="74">
        <f t="shared" si="2"/>
        <v>0</v>
      </c>
      <c r="J6" s="74">
        <f t="shared" si="2"/>
        <v>0</v>
      </c>
      <c r="K6" s="74">
        <f t="shared" si="2"/>
        <v>676</v>
      </c>
    </row>
    <row r="7" spans="1:28">
      <c r="I7" s="3" t="s">
        <v>402</v>
      </c>
      <c r="J7" s="2">
        <f>J6/340.75</f>
        <v>0</v>
      </c>
    </row>
    <row r="8" spans="1:28">
      <c r="C8" s="7" t="s">
        <v>401</v>
      </c>
      <c r="D8" s="3">
        <v>450</v>
      </c>
      <c r="H8" s="3">
        <v>100</v>
      </c>
      <c r="I8" s="5">
        <v>20</v>
      </c>
    </row>
    <row r="9" spans="1:28">
      <c r="J9" s="2">
        <f>J8/340.75</f>
        <v>0</v>
      </c>
    </row>
    <row r="10" spans="1:28">
      <c r="H10" s="170"/>
    </row>
    <row r="11" spans="1:28">
      <c r="J11" s="2">
        <f>J10/340.75</f>
        <v>0</v>
      </c>
    </row>
    <row r="12" spans="1:28">
      <c r="E12" s="117"/>
      <c r="J12" s="2"/>
    </row>
    <row r="13" spans="1:28">
      <c r="E13" s="6"/>
      <c r="J13" s="2">
        <f>J12/340.75</f>
        <v>0</v>
      </c>
    </row>
    <row r="16" spans="1:28">
      <c r="C16" s="54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54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3:17">
      <c r="C18" s="5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</row>
    <row r="19" spans="3:17">
      <c r="C19" s="39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C20" s="396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3:17">
      <c r="C21" s="5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</row>
    <row r="22" spans="3:17">
      <c r="D22" s="5"/>
    </row>
    <row r="23" spans="3:17">
      <c r="D23" s="5"/>
      <c r="L23" s="32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7"/>
    </row>
    <row r="26" spans="3:17">
      <c r="D26" s="5"/>
      <c r="L26" s="2"/>
      <c r="M26" s="7"/>
      <c r="N26" s="7"/>
      <c r="O26" s="7"/>
      <c r="P26" s="7"/>
      <c r="Q26" s="7"/>
    </row>
    <row r="27" spans="3:17">
      <c r="D27" s="5"/>
      <c r="L27" s="2"/>
      <c r="M27" s="7"/>
      <c r="N27" s="7"/>
      <c r="O27" s="7"/>
      <c r="P27" s="7"/>
      <c r="Q27" s="237"/>
    </row>
    <row r="28" spans="3:17">
      <c r="D28" s="5"/>
      <c r="L28" s="2"/>
      <c r="M28" s="7"/>
      <c r="N28" s="7"/>
      <c r="O28" s="7"/>
      <c r="P28" s="7"/>
      <c r="Q28" s="237"/>
    </row>
    <row r="29" spans="3:17">
      <c r="D29" s="5"/>
      <c r="L29" s="32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322"/>
      <c r="M35" s="7"/>
      <c r="N35" s="7"/>
      <c r="O35" s="7"/>
      <c r="P35" s="7"/>
      <c r="Q35" s="7"/>
    </row>
    <row r="36" spans="12:17">
      <c r="L36" s="2"/>
      <c r="M36" s="7"/>
      <c r="N36" s="7"/>
      <c r="O36" s="7"/>
      <c r="P36" s="7"/>
      <c r="Q36" s="7"/>
    </row>
    <row r="37" spans="12:17">
      <c r="L37" s="2"/>
      <c r="M37" s="7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  <row r="39" spans="12:17">
      <c r="L39" s="2"/>
      <c r="M39" s="2"/>
      <c r="N39" s="7"/>
      <c r="O39" s="7"/>
      <c r="P39" s="7"/>
      <c r="Q39" s="7"/>
    </row>
    <row r="40" spans="12:17">
      <c r="L40" s="2"/>
      <c r="M40" s="2"/>
      <c r="N40" s="7"/>
      <c r="O40" s="7"/>
      <c r="P40" s="7"/>
      <c r="Q40" s="7"/>
    </row>
  </sheetData>
  <mergeCells count="4">
    <mergeCell ref="Q1:S1"/>
    <mergeCell ref="X1:AB1"/>
    <mergeCell ref="A6:C6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7"/>
  <sheetViews>
    <sheetView workbookViewId="0">
      <pane ySplit="2" topLeftCell="A3" activePane="bottomLeft" state="frozen"/>
      <selection pane="bottomLeft" activeCell="K24" sqref="K24"/>
    </sheetView>
  </sheetViews>
  <sheetFormatPr defaultRowHeight="11.25"/>
  <cols>
    <col min="1" max="1" width="7" style="7" customWidth="1"/>
    <col min="2" max="2" width="40.1406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50" t="s">
        <v>1</v>
      </c>
      <c r="B1" s="552" t="s">
        <v>0</v>
      </c>
      <c r="C1" s="554" t="s">
        <v>7</v>
      </c>
      <c r="D1" s="548" t="s">
        <v>362</v>
      </c>
      <c r="E1" s="549"/>
      <c r="F1" s="549"/>
      <c r="G1" s="549"/>
      <c r="H1" s="549"/>
      <c r="I1" s="549"/>
      <c r="J1" s="549"/>
      <c r="K1" s="549"/>
      <c r="L1" s="549"/>
      <c r="M1" s="556" t="s">
        <v>91</v>
      </c>
      <c r="N1" s="557"/>
      <c r="O1" s="558" t="s">
        <v>247</v>
      </c>
      <c r="P1" s="540" t="s">
        <v>83</v>
      </c>
      <c r="Q1" s="541"/>
      <c r="R1" s="541"/>
      <c r="S1" s="541"/>
      <c r="T1" s="541"/>
      <c r="U1" s="541"/>
      <c r="V1" s="541"/>
      <c r="W1" s="541"/>
      <c r="X1" s="541"/>
      <c r="Y1" s="541"/>
      <c r="Z1" s="542"/>
    </row>
    <row r="2" spans="1:26" s="10" customFormat="1" ht="24" customHeight="1" thickBot="1">
      <c r="A2" s="551"/>
      <c r="B2" s="553"/>
      <c r="C2" s="555"/>
      <c r="D2" s="56" t="s">
        <v>77</v>
      </c>
      <c r="E2" s="56" t="s">
        <v>78</v>
      </c>
      <c r="F2" s="56" t="s">
        <v>363</v>
      </c>
      <c r="G2" s="56" t="s">
        <v>364</v>
      </c>
      <c r="H2" s="56" t="s">
        <v>23</v>
      </c>
      <c r="I2" s="227" t="s">
        <v>352</v>
      </c>
      <c r="J2" s="227" t="s">
        <v>353</v>
      </c>
      <c r="K2" s="227" t="s">
        <v>375</v>
      </c>
      <c r="L2" s="228" t="s">
        <v>355</v>
      </c>
      <c r="M2" s="232" t="s">
        <v>376</v>
      </c>
      <c r="N2" s="231" t="s">
        <v>377</v>
      </c>
      <c r="O2" s="559"/>
      <c r="P2" s="543"/>
      <c r="Q2" s="544"/>
      <c r="R2" s="544"/>
      <c r="S2" s="544"/>
      <c r="T2" s="544"/>
      <c r="U2" s="544"/>
      <c r="V2" s="544"/>
      <c r="W2" s="544"/>
      <c r="X2" s="544"/>
      <c r="Y2" s="544"/>
      <c r="Z2" s="545"/>
    </row>
    <row r="3" spans="1:26" s="5" customFormat="1">
      <c r="A3" s="444" t="str">
        <f>'1-συμβολαια'!A3</f>
        <v>???</v>
      </c>
      <c r="B3" s="327" t="str">
        <f>'1-συμβολαια'!C3</f>
        <v>υποθήκη</v>
      </c>
      <c r="C3" s="314">
        <f>'1-συμβολαια'!D3</f>
        <v>15000</v>
      </c>
      <c r="D3" s="289"/>
      <c r="E3" s="289">
        <v>400</v>
      </c>
      <c r="F3" s="289">
        <v>1800</v>
      </c>
      <c r="G3" s="289"/>
      <c r="H3" s="289">
        <f t="shared" ref="H3" si="0">D3+E3+F3+G3</f>
        <v>2200</v>
      </c>
      <c r="I3" s="289">
        <f t="shared" ref="I3" si="1">(F3+G3)*9%</f>
        <v>162</v>
      </c>
      <c r="J3" s="289">
        <f t="shared" ref="J3" si="2">(D3+E3)*5%</f>
        <v>20</v>
      </c>
      <c r="K3" s="289">
        <f t="shared" ref="K3" si="3">H3*5%</f>
        <v>110</v>
      </c>
      <c r="L3" s="314">
        <f t="shared" ref="L3" si="4">H3*1%</f>
        <v>22</v>
      </c>
      <c r="M3" s="314">
        <f t="shared" ref="M3" si="5">H3-O3</f>
        <v>1886</v>
      </c>
      <c r="N3" s="314">
        <f t="shared" ref="N3" si="6">D3+E3</f>
        <v>400</v>
      </c>
      <c r="O3" s="314">
        <f t="shared" ref="O3" si="7">I3+J3+K3+L3</f>
        <v>314</v>
      </c>
      <c r="P3" s="364" t="s">
        <v>393</v>
      </c>
      <c r="Q3" s="364" t="s">
        <v>394</v>
      </c>
      <c r="R3" s="364"/>
      <c r="S3" s="364"/>
      <c r="T3" s="364" t="s">
        <v>397</v>
      </c>
      <c r="U3" s="364" t="s">
        <v>398</v>
      </c>
      <c r="V3" s="364" t="s">
        <v>399</v>
      </c>
      <c r="W3" s="434"/>
      <c r="X3" s="434"/>
      <c r="Y3" s="434"/>
      <c r="Z3" s="434"/>
    </row>
    <row r="4" spans="1:26" s="5" customFormat="1">
      <c r="A4" s="445">
        <f>'1-συμβολαια'!A4</f>
        <v>0</v>
      </c>
      <c r="B4" s="313" t="str">
        <f>'1-συμβολαια'!C4</f>
        <v>δάνειο τοκοχρεωλυτικό</v>
      </c>
      <c r="C4" s="314">
        <f>'1-συμβολαια'!D4</f>
        <v>1200000</v>
      </c>
      <c r="D4" s="311"/>
      <c r="E4" s="311">
        <v>400</v>
      </c>
      <c r="F4" s="311">
        <v>1800</v>
      </c>
      <c r="G4" s="311">
        <f t="shared" ref="G4:G6" si="8">(C4-60000)*1.15%</f>
        <v>13110</v>
      </c>
      <c r="H4" s="311">
        <f t="shared" ref="H4:H6" si="9">D4+E4+F4+G4</f>
        <v>15310</v>
      </c>
      <c r="I4" s="289">
        <f t="shared" ref="I4:I6" si="10">(F4+G4)*9%</f>
        <v>1341.8999999999999</v>
      </c>
      <c r="J4" s="289">
        <f t="shared" ref="J4:J6" si="11">(D4+E4)*5%</f>
        <v>20</v>
      </c>
      <c r="K4" s="289">
        <f t="shared" ref="K4:K6" si="12">H4*5%</f>
        <v>765.5</v>
      </c>
      <c r="L4" s="314">
        <f t="shared" ref="L4:L6" si="13">H4*1%</f>
        <v>153.1</v>
      </c>
      <c r="M4" s="314">
        <f t="shared" ref="M4:M6" si="14">H4-O4</f>
        <v>13029.5</v>
      </c>
      <c r="N4" s="314">
        <f t="shared" ref="N4:N6" si="15">D4+E4</f>
        <v>400</v>
      </c>
      <c r="O4" s="314">
        <f t="shared" ref="O4:O6" si="16">I4+J4+K4+L4</f>
        <v>2280.4999999999995</v>
      </c>
      <c r="P4" s="315" t="s">
        <v>393</v>
      </c>
      <c r="Q4" s="315" t="s">
        <v>394</v>
      </c>
      <c r="R4" s="315" t="s">
        <v>395</v>
      </c>
      <c r="S4" s="315" t="s">
        <v>396</v>
      </c>
      <c r="T4" s="315" t="s">
        <v>397</v>
      </c>
      <c r="U4" s="315" t="s">
        <v>398</v>
      </c>
      <c r="V4" s="315" t="s">
        <v>399</v>
      </c>
      <c r="W4" s="292"/>
      <c r="X4" s="292"/>
      <c r="Y4" s="292"/>
      <c r="Z4" s="292"/>
    </row>
    <row r="5" spans="1:26" s="5" customFormat="1">
      <c r="A5" s="445">
        <f>'1-συμβολαια'!A5</f>
        <v>0</v>
      </c>
      <c r="B5" s="313" t="str">
        <f>'1-συμβολαια'!C5</f>
        <v>υποθήκη δανείου</v>
      </c>
      <c r="C5" s="314">
        <f>'1-συμβολαια'!D5</f>
        <v>1305000</v>
      </c>
      <c r="D5" s="311"/>
      <c r="E5" s="311">
        <v>400</v>
      </c>
      <c r="F5" s="311">
        <v>1800</v>
      </c>
      <c r="G5" s="311">
        <f t="shared" si="8"/>
        <v>14317.5</v>
      </c>
      <c r="H5" s="311">
        <f t="shared" si="9"/>
        <v>16517.5</v>
      </c>
      <c r="I5" s="289">
        <f t="shared" si="10"/>
        <v>1450.575</v>
      </c>
      <c r="J5" s="289">
        <f t="shared" si="11"/>
        <v>20</v>
      </c>
      <c r="K5" s="289">
        <f t="shared" si="12"/>
        <v>825.875</v>
      </c>
      <c r="L5" s="314">
        <f t="shared" si="13"/>
        <v>165.17500000000001</v>
      </c>
      <c r="M5" s="314">
        <f t="shared" si="14"/>
        <v>14055.875</v>
      </c>
      <c r="N5" s="314">
        <f t="shared" si="15"/>
        <v>400</v>
      </c>
      <c r="O5" s="314">
        <f t="shared" si="16"/>
        <v>2461.625</v>
      </c>
      <c r="P5" s="315" t="s">
        <v>393</v>
      </c>
      <c r="Q5" s="315" t="s">
        <v>394</v>
      </c>
      <c r="R5" s="315" t="s">
        <v>395</v>
      </c>
      <c r="S5" s="315" t="s">
        <v>396</v>
      </c>
      <c r="T5" s="315" t="s">
        <v>397</v>
      </c>
      <c r="U5" s="315" t="s">
        <v>398</v>
      </c>
      <c r="V5" s="315" t="s">
        <v>399</v>
      </c>
      <c r="W5" s="292"/>
      <c r="X5" s="292"/>
      <c r="Y5" s="292"/>
      <c r="Z5" s="292"/>
    </row>
    <row r="6" spans="1:26" s="5" customFormat="1" ht="12" thickBot="1">
      <c r="A6" s="446">
        <f>'1-συμβολαια'!A6</f>
        <v>0</v>
      </c>
      <c r="B6" s="419" t="str">
        <f>'1-συμβολαια'!C6</f>
        <v>δανείου ΤΟΚΟΙ</v>
      </c>
      <c r="C6" s="412">
        <f>'1-συμβολαια'!D6</f>
        <v>1459040</v>
      </c>
      <c r="D6" s="413"/>
      <c r="E6" s="413">
        <v>400</v>
      </c>
      <c r="F6" s="413">
        <v>1800</v>
      </c>
      <c r="G6" s="413">
        <f t="shared" si="8"/>
        <v>16088.96</v>
      </c>
      <c r="H6" s="413">
        <f t="shared" si="9"/>
        <v>18288.96</v>
      </c>
      <c r="I6" s="413">
        <f t="shared" si="10"/>
        <v>1610.0063999999998</v>
      </c>
      <c r="J6" s="413">
        <f t="shared" si="11"/>
        <v>20</v>
      </c>
      <c r="K6" s="413">
        <f t="shared" si="12"/>
        <v>914.44799999999998</v>
      </c>
      <c r="L6" s="412">
        <f t="shared" si="13"/>
        <v>182.8896</v>
      </c>
      <c r="M6" s="412">
        <f t="shared" si="14"/>
        <v>15561.616</v>
      </c>
      <c r="N6" s="412">
        <f t="shared" si="15"/>
        <v>400</v>
      </c>
      <c r="O6" s="412">
        <f t="shared" si="16"/>
        <v>2727.3439999999996</v>
      </c>
      <c r="P6" s="420" t="s">
        <v>393</v>
      </c>
      <c r="Q6" s="420" t="s">
        <v>394</v>
      </c>
      <c r="R6" s="420" t="s">
        <v>395</v>
      </c>
      <c r="S6" s="420" t="s">
        <v>396</v>
      </c>
      <c r="T6" s="420" t="s">
        <v>397</v>
      </c>
      <c r="U6" s="420" t="s">
        <v>398</v>
      </c>
      <c r="V6" s="420" t="s">
        <v>399</v>
      </c>
      <c r="W6" s="421"/>
      <c r="X6" s="421"/>
      <c r="Y6" s="421"/>
      <c r="Z6" s="421"/>
    </row>
    <row r="7" spans="1:26">
      <c r="A7" s="511" t="s">
        <v>54</v>
      </c>
      <c r="B7" s="512"/>
      <c r="C7" s="512"/>
      <c r="D7" s="163">
        <f t="shared" ref="D7:O7" si="17">SUM(D3:D6)</f>
        <v>0</v>
      </c>
      <c r="E7" s="163">
        <f t="shared" si="17"/>
        <v>1600</v>
      </c>
      <c r="F7" s="163">
        <f t="shared" si="17"/>
        <v>7200</v>
      </c>
      <c r="G7" s="163">
        <f t="shared" si="17"/>
        <v>43516.46</v>
      </c>
      <c r="H7" s="163">
        <f t="shared" si="17"/>
        <v>52316.46</v>
      </c>
      <c r="I7" s="163">
        <f t="shared" si="17"/>
        <v>4564.4813999999997</v>
      </c>
      <c r="J7" s="163">
        <f t="shared" si="17"/>
        <v>80</v>
      </c>
      <c r="K7" s="163">
        <f t="shared" si="17"/>
        <v>2615.8229999999999</v>
      </c>
      <c r="L7" s="163">
        <f t="shared" si="17"/>
        <v>523.16459999999995</v>
      </c>
      <c r="M7" s="163">
        <f t="shared" si="17"/>
        <v>44532.991000000002</v>
      </c>
      <c r="N7" s="163">
        <f t="shared" si="17"/>
        <v>1600</v>
      </c>
      <c r="O7" s="163">
        <f t="shared" si="17"/>
        <v>7783.4689999999991</v>
      </c>
    </row>
    <row r="8" spans="1:26">
      <c r="J8" s="237"/>
      <c r="K8" s="237"/>
      <c r="L8" s="7"/>
      <c r="P8" s="168" t="s">
        <v>378</v>
      </c>
      <c r="Q8" s="134"/>
      <c r="R8" s="134"/>
      <c r="S8" s="134"/>
      <c r="T8" s="134"/>
      <c r="U8" s="134"/>
      <c r="V8" s="134"/>
      <c r="W8" s="134"/>
      <c r="X8" s="134"/>
      <c r="Y8" s="134"/>
    </row>
    <row r="9" spans="1:26">
      <c r="K9" s="237"/>
      <c r="L9" s="7"/>
      <c r="P9" s="144"/>
      <c r="Q9" s="168" t="s">
        <v>379</v>
      </c>
      <c r="R9" s="134"/>
      <c r="S9" s="134"/>
      <c r="T9" s="134"/>
      <c r="U9" s="134"/>
      <c r="V9" s="134"/>
      <c r="W9" s="134"/>
      <c r="X9" s="134"/>
      <c r="Y9" s="144"/>
    </row>
    <row r="10" spans="1:26">
      <c r="P10" s="144"/>
      <c r="Q10" s="144"/>
      <c r="R10" s="134" t="s">
        <v>380</v>
      </c>
      <c r="S10" s="144"/>
      <c r="T10" s="144"/>
      <c r="U10" s="144"/>
      <c r="V10" s="144"/>
      <c r="W10" s="144"/>
      <c r="X10" s="144"/>
      <c r="Y10" s="144"/>
    </row>
    <row r="11" spans="1:26">
      <c r="P11" s="144"/>
      <c r="Q11" s="144"/>
      <c r="R11" s="144"/>
      <c r="S11" s="168" t="s">
        <v>381</v>
      </c>
      <c r="T11" s="144"/>
      <c r="U11" s="144"/>
      <c r="V11" s="144"/>
      <c r="W11" s="144"/>
      <c r="X11" s="144"/>
      <c r="Y11" s="144"/>
    </row>
    <row r="12" spans="1:26">
      <c r="P12" s="144"/>
      <c r="Q12" s="144"/>
      <c r="R12" s="144"/>
      <c r="S12" s="144"/>
      <c r="T12" s="134" t="s">
        <v>382</v>
      </c>
      <c r="U12" s="144"/>
      <c r="V12" s="144"/>
      <c r="W12" s="144"/>
      <c r="X12" s="144"/>
      <c r="Y12" s="144"/>
    </row>
    <row r="13" spans="1:26">
      <c r="P13" s="144"/>
      <c r="Q13" s="144"/>
      <c r="R13" s="134"/>
      <c r="S13" s="134"/>
      <c r="T13" s="144"/>
      <c r="U13" s="168" t="s">
        <v>383</v>
      </c>
      <c r="V13" s="144"/>
      <c r="W13" s="134"/>
      <c r="X13" s="134"/>
      <c r="Y13" s="134"/>
      <c r="Z13" s="134"/>
    </row>
    <row r="14" spans="1:26">
      <c r="P14" s="144"/>
      <c r="Q14" s="144"/>
      <c r="R14" s="134"/>
      <c r="S14" s="134"/>
      <c r="T14" s="144"/>
      <c r="U14" s="144"/>
      <c r="V14" s="134" t="s">
        <v>384</v>
      </c>
      <c r="W14" s="134"/>
      <c r="X14" s="134"/>
      <c r="Y14" s="134"/>
      <c r="Z14" s="144"/>
    </row>
    <row r="15" spans="1:26">
      <c r="P15" s="144"/>
      <c r="Q15" s="144"/>
      <c r="R15" s="144"/>
      <c r="S15" s="134"/>
      <c r="T15" s="144"/>
      <c r="U15" s="144"/>
      <c r="V15" s="144"/>
      <c r="W15" s="144"/>
      <c r="X15" s="144"/>
      <c r="Y15" s="144"/>
      <c r="Z15" s="144"/>
    </row>
    <row r="16" spans="1:26" ht="15.75">
      <c r="B16" s="546" t="s">
        <v>520</v>
      </c>
      <c r="C16" s="546"/>
      <c r="D16" s="546"/>
      <c r="E16" s="546"/>
      <c r="F16" s="546"/>
      <c r="G16" s="546"/>
      <c r="H16" s="546"/>
      <c r="I16" s="546"/>
      <c r="J16" s="546"/>
      <c r="K16" s="546"/>
      <c r="L16" s="546"/>
      <c r="M16" s="546"/>
      <c r="N16" s="546"/>
      <c r="O16" s="546"/>
      <c r="P16" s="546"/>
    </row>
    <row r="17" spans="2:24" ht="15.75">
      <c r="C17" s="561" t="s">
        <v>521</v>
      </c>
      <c r="D17" s="561"/>
      <c r="E17" s="561"/>
      <c r="F17" s="561"/>
      <c r="G17" s="561"/>
      <c r="H17" s="561"/>
      <c r="I17" s="561"/>
      <c r="J17" s="561"/>
      <c r="K17" s="561"/>
      <c r="L17" s="561"/>
      <c r="M17" s="561"/>
      <c r="N17" s="57"/>
      <c r="O17" s="238"/>
      <c r="P17" s="239"/>
      <c r="Q17" s="5"/>
      <c r="R17" s="5"/>
      <c r="S17" s="238"/>
      <c r="T17" s="84"/>
    </row>
    <row r="18" spans="2:24" ht="15.75">
      <c r="C18" s="233"/>
      <c r="D18" s="560" t="s">
        <v>385</v>
      </c>
      <c r="E18" s="560"/>
      <c r="F18" s="560"/>
      <c r="G18" s="560"/>
      <c r="H18" s="560"/>
      <c r="I18" s="560"/>
      <c r="J18" s="560"/>
      <c r="K18" s="560"/>
      <c r="L18" s="560"/>
      <c r="M18" s="57"/>
      <c r="N18" s="57"/>
      <c r="O18" s="238"/>
      <c r="P18" s="507"/>
      <c r="Q18" s="239"/>
      <c r="R18" s="5"/>
      <c r="S18" s="238"/>
      <c r="T18" s="84"/>
    </row>
    <row r="19" spans="2:24" ht="15">
      <c r="L19" s="229"/>
      <c r="M19" s="229"/>
      <c r="N19" s="229"/>
      <c r="O19" s="54"/>
      <c r="P19" s="239"/>
      <c r="Q19" s="239"/>
      <c r="R19" s="5"/>
      <c r="S19" s="5"/>
      <c r="T19" s="84"/>
    </row>
    <row r="20" spans="2:24" ht="15">
      <c r="C20" s="547" t="s">
        <v>59</v>
      </c>
      <c r="D20" s="547"/>
      <c r="E20" s="547"/>
      <c r="F20" s="547"/>
      <c r="G20" s="547"/>
      <c r="H20" s="547"/>
      <c r="L20" s="7"/>
      <c r="M20" s="230"/>
      <c r="N20" s="230"/>
      <c r="O20" s="54"/>
      <c r="P20" s="239"/>
      <c r="Q20" s="239"/>
      <c r="R20" s="5"/>
      <c r="S20" s="5"/>
      <c r="T20" s="84"/>
    </row>
    <row r="21" spans="2:24" ht="15">
      <c r="H21" s="3"/>
      <c r="J21" s="3"/>
      <c r="K21" s="3"/>
      <c r="L21" s="229"/>
      <c r="M21" s="229"/>
      <c r="N21" s="229"/>
      <c r="O21" s="54"/>
      <c r="P21" s="508"/>
      <c r="Q21" s="239"/>
      <c r="R21" s="5"/>
      <c r="S21" s="5"/>
      <c r="T21" s="84"/>
      <c r="U21" s="3"/>
      <c r="V21" s="3"/>
      <c r="W21" s="3"/>
      <c r="X21" s="3"/>
    </row>
    <row r="22" spans="2:24">
      <c r="D22" s="3"/>
      <c r="H22" s="3"/>
      <c r="J22" s="3"/>
      <c r="K22" s="3"/>
      <c r="L22" s="230"/>
      <c r="M22" s="230"/>
      <c r="N22" s="230"/>
      <c r="O22" s="54"/>
      <c r="P22" s="5"/>
      <c r="Q22" s="5"/>
      <c r="R22" s="5"/>
      <c r="S22" s="5"/>
      <c r="T22" s="84"/>
      <c r="U22" s="3"/>
      <c r="V22" s="3"/>
      <c r="W22" s="3"/>
      <c r="X22" s="3"/>
    </row>
    <row r="23" spans="2:24" ht="12.75">
      <c r="B23" s="234" t="s">
        <v>386</v>
      </c>
      <c r="H23" s="3"/>
      <c r="J23" s="3"/>
      <c r="K23" s="3"/>
      <c r="O23" s="54"/>
      <c r="P23" s="5"/>
      <c r="Q23" s="5"/>
      <c r="R23" s="5"/>
      <c r="S23" s="5"/>
      <c r="T23" s="84"/>
      <c r="U23" s="3"/>
      <c r="V23" s="3"/>
      <c r="W23" s="3"/>
      <c r="X23" s="3"/>
    </row>
    <row r="24" spans="2:24" ht="12.75">
      <c r="B24" s="235" t="s">
        <v>387</v>
      </c>
      <c r="H24" s="54"/>
      <c r="J24" s="54"/>
      <c r="K24" s="54"/>
      <c r="O24" s="54"/>
      <c r="P24" s="5"/>
      <c r="Q24" s="5"/>
      <c r="R24" s="5"/>
      <c r="S24" s="5"/>
      <c r="T24" s="84"/>
    </row>
    <row r="25" spans="2:24" ht="15.75">
      <c r="B25" s="236" t="s">
        <v>388</v>
      </c>
      <c r="H25" s="54"/>
      <c r="I25" s="54"/>
      <c r="J25" s="54"/>
      <c r="K25" s="54"/>
      <c r="O25" s="54"/>
      <c r="P25" s="5"/>
      <c r="Q25" s="5"/>
      <c r="R25" s="5"/>
      <c r="S25" s="5"/>
      <c r="T25" s="84"/>
    </row>
    <row r="26" spans="2:24" ht="15">
      <c r="B26" s="91"/>
      <c r="C26" s="4"/>
      <c r="D26" s="54"/>
      <c r="E26" s="4"/>
      <c r="F26" s="4"/>
      <c r="G26" s="4"/>
      <c r="H26" s="54"/>
      <c r="I26" s="54"/>
      <c r="J26" s="54"/>
      <c r="K26" s="54"/>
      <c r="O26" s="54"/>
      <c r="P26" s="240"/>
      <c r="Q26" s="239"/>
      <c r="R26" s="5"/>
      <c r="S26" s="5"/>
      <c r="T26" s="84"/>
    </row>
    <row r="27" spans="2:24" ht="15">
      <c r="B27" s="91"/>
      <c r="C27" s="4"/>
      <c r="D27" s="54"/>
      <c r="E27" s="4"/>
      <c r="F27" s="4"/>
      <c r="G27" s="4"/>
      <c r="H27" s="54"/>
      <c r="I27" s="54"/>
      <c r="J27" s="54"/>
      <c r="K27" s="54"/>
      <c r="O27" s="54"/>
      <c r="P27" s="240"/>
      <c r="Q27" s="239"/>
      <c r="R27" s="5"/>
      <c r="S27" s="5"/>
      <c r="T27" s="84"/>
    </row>
    <row r="28" spans="2:24" ht="15">
      <c r="B28" s="91"/>
      <c r="C28" s="4"/>
      <c r="D28" s="54"/>
      <c r="E28" s="4"/>
      <c r="F28" s="4"/>
      <c r="G28" s="4"/>
      <c r="H28" s="54"/>
      <c r="I28" s="54"/>
      <c r="J28" s="54"/>
      <c r="K28" s="54"/>
      <c r="O28" s="238"/>
      <c r="P28" s="239"/>
      <c r="Q28" s="239"/>
      <c r="R28" s="5"/>
      <c r="S28" s="238"/>
      <c r="T28" s="84"/>
    </row>
    <row r="29" spans="2:24">
      <c r="B29" s="91"/>
      <c r="C29" s="4"/>
      <c r="D29" s="54"/>
      <c r="E29" s="4"/>
      <c r="F29" s="4"/>
      <c r="G29" s="4"/>
      <c r="H29" s="54"/>
      <c r="I29" s="54"/>
      <c r="J29" s="54"/>
      <c r="K29" s="54"/>
      <c r="O29" s="54"/>
      <c r="P29" s="5"/>
      <c r="Q29" s="5"/>
      <c r="R29" s="5"/>
      <c r="S29" s="5"/>
      <c r="T29" s="84"/>
    </row>
    <row r="30" spans="2:24">
      <c r="C30" s="322"/>
      <c r="E30" s="7"/>
      <c r="F30" s="7"/>
      <c r="G30" s="7"/>
      <c r="K30" s="322"/>
      <c r="L30" s="7"/>
      <c r="M30" s="7"/>
      <c r="N30" s="7"/>
      <c r="O30" s="54"/>
      <c r="P30" s="54"/>
      <c r="Q30" s="5"/>
      <c r="R30" s="5"/>
      <c r="S30" s="5"/>
      <c r="T30" s="84"/>
    </row>
    <row r="31" spans="2:24">
      <c r="C31" s="322"/>
      <c r="E31" s="7"/>
      <c r="F31" s="7"/>
      <c r="G31" s="7"/>
      <c r="K31" s="2"/>
      <c r="L31" s="7"/>
      <c r="M31" s="7"/>
      <c r="N31" s="7"/>
      <c r="O31" s="54"/>
      <c r="P31" s="54"/>
      <c r="Q31" s="5"/>
      <c r="R31" s="5"/>
      <c r="S31" s="5"/>
      <c r="T31" s="84"/>
    </row>
    <row r="32" spans="2:24">
      <c r="C32" s="322"/>
      <c r="E32" s="7"/>
      <c r="F32" s="7"/>
      <c r="G32" s="7"/>
      <c r="K32" s="2"/>
      <c r="L32" s="7"/>
      <c r="M32" s="7"/>
      <c r="N32" s="7"/>
      <c r="O32" s="7"/>
      <c r="P32" s="7"/>
    </row>
    <row r="33" spans="3:16">
      <c r="C33" s="322"/>
      <c r="E33" s="7"/>
      <c r="F33" s="7"/>
      <c r="G33" s="7"/>
      <c r="K33" s="2"/>
      <c r="L33" s="7"/>
      <c r="M33" s="7"/>
      <c r="N33" s="7"/>
      <c r="O33" s="7"/>
      <c r="P33" s="7"/>
    </row>
    <row r="34" spans="3:16">
      <c r="C34" s="322"/>
      <c r="E34" s="7"/>
      <c r="F34" s="7"/>
      <c r="G34" s="7"/>
      <c r="K34" s="2"/>
      <c r="L34" s="7"/>
      <c r="M34" s="7"/>
      <c r="N34" s="7"/>
      <c r="O34" s="7"/>
      <c r="P34" s="237"/>
    </row>
    <row r="35" spans="3:16">
      <c r="C35" s="322"/>
      <c r="E35" s="7"/>
      <c r="F35" s="7"/>
      <c r="G35" s="7"/>
      <c r="K35" s="2"/>
      <c r="L35" s="7"/>
      <c r="M35" s="7"/>
      <c r="N35" s="7"/>
      <c r="O35" s="7"/>
      <c r="P35" s="237"/>
    </row>
    <row r="36" spans="3:16">
      <c r="C36" s="322"/>
      <c r="E36" s="7"/>
      <c r="F36" s="7"/>
      <c r="G36" s="7"/>
      <c r="K36" s="322"/>
      <c r="L36" s="7"/>
      <c r="M36" s="7"/>
      <c r="N36" s="7"/>
      <c r="O36" s="7"/>
      <c r="P36" s="7"/>
    </row>
    <row r="37" spans="3:16">
      <c r="C37" s="322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322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322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322"/>
      <c r="E40" s="7"/>
      <c r="F40" s="7"/>
      <c r="G40" s="7"/>
      <c r="K40" s="2"/>
      <c r="L40" s="7"/>
      <c r="M40" s="7"/>
      <c r="N40" s="7"/>
      <c r="O40" s="7"/>
      <c r="P40" s="7"/>
    </row>
    <row r="41" spans="3:16">
      <c r="C41" s="322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322"/>
      <c r="E42" s="7"/>
      <c r="F42" s="7"/>
      <c r="G42" s="7"/>
      <c r="K42" s="322"/>
      <c r="L42" s="7"/>
      <c r="M42" s="7"/>
      <c r="N42" s="7"/>
      <c r="O42" s="7"/>
      <c r="P42" s="7"/>
    </row>
    <row r="43" spans="3:16">
      <c r="C43" s="322"/>
      <c r="E43" s="7"/>
      <c r="F43" s="7"/>
      <c r="G43" s="7"/>
      <c r="K43" s="2"/>
      <c r="L43" s="7"/>
      <c r="M43" s="7"/>
      <c r="N43" s="7"/>
      <c r="O43" s="7"/>
      <c r="P43" s="7"/>
    </row>
    <row r="44" spans="3:16">
      <c r="C44" s="322"/>
      <c r="E44" s="7"/>
      <c r="F44" s="7"/>
      <c r="G44" s="7"/>
      <c r="K44" s="2"/>
      <c r="L44" s="7"/>
      <c r="M44" s="7"/>
      <c r="N44" s="7"/>
      <c r="O44" s="7"/>
      <c r="P44" s="7"/>
    </row>
    <row r="45" spans="3:16">
      <c r="H45" s="2"/>
      <c r="K45" s="2"/>
      <c r="M45" s="7"/>
      <c r="N45" s="7"/>
      <c r="O45" s="7"/>
      <c r="P45" s="7"/>
    </row>
    <row r="46" spans="3:16">
      <c r="H46" s="2"/>
      <c r="I46" s="2"/>
      <c r="L46" s="7"/>
      <c r="M46" s="7"/>
    </row>
    <row r="47" spans="3:16">
      <c r="H47" s="2"/>
      <c r="I47" s="2"/>
      <c r="L47" s="7"/>
      <c r="M47" s="7"/>
    </row>
  </sheetData>
  <mergeCells count="12">
    <mergeCell ref="P1:Z2"/>
    <mergeCell ref="B16:P16"/>
    <mergeCell ref="C20:H20"/>
    <mergeCell ref="D1:L1"/>
    <mergeCell ref="A7:C7"/>
    <mergeCell ref="A1:A2"/>
    <mergeCell ref="B1:B2"/>
    <mergeCell ref="C1:C2"/>
    <mergeCell ref="M1:N1"/>
    <mergeCell ref="O1:O2"/>
    <mergeCell ref="D18:L18"/>
    <mergeCell ref="C17:M1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3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11.5703125" style="3" bestFit="1" customWidth="1"/>
    <col min="2" max="2" width="34.28515625" style="88" customWidth="1"/>
    <col min="3" max="3" width="14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71" t="s">
        <v>1</v>
      </c>
      <c r="B1" s="577" t="s">
        <v>0</v>
      </c>
      <c r="C1" s="579" t="s">
        <v>84</v>
      </c>
      <c r="D1" s="573" t="s">
        <v>3</v>
      </c>
      <c r="E1" s="574"/>
      <c r="F1" s="575" t="s">
        <v>515</v>
      </c>
      <c r="G1" s="576"/>
      <c r="H1" s="562" t="s">
        <v>29</v>
      </c>
      <c r="I1" s="563"/>
      <c r="J1" s="563"/>
      <c r="K1" s="563"/>
      <c r="L1" s="563"/>
      <c r="M1" s="563"/>
      <c r="N1" s="564"/>
    </row>
    <row r="2" spans="1:14" s="8" customFormat="1" ht="23.25" customHeight="1" thickBot="1">
      <c r="A2" s="572"/>
      <c r="B2" s="578"/>
      <c r="C2" s="580"/>
      <c r="D2" s="44"/>
      <c r="E2" s="55" t="s">
        <v>9</v>
      </c>
      <c r="F2" s="374">
        <v>1000</v>
      </c>
      <c r="G2" s="98" t="s">
        <v>517</v>
      </c>
      <c r="H2" s="565"/>
      <c r="I2" s="566"/>
      <c r="J2" s="566"/>
      <c r="K2" s="566"/>
      <c r="L2" s="566"/>
      <c r="M2" s="566"/>
      <c r="N2" s="567"/>
    </row>
    <row r="3" spans="1:14" s="143" customFormat="1" ht="15">
      <c r="A3" s="452" t="str">
        <f>'1-συμβολαια'!A3</f>
        <v>???</v>
      </c>
      <c r="B3" s="440" t="str">
        <f>'1-συμβολαια'!C3</f>
        <v>υποθήκη</v>
      </c>
      <c r="C3" s="441">
        <f>'1-συμβολαια'!D3</f>
        <v>15000</v>
      </c>
      <c r="D3" s="442">
        <v>7</v>
      </c>
      <c r="E3" s="442">
        <v>7</v>
      </c>
      <c r="F3" s="341">
        <f t="shared" ref="F3" si="0">(D3-1)*300</f>
        <v>1800</v>
      </c>
      <c r="G3" s="341">
        <f t="shared" ref="G3" si="1">(E3-1)*300</f>
        <v>1800</v>
      </c>
      <c r="H3" s="364" t="s">
        <v>220</v>
      </c>
      <c r="I3" s="364" t="s">
        <v>124</v>
      </c>
      <c r="J3" s="364" t="s">
        <v>221</v>
      </c>
      <c r="K3" s="443"/>
      <c r="L3" s="443"/>
      <c r="M3" s="443"/>
      <c r="N3" s="443"/>
    </row>
    <row r="4" spans="1:14" s="143" customFormat="1" ht="15">
      <c r="A4" s="450">
        <f>'1-συμβολαια'!A4</f>
        <v>0</v>
      </c>
      <c r="B4" s="316" t="str">
        <f>'1-συμβολαια'!C4</f>
        <v>δάνειο τοκοχρεωλυτικό</v>
      </c>
      <c r="C4" s="320">
        <f>'1-συμβολαια'!D4</f>
        <v>1200000</v>
      </c>
      <c r="D4" s="317">
        <v>7</v>
      </c>
      <c r="E4" s="317"/>
      <c r="F4" s="318">
        <f t="shared" ref="F4:F6" si="2">(D4-1)*300</f>
        <v>1800</v>
      </c>
      <c r="G4" s="318"/>
      <c r="H4" s="315" t="s">
        <v>220</v>
      </c>
      <c r="I4" s="315" t="s">
        <v>124</v>
      </c>
      <c r="J4" s="315" t="s">
        <v>221</v>
      </c>
      <c r="K4" s="319"/>
      <c r="L4" s="319"/>
      <c r="M4" s="319"/>
      <c r="N4" s="319"/>
    </row>
    <row r="5" spans="1:14" s="143" customFormat="1" ht="15">
      <c r="A5" s="450">
        <f>'1-συμβολαια'!A5</f>
        <v>0</v>
      </c>
      <c r="B5" s="316" t="str">
        <f>'1-συμβολαια'!C5</f>
        <v>υποθήκη δανείου</v>
      </c>
      <c r="C5" s="320">
        <f>'1-συμβολαια'!D5</f>
        <v>1305000</v>
      </c>
      <c r="D5" s="317">
        <v>7</v>
      </c>
      <c r="E5" s="317"/>
      <c r="F5" s="318">
        <f t="shared" si="2"/>
        <v>1800</v>
      </c>
      <c r="G5" s="318"/>
      <c r="H5" s="315" t="s">
        <v>220</v>
      </c>
      <c r="I5" s="315" t="s">
        <v>124</v>
      </c>
      <c r="J5" s="315" t="s">
        <v>221</v>
      </c>
      <c r="K5" s="319"/>
      <c r="L5" s="319"/>
      <c r="M5" s="319"/>
      <c r="N5" s="319"/>
    </row>
    <row r="6" spans="1:14" s="143" customFormat="1" ht="15.75" thickBot="1">
      <c r="A6" s="451">
        <f>'1-συμβολαια'!A6</f>
        <v>0</v>
      </c>
      <c r="B6" s="435" t="str">
        <f>'1-συμβολαια'!C6</f>
        <v>δανείου ΤΟΚΟΙ</v>
      </c>
      <c r="C6" s="436">
        <f>'1-συμβολαια'!D6</f>
        <v>1459040</v>
      </c>
      <c r="D6" s="437">
        <v>7</v>
      </c>
      <c r="E6" s="437"/>
      <c r="F6" s="438">
        <f t="shared" si="2"/>
        <v>1800</v>
      </c>
      <c r="G6" s="438"/>
      <c r="H6" s="420" t="s">
        <v>220</v>
      </c>
      <c r="I6" s="420" t="s">
        <v>124</v>
      </c>
      <c r="J6" s="420" t="s">
        <v>221</v>
      </c>
      <c r="K6" s="439"/>
      <c r="L6" s="439"/>
      <c r="M6" s="439"/>
      <c r="N6" s="439"/>
    </row>
    <row r="7" spans="1:14" ht="15.75">
      <c r="A7" s="568" t="s">
        <v>58</v>
      </c>
      <c r="B7" s="569"/>
      <c r="C7" s="569"/>
      <c r="D7" s="569"/>
      <c r="E7" s="570"/>
      <c r="F7" s="324">
        <f>SUM(F3:F6)</f>
        <v>7200</v>
      </c>
      <c r="G7" s="324">
        <f>SUM(G3:G6)</f>
        <v>1800</v>
      </c>
    </row>
    <row r="8" spans="1:14" ht="15.75">
      <c r="H8" s="145" t="s">
        <v>133</v>
      </c>
      <c r="I8" s="146"/>
      <c r="J8" s="146"/>
      <c r="K8" s="146"/>
      <c r="L8" s="146"/>
      <c r="M8" s="146"/>
    </row>
    <row r="9" spans="1:14" ht="15.75">
      <c r="I9" s="146" t="s">
        <v>134</v>
      </c>
      <c r="J9" s="146"/>
      <c r="K9" s="146"/>
      <c r="L9" s="146"/>
      <c r="M9" s="84"/>
    </row>
    <row r="10" spans="1:14" ht="15.75">
      <c r="J10" s="145" t="s">
        <v>135</v>
      </c>
    </row>
    <row r="11" spans="1:14">
      <c r="A11" s="2"/>
    </row>
    <row r="12" spans="1:14" ht="15.75">
      <c r="B12" s="368" t="s">
        <v>516</v>
      </c>
    </row>
    <row r="13" spans="1:14" ht="15.75">
      <c r="B13" s="3"/>
      <c r="C13" s="241" t="s">
        <v>59</v>
      </c>
      <c r="D13" s="3"/>
      <c r="H13" s="2"/>
      <c r="I13" s="2"/>
      <c r="J13" s="2"/>
    </row>
    <row r="15" spans="1:14">
      <c r="B15" s="137"/>
    </row>
    <row r="16" spans="1:14">
      <c r="B16" s="138"/>
      <c r="F16" s="2">
        <f>1000/340.75</f>
        <v>2.9347028613352899</v>
      </c>
    </row>
    <row r="18" spans="6:12">
      <c r="F18" s="7"/>
      <c r="G18" s="7"/>
      <c r="H18" s="7"/>
      <c r="I18" s="7"/>
      <c r="J18" s="7"/>
      <c r="K18" s="7"/>
      <c r="L18" s="7"/>
    </row>
    <row r="19" spans="6:12"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</sheetData>
  <mergeCells count="7">
    <mergeCell ref="H1:N2"/>
    <mergeCell ref="A7:E7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5"/>
  <sheetViews>
    <sheetView workbookViewId="0">
      <pane ySplit="2" topLeftCell="A3" activePane="bottomLeft" state="frozen"/>
      <selection pane="bottomLeft" activeCell="H29" sqref="H29"/>
    </sheetView>
  </sheetViews>
  <sheetFormatPr defaultRowHeight="11.25"/>
  <cols>
    <col min="1" max="1" width="7.28515625" style="7" bestFit="1" customWidth="1"/>
    <col min="2" max="2" width="13.7109375" style="90" bestFit="1" customWidth="1"/>
    <col min="3" max="3" width="7.28515625" style="7" bestFit="1" customWidth="1"/>
    <col min="4" max="4" width="34.85546875" style="7" bestFit="1" customWidth="1"/>
    <col min="5" max="5" width="26.5703125" style="7" bestFit="1" customWidth="1"/>
    <col min="6" max="6" width="10.7109375" style="7" bestFit="1" customWidth="1"/>
    <col min="7" max="7" width="9.42578125" style="7" customWidth="1"/>
    <col min="8" max="8" width="7.28515625" style="7" bestFit="1" customWidth="1"/>
    <col min="9" max="9" width="26.140625" style="7" bestFit="1" customWidth="1"/>
    <col min="10" max="10" width="13.42578125" style="7" bestFit="1" customWidth="1"/>
    <col min="11" max="11" width="14.42578125" style="7" bestFit="1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513" t="s">
        <v>1</v>
      </c>
      <c r="B1" s="587" t="s">
        <v>0</v>
      </c>
      <c r="C1" s="589" t="s">
        <v>11</v>
      </c>
      <c r="D1" s="589"/>
      <c r="E1" s="589"/>
      <c r="F1" s="589"/>
      <c r="G1" s="589"/>
      <c r="H1" s="590" t="s">
        <v>12</v>
      </c>
      <c r="I1" s="590"/>
      <c r="J1" s="590"/>
      <c r="K1" s="590"/>
      <c r="L1" s="590"/>
      <c r="M1" s="590"/>
      <c r="N1" s="590"/>
      <c r="O1" s="593" t="s">
        <v>85</v>
      </c>
      <c r="P1" s="591" t="s">
        <v>222</v>
      </c>
      <c r="Q1" s="581" t="s">
        <v>29</v>
      </c>
      <c r="R1" s="582"/>
      <c r="S1" s="582"/>
      <c r="T1" s="582"/>
      <c r="U1" s="583"/>
    </row>
    <row r="2" spans="1:24" ht="24" customHeight="1" thickBot="1">
      <c r="A2" s="514"/>
      <c r="B2" s="588"/>
      <c r="C2" s="352" t="s">
        <v>45</v>
      </c>
      <c r="D2" s="352" t="s">
        <v>46</v>
      </c>
      <c r="E2" s="352" t="s">
        <v>47</v>
      </c>
      <c r="F2" s="352" t="s">
        <v>48</v>
      </c>
      <c r="G2" s="35" t="s">
        <v>49</v>
      </c>
      <c r="H2" s="352" t="s">
        <v>45</v>
      </c>
      <c r="I2" s="352" t="s">
        <v>46</v>
      </c>
      <c r="J2" s="352" t="s">
        <v>47</v>
      </c>
      <c r="K2" s="352" t="s">
        <v>48</v>
      </c>
      <c r="L2" s="352" t="s">
        <v>49</v>
      </c>
      <c r="M2" s="352" t="s">
        <v>50</v>
      </c>
      <c r="N2" s="36" t="s">
        <v>51</v>
      </c>
      <c r="O2" s="594"/>
      <c r="P2" s="592"/>
      <c r="Q2" s="584"/>
      <c r="R2" s="585"/>
      <c r="S2" s="585"/>
      <c r="T2" s="585"/>
      <c r="U2" s="586"/>
    </row>
    <row r="3" spans="1:24" s="5" customFormat="1">
      <c r="A3" s="444" t="str">
        <f>'1-συμβολαια'!A3</f>
        <v>???</v>
      </c>
      <c r="B3" s="327" t="str">
        <f>'1-συμβολαια'!C3</f>
        <v>υποθήκη</v>
      </c>
      <c r="C3" s="290">
        <v>2</v>
      </c>
      <c r="D3" s="290" t="s">
        <v>541</v>
      </c>
      <c r="E3" s="290" t="s">
        <v>541</v>
      </c>
      <c r="F3" s="290"/>
      <c r="G3" s="290"/>
      <c r="H3" s="290">
        <v>1</v>
      </c>
      <c r="I3" s="290" t="s">
        <v>542</v>
      </c>
      <c r="J3" s="290"/>
      <c r="K3" s="290"/>
      <c r="L3" s="290"/>
      <c r="M3" s="290"/>
      <c r="N3" s="290"/>
      <c r="O3" s="314">
        <v>1</v>
      </c>
      <c r="P3" s="289"/>
      <c r="Q3" s="364" t="s">
        <v>140</v>
      </c>
      <c r="R3" s="364" t="s">
        <v>139</v>
      </c>
      <c r="S3" s="364" t="s">
        <v>141</v>
      </c>
      <c r="T3" s="364"/>
      <c r="U3" s="434"/>
    </row>
    <row r="4" spans="1:24" s="5" customFormat="1">
      <c r="A4" s="445">
        <f>'1-συμβολαια'!A4</f>
        <v>0</v>
      </c>
      <c r="B4" s="313" t="str">
        <f>'1-συμβολαια'!C4</f>
        <v>δάνειο τοκοχρεωλυτικό</v>
      </c>
      <c r="C4" s="290">
        <v>2</v>
      </c>
      <c r="D4" s="290" t="s">
        <v>541</v>
      </c>
      <c r="E4" s="290" t="s">
        <v>541</v>
      </c>
      <c r="F4" s="290"/>
      <c r="G4" s="290"/>
      <c r="H4" s="290">
        <v>1</v>
      </c>
      <c r="I4" s="290" t="s">
        <v>542</v>
      </c>
      <c r="J4" s="293"/>
      <c r="K4" s="293"/>
      <c r="L4" s="293"/>
      <c r="M4" s="293"/>
      <c r="N4" s="293"/>
      <c r="O4" s="288">
        <v>1</v>
      </c>
      <c r="P4" s="311"/>
      <c r="Q4" s="315" t="s">
        <v>140</v>
      </c>
      <c r="R4" s="315" t="s">
        <v>139</v>
      </c>
      <c r="S4" s="315" t="s">
        <v>141</v>
      </c>
      <c r="T4" s="315"/>
      <c r="U4" s="292"/>
    </row>
    <row r="5" spans="1:24" s="5" customFormat="1">
      <c r="A5" s="445">
        <f>'1-συμβολαια'!A5</f>
        <v>0</v>
      </c>
      <c r="B5" s="313" t="str">
        <f>'1-συμβολαια'!C5</f>
        <v>υποθήκη δανείου</v>
      </c>
      <c r="C5" s="290">
        <v>2</v>
      </c>
      <c r="D5" s="290" t="s">
        <v>541</v>
      </c>
      <c r="E5" s="290" t="s">
        <v>541</v>
      </c>
      <c r="F5" s="290"/>
      <c r="G5" s="290"/>
      <c r="H5" s="290">
        <v>1</v>
      </c>
      <c r="I5" s="290" t="s">
        <v>542</v>
      </c>
      <c r="J5" s="293"/>
      <c r="K5" s="293"/>
      <c r="L5" s="293"/>
      <c r="M5" s="293"/>
      <c r="N5" s="293"/>
      <c r="O5" s="288">
        <v>1</v>
      </c>
      <c r="P5" s="311"/>
      <c r="Q5" s="315" t="s">
        <v>140</v>
      </c>
      <c r="R5" s="315" t="s">
        <v>139</v>
      </c>
      <c r="S5" s="315" t="s">
        <v>141</v>
      </c>
      <c r="T5" s="315"/>
      <c r="U5" s="292"/>
    </row>
    <row r="6" spans="1:24" s="5" customFormat="1" ht="12" thickBot="1">
      <c r="A6" s="446">
        <f>'1-συμβολαια'!A6</f>
        <v>0</v>
      </c>
      <c r="B6" s="419" t="str">
        <f>'1-συμβολαια'!C6</f>
        <v>δανείου ΤΟΚΟΙ</v>
      </c>
      <c r="C6" s="414">
        <v>2</v>
      </c>
      <c r="D6" s="414" t="s">
        <v>541</v>
      </c>
      <c r="E6" s="414" t="s">
        <v>541</v>
      </c>
      <c r="F6" s="414"/>
      <c r="G6" s="414"/>
      <c r="H6" s="414">
        <v>1</v>
      </c>
      <c r="I6" s="414" t="s">
        <v>542</v>
      </c>
      <c r="J6" s="414"/>
      <c r="K6" s="414"/>
      <c r="L6" s="414"/>
      <c r="M6" s="414"/>
      <c r="N6" s="414"/>
      <c r="O6" s="412"/>
      <c r="P6" s="413">
        <f>O6*('2-δικαιώμ'!N6+'3-φύλλα2α'!F6)</f>
        <v>0</v>
      </c>
      <c r="Q6" s="420" t="s">
        <v>140</v>
      </c>
      <c r="R6" s="420" t="s">
        <v>139</v>
      </c>
      <c r="S6" s="420" t="s">
        <v>141</v>
      </c>
      <c r="T6" s="420"/>
      <c r="U6" s="421"/>
    </row>
    <row r="7" spans="1:24">
      <c r="A7" s="511" t="s">
        <v>45</v>
      </c>
      <c r="B7" s="512"/>
      <c r="C7" s="512"/>
      <c r="D7" s="512"/>
      <c r="E7" s="512"/>
      <c r="F7" s="512"/>
      <c r="G7" s="512"/>
      <c r="H7" s="512"/>
      <c r="I7" s="512"/>
      <c r="J7" s="512"/>
      <c r="K7" s="512"/>
      <c r="L7" s="512"/>
      <c r="M7" s="512"/>
      <c r="N7" s="512"/>
      <c r="O7" s="512"/>
      <c r="P7" s="163">
        <f>SUM(P3:P6)</f>
        <v>0</v>
      </c>
    </row>
    <row r="9" spans="1:24">
      <c r="Q9" s="167" t="s">
        <v>136</v>
      </c>
      <c r="R9" s="353"/>
      <c r="S9" s="353"/>
      <c r="T9" s="353"/>
      <c r="U9" s="353"/>
      <c r="V9" s="353"/>
      <c r="W9" s="353"/>
      <c r="X9" s="353"/>
    </row>
    <row r="10" spans="1:24">
      <c r="R10" s="119" t="s">
        <v>137</v>
      </c>
      <c r="S10" s="119"/>
      <c r="T10" s="119"/>
      <c r="U10" s="119"/>
      <c r="V10" s="119"/>
      <c r="W10" s="119"/>
      <c r="X10" s="119"/>
    </row>
    <row r="11" spans="1:24">
      <c r="S11" s="167" t="s">
        <v>138</v>
      </c>
    </row>
    <row r="14" spans="1:24">
      <c r="B14" s="137"/>
    </row>
    <row r="15" spans="1:24">
      <c r="B15" s="138"/>
    </row>
  </sheetData>
  <mergeCells count="8">
    <mergeCell ref="Q1:U2"/>
    <mergeCell ref="A7:O7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2"/>
  <sheetViews>
    <sheetView workbookViewId="0">
      <pane ySplit="2" topLeftCell="A3" activePane="bottomLeft" state="frozen"/>
      <selection pane="bottomLeft" activeCell="A31" sqref="A31"/>
    </sheetView>
  </sheetViews>
  <sheetFormatPr defaultRowHeight="11.25"/>
  <cols>
    <col min="1" max="1" width="7.28515625" style="7" bestFit="1" customWidth="1"/>
    <col min="2" max="2" width="22.14062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4.8554687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13" t="s">
        <v>1</v>
      </c>
      <c r="B1" s="587" t="s">
        <v>0</v>
      </c>
      <c r="C1" s="519" t="s">
        <v>7</v>
      </c>
      <c r="D1" s="605" t="s">
        <v>3</v>
      </c>
      <c r="E1" s="606"/>
      <c r="F1" s="595" t="s">
        <v>519</v>
      </c>
      <c r="G1" s="596"/>
      <c r="H1" s="596"/>
      <c r="I1" s="596"/>
      <c r="J1" s="596"/>
      <c r="K1" s="596"/>
      <c r="L1" s="597"/>
      <c r="M1" s="598" t="s">
        <v>404</v>
      </c>
      <c r="N1" s="599"/>
      <c r="O1" s="600" t="s">
        <v>247</v>
      </c>
      <c r="P1" s="601"/>
      <c r="Q1" s="602" t="s">
        <v>403</v>
      </c>
      <c r="R1" s="604" t="s">
        <v>165</v>
      </c>
      <c r="S1" s="604"/>
      <c r="T1" s="604"/>
      <c r="U1" s="604"/>
      <c r="V1" s="604"/>
      <c r="W1" s="604"/>
      <c r="X1" s="604"/>
      <c r="Y1" s="604"/>
      <c r="Z1" s="604"/>
      <c r="AA1" s="604"/>
      <c r="AB1" s="604"/>
      <c r="AC1" s="604"/>
      <c r="AD1" s="604"/>
      <c r="AE1" s="604"/>
      <c r="AF1" s="604"/>
      <c r="AG1" s="604"/>
      <c r="AH1" s="604"/>
      <c r="AI1" s="604"/>
      <c r="AJ1" s="604"/>
      <c r="AK1" s="604"/>
      <c r="AL1" s="604"/>
      <c r="AM1" s="604"/>
      <c r="AN1" s="604"/>
      <c r="AO1" s="604"/>
    </row>
    <row r="2" spans="1:41" ht="23.25" thickBot="1">
      <c r="A2" s="514"/>
      <c r="B2" s="588"/>
      <c r="C2" s="520"/>
      <c r="D2" s="171" t="s">
        <v>4</v>
      </c>
      <c r="E2" s="155" t="s">
        <v>9</v>
      </c>
      <c r="F2" s="242" t="s">
        <v>4</v>
      </c>
      <c r="G2" s="172" t="s">
        <v>526</v>
      </c>
      <c r="H2" s="381" t="s">
        <v>45</v>
      </c>
      <c r="I2" s="242" t="s">
        <v>526</v>
      </c>
      <c r="J2" s="365" t="s">
        <v>353</v>
      </c>
      <c r="K2" s="365" t="s">
        <v>375</v>
      </c>
      <c r="L2" s="366" t="s">
        <v>355</v>
      </c>
      <c r="M2" s="242" t="s">
        <v>23</v>
      </c>
      <c r="N2" s="367" t="s">
        <v>86</v>
      </c>
      <c r="O2" s="242" t="s">
        <v>23</v>
      </c>
      <c r="P2" s="406" t="s">
        <v>526</v>
      </c>
      <c r="Q2" s="603"/>
      <c r="R2" s="369" t="s">
        <v>119</v>
      </c>
      <c r="S2" s="174" t="s">
        <v>163</v>
      </c>
      <c r="T2" s="369" t="s">
        <v>120</v>
      </c>
      <c r="U2" s="369" t="s">
        <v>249</v>
      </c>
      <c r="V2" s="174" t="s">
        <v>121</v>
      </c>
      <c r="W2" s="174" t="s">
        <v>250</v>
      </c>
      <c r="X2" s="174" t="s">
        <v>142</v>
      </c>
      <c r="Y2" s="174" t="s">
        <v>164</v>
      </c>
      <c r="Z2" s="174" t="s">
        <v>143</v>
      </c>
      <c r="AA2" s="174" t="s">
        <v>251</v>
      </c>
      <c r="AB2" s="174" t="s">
        <v>144</v>
      </c>
      <c r="AC2" s="174" t="s">
        <v>252</v>
      </c>
      <c r="AD2" s="174" t="s">
        <v>145</v>
      </c>
      <c r="AE2" s="174" t="s">
        <v>264</v>
      </c>
      <c r="AF2" s="174" t="s">
        <v>265</v>
      </c>
      <c r="AG2" s="286" t="s">
        <v>266</v>
      </c>
      <c r="AH2" s="174" t="s">
        <v>267</v>
      </c>
      <c r="AI2" s="174" t="s">
        <v>268</v>
      </c>
      <c r="AJ2" s="174" t="s">
        <v>466</v>
      </c>
      <c r="AK2" s="174" t="s">
        <v>467</v>
      </c>
      <c r="AL2" s="174"/>
      <c r="AM2" s="358" t="s">
        <v>90</v>
      </c>
      <c r="AN2" s="270" t="s">
        <v>45</v>
      </c>
      <c r="AO2" s="271" t="s">
        <v>29</v>
      </c>
    </row>
    <row r="3" spans="1:41" s="5" customFormat="1">
      <c r="A3" s="444" t="str">
        <f>'1-συμβολαια'!A3</f>
        <v>???</v>
      </c>
      <c r="B3" s="327" t="str">
        <f>'1-συμβολαια'!C3</f>
        <v>υποθήκη</v>
      </c>
      <c r="C3" s="314">
        <f>'1-συμβολαια'!D3</f>
        <v>15000</v>
      </c>
      <c r="D3" s="453">
        <f>'3-φύλλα2α'!D3</f>
        <v>7</v>
      </c>
      <c r="E3" s="453">
        <f>'3-φύλλα2α'!E3</f>
        <v>7</v>
      </c>
      <c r="F3" s="290">
        <v>2</v>
      </c>
      <c r="G3" s="290"/>
      <c r="H3" s="289">
        <f t="shared" ref="H3" si="0">F3*D3*300</f>
        <v>4200</v>
      </c>
      <c r="I3" s="289">
        <f t="shared" ref="I3" si="1">G3*E3*300</f>
        <v>0</v>
      </c>
      <c r="J3" s="454">
        <f t="shared" ref="J3" si="2">H3*5%</f>
        <v>210</v>
      </c>
      <c r="K3" s="454">
        <f t="shared" ref="K3" si="3">H3*5%</f>
        <v>210</v>
      </c>
      <c r="L3" s="454">
        <f t="shared" ref="L3" si="4">H3*1%</f>
        <v>42</v>
      </c>
      <c r="M3" s="454">
        <f t="shared" ref="M3" si="5">H3-O3</f>
        <v>3738</v>
      </c>
      <c r="N3" s="454">
        <f t="shared" ref="N3" si="6">I3-P3</f>
        <v>0</v>
      </c>
      <c r="O3" s="454">
        <f t="shared" ref="O3" si="7">J3+K3+L3</f>
        <v>462</v>
      </c>
      <c r="P3" s="454">
        <f t="shared" ref="P3" si="8">I3*11%</f>
        <v>0</v>
      </c>
      <c r="Q3" s="454">
        <f t="shared" ref="Q3" si="9">O3-P3</f>
        <v>462</v>
      </c>
      <c r="R3" s="356"/>
      <c r="S3" s="364"/>
      <c r="T3" s="356">
        <v>2100</v>
      </c>
      <c r="U3" s="356">
        <v>100</v>
      </c>
      <c r="V3" s="364"/>
      <c r="W3" s="364"/>
      <c r="X3" s="364"/>
      <c r="Y3" s="356"/>
      <c r="Z3" s="364"/>
      <c r="AA3" s="356"/>
      <c r="AB3" s="364"/>
      <c r="AC3" s="364"/>
      <c r="AD3" s="364"/>
      <c r="AE3" s="364"/>
      <c r="AF3" s="364"/>
      <c r="AG3" s="364"/>
      <c r="AH3" s="364"/>
      <c r="AI3" s="364"/>
      <c r="AJ3" s="364"/>
      <c r="AK3" s="364"/>
      <c r="AL3" s="364"/>
      <c r="AM3" s="356">
        <f t="shared" ref="AM3" si="10">U3+Y3+AA3+AI3+AK3</f>
        <v>100</v>
      </c>
      <c r="AN3" s="356">
        <f t="shared" ref="AN3" si="11">R3+S3+T3+V3+W3+X3+Z3+AB3+AC3+AD3+AE3++AF3+AG3+AH3+AJ3</f>
        <v>2100</v>
      </c>
      <c r="AO3" s="434"/>
    </row>
    <row r="4" spans="1:41" s="5" customFormat="1">
      <c r="A4" s="445">
        <f>'1-συμβολαια'!A4</f>
        <v>0</v>
      </c>
      <c r="B4" s="313" t="str">
        <f>'1-συμβολαια'!C4</f>
        <v>δάνειο τοκοχρεωλυτικό</v>
      </c>
      <c r="C4" s="314">
        <f>'1-συμβολαια'!D4</f>
        <v>1200000</v>
      </c>
      <c r="D4" s="325">
        <f>'3-φύλλα2α'!D4</f>
        <v>7</v>
      </c>
      <c r="E4" s="325">
        <f>'3-φύλλα2α'!E4</f>
        <v>0</v>
      </c>
      <c r="F4" s="293"/>
      <c r="G4" s="293"/>
      <c r="H4" s="311">
        <f t="shared" ref="H4:H6" si="12">F4*D4*300</f>
        <v>0</v>
      </c>
      <c r="I4" s="311">
        <f t="shared" ref="I4:I6" si="13">G4*E4*300</f>
        <v>0</v>
      </c>
      <c r="J4" s="326">
        <f t="shared" ref="J4:J6" si="14">H4*5%</f>
        <v>0</v>
      </c>
      <c r="K4" s="326">
        <f t="shared" ref="K4:K6" si="15">H4*5%</f>
        <v>0</v>
      </c>
      <c r="L4" s="326">
        <f t="shared" ref="L4:L6" si="16">H4*1%</f>
        <v>0</v>
      </c>
      <c r="M4" s="326">
        <f t="shared" ref="M4:M6" si="17">H4-O4</f>
        <v>0</v>
      </c>
      <c r="N4" s="326">
        <f t="shared" ref="N4:N6" si="18">I4-P4</f>
        <v>0</v>
      </c>
      <c r="O4" s="326">
        <f t="shared" ref="O4:O6" si="19">J4+K4+L4</f>
        <v>0</v>
      </c>
      <c r="P4" s="326">
        <f t="shared" ref="P4:P6" si="20">I4*11%</f>
        <v>0</v>
      </c>
      <c r="Q4" s="326">
        <f t="shared" ref="Q4:Q6" si="21">O4-P4</f>
        <v>0</v>
      </c>
      <c r="R4" s="355"/>
      <c r="S4" s="315"/>
      <c r="T4" s="355"/>
      <c r="U4" s="355"/>
      <c r="V4" s="315"/>
      <c r="W4" s="315"/>
      <c r="X4" s="315"/>
      <c r="Y4" s="355"/>
      <c r="Z4" s="315"/>
      <c r="AA4" s="355"/>
      <c r="AB4" s="315"/>
      <c r="AC4" s="315"/>
      <c r="AD4" s="315"/>
      <c r="AE4" s="315"/>
      <c r="AF4" s="364"/>
      <c r="AG4" s="364"/>
      <c r="AH4" s="364"/>
      <c r="AI4" s="364"/>
      <c r="AJ4" s="364"/>
      <c r="AK4" s="364"/>
      <c r="AL4" s="364"/>
      <c r="AM4" s="356">
        <f t="shared" ref="AM4:AM6" si="22">U4+Y4+AA4+AI4+AK4</f>
        <v>0</v>
      </c>
      <c r="AN4" s="356">
        <f t="shared" ref="AN4:AN6" si="23">R4+S4+T4+V4+W4+X4+Z4+AB4+AC4+AD4+AE4++AF4+AG4+AH4+AJ4</f>
        <v>0</v>
      </c>
      <c r="AO4" s="292"/>
    </row>
    <row r="5" spans="1:41" s="5" customFormat="1">
      <c r="A5" s="445">
        <f>'1-συμβολαια'!A5</f>
        <v>0</v>
      </c>
      <c r="B5" s="313" t="str">
        <f>'1-συμβολαια'!C5</f>
        <v>υποθήκη δανείου</v>
      </c>
      <c r="C5" s="314">
        <f>'1-συμβολαια'!D5</f>
        <v>1305000</v>
      </c>
      <c r="D5" s="325">
        <f>'3-φύλλα2α'!D5</f>
        <v>7</v>
      </c>
      <c r="E5" s="325">
        <f>'3-φύλλα2α'!E5</f>
        <v>0</v>
      </c>
      <c r="F5" s="293"/>
      <c r="G5" s="293"/>
      <c r="H5" s="311">
        <f t="shared" si="12"/>
        <v>0</v>
      </c>
      <c r="I5" s="311">
        <f t="shared" si="13"/>
        <v>0</v>
      </c>
      <c r="J5" s="326">
        <f t="shared" si="14"/>
        <v>0</v>
      </c>
      <c r="K5" s="326">
        <f t="shared" si="15"/>
        <v>0</v>
      </c>
      <c r="L5" s="326">
        <f t="shared" si="16"/>
        <v>0</v>
      </c>
      <c r="M5" s="326">
        <f t="shared" si="17"/>
        <v>0</v>
      </c>
      <c r="N5" s="326">
        <f t="shared" si="18"/>
        <v>0</v>
      </c>
      <c r="O5" s="326">
        <f t="shared" si="19"/>
        <v>0</v>
      </c>
      <c r="P5" s="326">
        <f t="shared" si="20"/>
        <v>0</v>
      </c>
      <c r="Q5" s="326">
        <f t="shared" si="21"/>
        <v>0</v>
      </c>
      <c r="R5" s="355"/>
      <c r="S5" s="315"/>
      <c r="T5" s="355">
        <v>2100</v>
      </c>
      <c r="U5" s="355">
        <v>100</v>
      </c>
      <c r="V5" s="315"/>
      <c r="W5" s="315"/>
      <c r="X5" s="315"/>
      <c r="Y5" s="355"/>
      <c r="Z5" s="315"/>
      <c r="AA5" s="355"/>
      <c r="AB5" s="315"/>
      <c r="AC5" s="315"/>
      <c r="AD5" s="315"/>
      <c r="AE5" s="315"/>
      <c r="AF5" s="364"/>
      <c r="AG5" s="364"/>
      <c r="AH5" s="364"/>
      <c r="AI5" s="364"/>
      <c r="AJ5" s="364"/>
      <c r="AK5" s="364"/>
      <c r="AL5" s="364"/>
      <c r="AM5" s="356">
        <f t="shared" si="22"/>
        <v>100</v>
      </c>
      <c r="AN5" s="356">
        <f t="shared" si="23"/>
        <v>2100</v>
      </c>
      <c r="AO5" s="292"/>
    </row>
    <row r="6" spans="1:41" s="5" customFormat="1" ht="12" thickBot="1">
      <c r="A6" s="446">
        <f>'1-συμβολαια'!A6</f>
        <v>0</v>
      </c>
      <c r="B6" s="419" t="str">
        <f>'1-συμβολαια'!C6</f>
        <v>δανείου ΤΟΚΟΙ</v>
      </c>
      <c r="C6" s="412">
        <f>'1-συμβολαια'!D6</f>
        <v>1459040</v>
      </c>
      <c r="D6" s="455">
        <f>'3-φύλλα2α'!D6</f>
        <v>7</v>
      </c>
      <c r="E6" s="455">
        <f>'3-φύλλα2α'!E6</f>
        <v>0</v>
      </c>
      <c r="F6" s="414"/>
      <c r="G6" s="414"/>
      <c r="H6" s="413">
        <f t="shared" si="12"/>
        <v>0</v>
      </c>
      <c r="I6" s="413">
        <f t="shared" si="13"/>
        <v>0</v>
      </c>
      <c r="J6" s="456">
        <f t="shared" si="14"/>
        <v>0</v>
      </c>
      <c r="K6" s="456">
        <f t="shared" si="15"/>
        <v>0</v>
      </c>
      <c r="L6" s="456">
        <f t="shared" si="16"/>
        <v>0</v>
      </c>
      <c r="M6" s="456">
        <f t="shared" si="17"/>
        <v>0</v>
      </c>
      <c r="N6" s="456">
        <f t="shared" si="18"/>
        <v>0</v>
      </c>
      <c r="O6" s="456">
        <f t="shared" si="19"/>
        <v>0</v>
      </c>
      <c r="P6" s="456">
        <f t="shared" si="20"/>
        <v>0</v>
      </c>
      <c r="Q6" s="456">
        <f t="shared" si="21"/>
        <v>0</v>
      </c>
      <c r="R6" s="457"/>
      <c r="S6" s="420"/>
      <c r="T6" s="457"/>
      <c r="U6" s="457"/>
      <c r="V6" s="420"/>
      <c r="W6" s="420"/>
      <c r="X6" s="420"/>
      <c r="Y6" s="457"/>
      <c r="Z6" s="420"/>
      <c r="AA6" s="457"/>
      <c r="AB6" s="420"/>
      <c r="AC6" s="420"/>
      <c r="AD6" s="420"/>
      <c r="AE6" s="420"/>
      <c r="AF6" s="420"/>
      <c r="AG6" s="420"/>
      <c r="AH6" s="420"/>
      <c r="AI6" s="420"/>
      <c r="AJ6" s="420"/>
      <c r="AK6" s="420"/>
      <c r="AL6" s="420"/>
      <c r="AM6" s="457">
        <f t="shared" si="22"/>
        <v>0</v>
      </c>
      <c r="AN6" s="457">
        <f t="shared" si="23"/>
        <v>0</v>
      </c>
      <c r="AO6" s="421"/>
    </row>
    <row r="7" spans="1:41">
      <c r="A7" s="511" t="s">
        <v>45</v>
      </c>
      <c r="B7" s="512"/>
      <c r="C7" s="512"/>
      <c r="D7" s="512"/>
      <c r="E7" s="512"/>
      <c r="F7" s="163">
        <f t="shared" ref="F7:W7" si="24">SUM(F3:F6)</f>
        <v>2</v>
      </c>
      <c r="G7" s="163">
        <f t="shared" si="24"/>
        <v>0</v>
      </c>
      <c r="H7" s="163">
        <f t="shared" si="24"/>
        <v>4200</v>
      </c>
      <c r="I7" s="163">
        <f t="shared" si="24"/>
        <v>0</v>
      </c>
      <c r="J7" s="163">
        <f t="shared" si="24"/>
        <v>210</v>
      </c>
      <c r="K7" s="163">
        <f t="shared" si="24"/>
        <v>210</v>
      </c>
      <c r="L7" s="163">
        <f t="shared" si="24"/>
        <v>42</v>
      </c>
      <c r="M7" s="163">
        <f t="shared" si="24"/>
        <v>3738</v>
      </c>
      <c r="N7" s="163">
        <f t="shared" si="24"/>
        <v>0</v>
      </c>
      <c r="O7" s="163">
        <f t="shared" si="24"/>
        <v>462</v>
      </c>
      <c r="P7" s="163">
        <f t="shared" si="24"/>
        <v>0</v>
      </c>
      <c r="Q7" s="163">
        <f t="shared" si="24"/>
        <v>462</v>
      </c>
      <c r="R7" s="163">
        <f t="shared" si="24"/>
        <v>0</v>
      </c>
      <c r="S7" s="163">
        <f t="shared" si="24"/>
        <v>0</v>
      </c>
      <c r="T7" s="163">
        <f t="shared" si="24"/>
        <v>4200</v>
      </c>
      <c r="U7" s="163">
        <f t="shared" si="24"/>
        <v>200</v>
      </c>
      <c r="V7" s="163">
        <f t="shared" si="24"/>
        <v>0</v>
      </c>
      <c r="W7" s="163">
        <f t="shared" si="24"/>
        <v>0</v>
      </c>
      <c r="X7" s="163"/>
      <c r="Y7" s="163"/>
      <c r="Z7" s="163"/>
      <c r="AA7" s="163">
        <f t="shared" ref="AA7:AF7" si="25">SUM(AA3:AA6)</f>
        <v>0</v>
      </c>
      <c r="AB7" s="163">
        <f t="shared" si="25"/>
        <v>0</v>
      </c>
      <c r="AC7" s="163">
        <f t="shared" si="25"/>
        <v>0</v>
      </c>
      <c r="AD7" s="163">
        <f t="shared" si="25"/>
        <v>0</v>
      </c>
      <c r="AE7" s="163">
        <f t="shared" si="25"/>
        <v>0</v>
      </c>
      <c r="AF7" s="163">
        <f t="shared" si="25"/>
        <v>0</v>
      </c>
      <c r="AG7" s="357"/>
      <c r="AH7" s="163">
        <f>SUM(AH3:AH6)</f>
        <v>0</v>
      </c>
      <c r="AI7" s="163">
        <f>SUM(AI3:AI6)</f>
        <v>0</v>
      </c>
      <c r="AJ7" s="163"/>
      <c r="AK7" s="163"/>
      <c r="AL7" s="163">
        <f>SUM(AL3:AL6)</f>
        <v>0</v>
      </c>
      <c r="AM7" s="163">
        <f>SUM(AM3:AM6)</f>
        <v>200</v>
      </c>
      <c r="AN7" s="163">
        <f>SUM(AN3:AN6)</f>
        <v>4200</v>
      </c>
    </row>
    <row r="9" spans="1:41">
      <c r="R9" s="375" t="s">
        <v>503</v>
      </c>
      <c r="S9" s="177"/>
      <c r="T9" s="370"/>
      <c r="U9" s="370"/>
      <c r="V9" s="177"/>
      <c r="W9" s="177"/>
      <c r="X9" s="178"/>
      <c r="Y9" s="178"/>
      <c r="Z9" s="178"/>
      <c r="AA9" s="178"/>
      <c r="AB9" s="178"/>
      <c r="AC9" s="178"/>
      <c r="AD9" s="178"/>
      <c r="AE9" s="84"/>
      <c r="AF9" s="84"/>
      <c r="AG9" s="84"/>
      <c r="AH9" s="84"/>
      <c r="AI9" s="84"/>
      <c r="AJ9" s="84"/>
      <c r="AK9" s="84"/>
      <c r="AL9" s="84"/>
      <c r="AM9" s="84"/>
      <c r="AN9" s="84"/>
    </row>
    <row r="10" spans="1:41">
      <c r="B10" s="7"/>
      <c r="C10" s="7"/>
      <c r="D10" s="7"/>
      <c r="E10" s="7"/>
      <c r="R10" s="371"/>
      <c r="S10" s="179" t="s">
        <v>500</v>
      </c>
      <c r="T10" s="371"/>
      <c r="U10" s="371"/>
      <c r="V10" s="178"/>
      <c r="W10" s="178"/>
      <c r="X10" s="178"/>
      <c r="Y10" s="178"/>
      <c r="Z10" s="178"/>
      <c r="AA10" s="178"/>
      <c r="AB10" s="178"/>
      <c r="AC10" s="178"/>
      <c r="AD10" s="178"/>
      <c r="AE10" s="84"/>
      <c r="AF10" s="84"/>
      <c r="AG10" s="84"/>
      <c r="AH10" s="84"/>
      <c r="AI10" s="84"/>
      <c r="AJ10" s="84"/>
      <c r="AK10" s="84"/>
      <c r="AL10" s="84"/>
      <c r="AM10" s="84"/>
      <c r="AN10" s="84"/>
    </row>
    <row r="11" spans="1:41">
      <c r="R11" s="371"/>
      <c r="S11" s="178"/>
      <c r="T11" s="375" t="s">
        <v>223</v>
      </c>
      <c r="U11" s="371"/>
      <c r="V11" s="178"/>
      <c r="W11" s="178"/>
      <c r="X11" s="178"/>
      <c r="Y11" s="178"/>
      <c r="Z11" s="178"/>
      <c r="AA11" s="178"/>
      <c r="AB11" s="178"/>
      <c r="AC11" s="178"/>
      <c r="AD11" s="178"/>
      <c r="AE11" s="84"/>
      <c r="AF11" s="84"/>
      <c r="AG11" s="84"/>
      <c r="AH11" s="84"/>
      <c r="AI11" s="84"/>
      <c r="AJ11" s="84"/>
      <c r="AK11" s="84"/>
      <c r="AL11" s="84"/>
      <c r="AM11" s="84"/>
      <c r="AN11" s="84"/>
    </row>
    <row r="12" spans="1:41" ht="15.75">
      <c r="B12" s="368" t="s">
        <v>518</v>
      </c>
      <c r="R12" s="371"/>
      <c r="S12" s="178"/>
      <c r="T12" s="371"/>
      <c r="U12" s="372" t="s">
        <v>224</v>
      </c>
      <c r="V12" s="178"/>
      <c r="W12" s="178"/>
      <c r="X12" s="178"/>
      <c r="Y12" s="178"/>
      <c r="Z12" s="178"/>
      <c r="AA12" s="178"/>
      <c r="AB12" s="178"/>
      <c r="AC12" s="178"/>
      <c r="AD12" s="178"/>
      <c r="AE12" s="84"/>
      <c r="AF12" s="84"/>
      <c r="AG12" s="84"/>
      <c r="AH12" s="84"/>
      <c r="AI12" s="84"/>
      <c r="AJ12" s="84"/>
      <c r="AK12" s="84"/>
      <c r="AL12" s="84"/>
      <c r="AM12" s="84"/>
      <c r="AN12" s="84"/>
    </row>
    <row r="13" spans="1:41">
      <c r="R13" s="371"/>
      <c r="S13" s="178"/>
      <c r="T13" s="371"/>
      <c r="U13" s="371"/>
      <c r="V13" s="176" t="s">
        <v>501</v>
      </c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84"/>
      <c r="AN13" s="84"/>
    </row>
    <row r="14" spans="1:41">
      <c r="B14" s="387"/>
      <c r="R14" s="371"/>
      <c r="S14" s="178"/>
      <c r="T14" s="371"/>
      <c r="U14" s="371"/>
      <c r="V14" s="178"/>
      <c r="W14" s="179" t="s">
        <v>225</v>
      </c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84"/>
      <c r="AN14" s="84"/>
    </row>
    <row r="15" spans="1:41">
      <c r="B15" s="387"/>
      <c r="R15" s="371"/>
      <c r="S15" s="178"/>
      <c r="T15" s="371"/>
      <c r="U15" s="371"/>
      <c r="V15" s="178"/>
      <c r="W15" s="178"/>
      <c r="X15" s="176" t="s">
        <v>226</v>
      </c>
      <c r="Y15" s="176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84"/>
      <c r="AN15" s="84"/>
    </row>
    <row r="16" spans="1:41">
      <c r="B16" s="387"/>
      <c r="H16" s="7">
        <f>H3/F3</f>
        <v>2100</v>
      </c>
      <c r="R16" s="371"/>
      <c r="S16" s="178"/>
      <c r="T16" s="371"/>
      <c r="U16" s="371"/>
      <c r="V16" s="178"/>
      <c r="W16" s="178"/>
      <c r="X16" s="178"/>
      <c r="Y16" s="179" t="s">
        <v>253</v>
      </c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84"/>
      <c r="AN16" s="84"/>
    </row>
    <row r="17" spans="2:41">
      <c r="B17" s="387"/>
      <c r="R17" s="371"/>
      <c r="S17" s="178"/>
      <c r="T17" s="371"/>
      <c r="U17" s="371"/>
      <c r="V17" s="178"/>
      <c r="W17" s="178"/>
      <c r="X17" s="178"/>
      <c r="Y17" s="178"/>
      <c r="Z17" s="176" t="s">
        <v>227</v>
      </c>
      <c r="AA17" s="179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84"/>
      <c r="AN17" s="84"/>
      <c r="AO17" s="175"/>
    </row>
    <row r="18" spans="2:41">
      <c r="B18" s="387"/>
      <c r="R18" s="371"/>
      <c r="S18" s="178"/>
      <c r="T18" s="371"/>
      <c r="U18" s="371"/>
      <c r="V18" s="178"/>
      <c r="W18" s="178"/>
      <c r="X18" s="178"/>
      <c r="Y18" s="178"/>
      <c r="Z18" s="179"/>
      <c r="AA18" s="179" t="s">
        <v>254</v>
      </c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84"/>
      <c r="AN18" s="84"/>
      <c r="AO18" s="175"/>
    </row>
    <row r="19" spans="2:41">
      <c r="B19" s="387"/>
      <c r="R19" s="371"/>
      <c r="S19" s="178"/>
      <c r="T19" s="371"/>
      <c r="U19" s="371"/>
      <c r="V19" s="178"/>
      <c r="W19" s="178"/>
      <c r="X19" s="178"/>
      <c r="Y19" s="178"/>
      <c r="Z19" s="178"/>
      <c r="AA19" s="178"/>
      <c r="AB19" s="176" t="s">
        <v>228</v>
      </c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84"/>
      <c r="AN19" s="179"/>
    </row>
    <row r="20" spans="2:41">
      <c r="D20" s="322"/>
      <c r="F20" s="322"/>
      <c r="R20" s="371"/>
      <c r="S20" s="178"/>
      <c r="T20" s="371"/>
      <c r="U20" s="371"/>
      <c r="V20" s="178"/>
      <c r="W20" s="178"/>
      <c r="X20" s="178"/>
      <c r="Y20" s="178"/>
      <c r="Z20" s="178"/>
      <c r="AA20" s="178"/>
      <c r="AB20" s="178"/>
      <c r="AC20" s="179" t="s">
        <v>229</v>
      </c>
      <c r="AD20" s="178"/>
      <c r="AE20" s="178"/>
      <c r="AF20" s="178"/>
      <c r="AG20" s="178"/>
      <c r="AH20" s="178"/>
      <c r="AI20" s="178"/>
      <c r="AJ20" s="178"/>
      <c r="AK20" s="178"/>
      <c r="AL20" s="178"/>
      <c r="AM20" s="84"/>
      <c r="AN20" s="84"/>
    </row>
    <row r="21" spans="2:41">
      <c r="D21" s="322"/>
      <c r="F21" s="2"/>
      <c r="R21" s="371"/>
      <c r="S21" s="178"/>
      <c r="T21" s="371"/>
      <c r="U21" s="371"/>
      <c r="V21" s="178"/>
      <c r="W21" s="178"/>
      <c r="X21" s="178"/>
      <c r="Y21" s="178"/>
      <c r="Z21" s="178"/>
      <c r="AA21" s="178"/>
      <c r="AB21" s="178"/>
      <c r="AC21" s="178"/>
      <c r="AD21" s="176" t="s">
        <v>269</v>
      </c>
      <c r="AE21" s="180"/>
      <c r="AF21" s="180"/>
      <c r="AG21" s="180"/>
      <c r="AH21" s="180"/>
      <c r="AI21" s="180"/>
      <c r="AJ21" s="180"/>
      <c r="AK21" s="180"/>
      <c r="AL21" s="180"/>
      <c r="AM21" s="179"/>
    </row>
    <row r="22" spans="2:41">
      <c r="D22" s="322"/>
      <c r="F22" s="2"/>
      <c r="R22" s="373"/>
      <c r="S22" s="84"/>
      <c r="T22" s="373"/>
      <c r="U22" s="373"/>
      <c r="V22" s="178"/>
      <c r="W22" s="178"/>
      <c r="X22" s="178"/>
      <c r="Y22" s="178"/>
      <c r="Z22" s="178"/>
      <c r="AA22" s="178"/>
      <c r="AB22" s="178"/>
      <c r="AC22" s="178"/>
      <c r="AD22" s="178"/>
      <c r="AE22" s="176" t="s">
        <v>270</v>
      </c>
      <c r="AF22" s="179"/>
      <c r="AG22" s="179"/>
      <c r="AH22" s="179"/>
      <c r="AI22" s="179"/>
      <c r="AJ22" s="179"/>
      <c r="AK22" s="179"/>
      <c r="AL22" s="179"/>
      <c r="AM22" s="84"/>
    </row>
    <row r="23" spans="2:41">
      <c r="D23" s="322"/>
      <c r="F23" s="2"/>
      <c r="R23" s="7"/>
      <c r="S23" s="2"/>
      <c r="T23" s="7"/>
      <c r="U23" s="7"/>
      <c r="AF23" s="179" t="s">
        <v>271</v>
      </c>
      <c r="AG23" s="180"/>
      <c r="AH23" s="180"/>
      <c r="AI23" s="180"/>
      <c r="AJ23" s="180"/>
      <c r="AK23" s="180"/>
    </row>
    <row r="24" spans="2:41">
      <c r="D24" s="322"/>
      <c r="E24" s="7"/>
      <c r="F24" s="2"/>
      <c r="M24" s="237"/>
      <c r="AF24" s="178"/>
      <c r="AG24" s="287" t="s">
        <v>272</v>
      </c>
      <c r="AH24" s="287"/>
      <c r="AI24" s="287"/>
      <c r="AJ24" s="287"/>
      <c r="AK24" s="287"/>
      <c r="AL24" s="287"/>
    </row>
    <row r="25" spans="2:41">
      <c r="D25" s="322"/>
      <c r="E25" s="7"/>
      <c r="F25" s="2"/>
      <c r="M25" s="237"/>
      <c r="AG25" s="178"/>
      <c r="AH25" s="176" t="s">
        <v>471</v>
      </c>
      <c r="AI25" s="178"/>
      <c r="AJ25" s="178"/>
      <c r="AK25" s="178"/>
      <c r="AL25" s="179"/>
    </row>
    <row r="26" spans="2:41">
      <c r="D26" s="322"/>
      <c r="F26" s="322"/>
      <c r="AI26" s="179" t="s">
        <v>468</v>
      </c>
      <c r="AJ26" s="179"/>
      <c r="AK26" s="179"/>
    </row>
    <row r="27" spans="2:41">
      <c r="D27" s="322"/>
      <c r="E27" s="354"/>
      <c r="F27" s="2"/>
      <c r="AJ27" s="176" t="s">
        <v>469</v>
      </c>
      <c r="AK27" s="178"/>
    </row>
    <row r="28" spans="2:41">
      <c r="D28" s="322"/>
      <c r="F28" s="2"/>
      <c r="AK28" s="179" t="s">
        <v>470</v>
      </c>
    </row>
    <row r="29" spans="2:41">
      <c r="D29" s="322"/>
      <c r="F29" s="2"/>
    </row>
    <row r="30" spans="2:41">
      <c r="D30" s="322"/>
      <c r="E30" s="7"/>
      <c r="F30" s="2"/>
    </row>
    <row r="31" spans="2:41">
      <c r="E31" s="7"/>
      <c r="F31" s="2"/>
    </row>
    <row r="32" spans="2:41">
      <c r="F32" s="322"/>
    </row>
  </sheetData>
  <mergeCells count="10">
    <mergeCell ref="A7:E7"/>
    <mergeCell ref="A1:A2"/>
    <mergeCell ref="B1:B2"/>
    <mergeCell ref="D1:E1"/>
    <mergeCell ref="C1:C2"/>
    <mergeCell ref="F1:L1"/>
    <mergeCell ref="M1:N1"/>
    <mergeCell ref="O1:P1"/>
    <mergeCell ref="Q1:Q2"/>
    <mergeCell ref="R1:AO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19"/>
  <sheetViews>
    <sheetView workbookViewId="0">
      <pane ySplit="2" topLeftCell="A3" activePane="bottomLeft" state="frozen"/>
      <selection pane="bottomLeft" activeCell="H35" sqref="H35"/>
    </sheetView>
  </sheetViews>
  <sheetFormatPr defaultRowHeight="11.25"/>
  <cols>
    <col min="1" max="1" width="7.5703125" style="7" bestFit="1" customWidth="1"/>
    <col min="2" max="2" width="2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610" t="s">
        <v>31</v>
      </c>
      <c r="B1" s="611"/>
      <c r="C1" s="611"/>
      <c r="D1" s="612"/>
      <c r="E1" s="614" t="s">
        <v>523</v>
      </c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02" t="s">
        <v>68</v>
      </c>
      <c r="S1" s="622" t="s">
        <v>155</v>
      </c>
      <c r="T1" s="610" t="s">
        <v>13</v>
      </c>
      <c r="U1" s="611"/>
      <c r="V1" s="611"/>
      <c r="W1" s="611"/>
      <c r="X1" s="611"/>
      <c r="Y1" s="611"/>
      <c r="Z1" s="611"/>
      <c r="AA1" s="611"/>
      <c r="AB1" s="611"/>
      <c r="AC1" s="612"/>
      <c r="AD1" s="613" t="s">
        <v>14</v>
      </c>
      <c r="AE1" s="613"/>
      <c r="AF1" s="613"/>
      <c r="AG1" s="613"/>
      <c r="AH1" s="613"/>
      <c r="AI1" s="613"/>
      <c r="AJ1" s="613"/>
      <c r="AK1" s="613"/>
      <c r="AL1" s="613"/>
      <c r="AM1" s="610" t="s">
        <v>15</v>
      </c>
      <c r="AN1" s="611"/>
      <c r="AO1" s="611"/>
      <c r="AP1" s="611"/>
      <c r="AQ1" s="611"/>
      <c r="AR1" s="611"/>
      <c r="AS1" s="611"/>
      <c r="AT1" s="611"/>
      <c r="AU1" s="611"/>
      <c r="AV1" s="612"/>
      <c r="AW1" s="624" t="s">
        <v>16</v>
      </c>
      <c r="AX1" s="624"/>
      <c r="AY1" s="624"/>
      <c r="AZ1" s="624"/>
      <c r="BA1" s="624"/>
      <c r="BB1" s="624"/>
      <c r="BC1" s="624"/>
      <c r="BD1" s="624"/>
      <c r="BE1" s="625" t="s">
        <v>17</v>
      </c>
      <c r="BF1" s="626"/>
      <c r="BG1" s="626"/>
      <c r="BH1" s="626"/>
      <c r="BI1" s="627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69</v>
      </c>
      <c r="F2" s="37" t="s">
        <v>70</v>
      </c>
      <c r="G2" s="37" t="s">
        <v>248</v>
      </c>
      <c r="H2" s="37" t="s">
        <v>71</v>
      </c>
      <c r="I2" s="620" t="s">
        <v>29</v>
      </c>
      <c r="J2" s="621"/>
      <c r="K2" s="37" t="s">
        <v>146</v>
      </c>
      <c r="L2" s="37" t="s">
        <v>147</v>
      </c>
      <c r="M2" s="37" t="s">
        <v>90</v>
      </c>
      <c r="N2" s="37" t="s">
        <v>505</v>
      </c>
      <c r="O2" s="37" t="s">
        <v>154</v>
      </c>
      <c r="P2" s="92" t="s">
        <v>96</v>
      </c>
      <c r="Q2" s="114" t="s">
        <v>95</v>
      </c>
      <c r="R2" s="603"/>
      <c r="S2" s="623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616" t="s">
        <v>29</v>
      </c>
      <c r="AC2" s="617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72</v>
      </c>
      <c r="AJ2" s="68" t="s">
        <v>73</v>
      </c>
      <c r="AK2" s="618" t="s">
        <v>29</v>
      </c>
      <c r="AL2" s="619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616" t="s">
        <v>29</v>
      </c>
      <c r="AV2" s="617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616" t="s">
        <v>29</v>
      </c>
      <c r="BI2" s="617"/>
    </row>
    <row r="3" spans="1:61" s="5" customFormat="1">
      <c r="A3" s="468" t="str">
        <f>'1-συμβολαια'!A3</f>
        <v>???</v>
      </c>
      <c r="B3" s="332" t="str">
        <f>'1-συμβολαια'!C3</f>
        <v>υποθήκη</v>
      </c>
      <c r="C3" s="314" t="str">
        <f>'4-πολλυπρ'!D3</f>
        <v>τραπεζα …??? [= …???</v>
      </c>
      <c r="D3" s="314" t="str">
        <f>'4-πολλυπρ'!I3</f>
        <v>219-91κ</v>
      </c>
      <c r="E3" s="314">
        <v>1</v>
      </c>
      <c r="F3" s="337">
        <f t="shared" ref="F3" si="0">E3*300</f>
        <v>300</v>
      </c>
      <c r="G3" s="314">
        <v>300</v>
      </c>
      <c r="H3" s="314">
        <f t="shared" ref="H3" si="1">F3+G3</f>
        <v>600</v>
      </c>
      <c r="I3" s="336" t="s">
        <v>152</v>
      </c>
      <c r="J3" s="336" t="s">
        <v>153</v>
      </c>
      <c r="K3" s="314">
        <v>500</v>
      </c>
      <c r="L3" s="314">
        <v>500</v>
      </c>
      <c r="M3" s="314">
        <v>80</v>
      </c>
      <c r="N3" s="314">
        <v>65</v>
      </c>
      <c r="O3" s="314">
        <f t="shared" ref="O3" si="2">K3+L3</f>
        <v>1000</v>
      </c>
      <c r="P3" s="314"/>
      <c r="Q3" s="314"/>
      <c r="R3" s="314"/>
      <c r="S3" s="465"/>
      <c r="T3" s="466"/>
      <c r="U3" s="338"/>
      <c r="V3" s="467" t="s">
        <v>405</v>
      </c>
      <c r="W3" s="338"/>
      <c r="X3" s="467" t="s">
        <v>9</v>
      </c>
      <c r="Y3" s="328"/>
      <c r="Z3" s="338"/>
      <c r="AA3" s="338"/>
      <c r="AB3" s="338"/>
      <c r="AC3" s="338"/>
      <c r="AD3" s="466"/>
      <c r="AE3" s="338"/>
      <c r="AF3" s="338"/>
      <c r="AG3" s="338"/>
      <c r="AH3" s="338"/>
      <c r="AI3" s="290"/>
      <c r="AJ3" s="290"/>
      <c r="AK3" s="290"/>
      <c r="AL3" s="338"/>
      <c r="AM3" s="338"/>
      <c r="AN3" s="338"/>
      <c r="AO3" s="467" t="s">
        <v>405</v>
      </c>
      <c r="AP3" s="338"/>
      <c r="AQ3" s="467" t="s">
        <v>9</v>
      </c>
      <c r="AR3" s="338"/>
      <c r="AS3" s="338"/>
      <c r="AT3" s="338"/>
      <c r="AU3" s="338"/>
      <c r="AV3" s="338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329"/>
      <c r="BH3" s="71"/>
      <c r="BI3" s="71"/>
    </row>
    <row r="4" spans="1:61" s="5" customFormat="1">
      <c r="A4" s="469">
        <f>'1-συμβολαια'!A4</f>
        <v>0</v>
      </c>
      <c r="B4" s="332" t="str">
        <f>'1-συμβολαια'!C4</f>
        <v>δάνειο τοκοχρεωλυτικό</v>
      </c>
      <c r="C4" s="288" t="str">
        <f>'4-πολλυπρ'!D4</f>
        <v>τραπεζα …??? [= …???</v>
      </c>
      <c r="D4" s="288" t="str">
        <f>'4-πολλυπρ'!I4</f>
        <v>219-91κ</v>
      </c>
      <c r="E4" s="288"/>
      <c r="F4" s="337"/>
      <c r="G4" s="314"/>
      <c r="H4" s="314"/>
      <c r="I4" s="336"/>
      <c r="J4" s="336"/>
      <c r="K4" s="314"/>
      <c r="L4" s="314"/>
      <c r="M4" s="314"/>
      <c r="N4" s="314"/>
      <c r="O4" s="314">
        <f t="shared" ref="O4:O6" si="3">K4+L4</f>
        <v>0</v>
      </c>
      <c r="P4" s="288"/>
      <c r="Q4" s="288"/>
      <c r="R4" s="288"/>
      <c r="S4" s="335"/>
      <c r="T4" s="329"/>
      <c r="U4" s="71"/>
      <c r="V4" s="333" t="s">
        <v>405</v>
      </c>
      <c r="W4" s="71"/>
      <c r="X4" s="333" t="s">
        <v>9</v>
      </c>
      <c r="Y4" s="334"/>
      <c r="Z4" s="71"/>
      <c r="AA4" s="71"/>
      <c r="AB4" s="71"/>
      <c r="AC4" s="71"/>
      <c r="AD4" s="329"/>
      <c r="AE4" s="71"/>
      <c r="AF4" s="71"/>
      <c r="AG4" s="71"/>
      <c r="AH4" s="71"/>
      <c r="AI4" s="293"/>
      <c r="AJ4" s="293"/>
      <c r="AK4" s="293"/>
      <c r="AL4" s="71"/>
      <c r="AM4" s="71"/>
      <c r="AN4" s="71"/>
      <c r="AO4" s="333" t="s">
        <v>405</v>
      </c>
      <c r="AP4" s="71"/>
      <c r="AQ4" s="333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329"/>
      <c r="BH4" s="71"/>
      <c r="BI4" s="71"/>
    </row>
    <row r="5" spans="1:61" s="5" customFormat="1">
      <c r="A5" s="470">
        <f>'1-συμβολαια'!A5</f>
        <v>0</v>
      </c>
      <c r="B5" s="332" t="str">
        <f>'1-συμβολαια'!C5</f>
        <v>υποθήκη δανείου</v>
      </c>
      <c r="C5" s="288" t="str">
        <f>'4-πολλυπρ'!D5</f>
        <v>τραπεζα …??? [= …???</v>
      </c>
      <c r="D5" s="288" t="str">
        <f>'4-πολλυπρ'!I5</f>
        <v>219-91κ</v>
      </c>
      <c r="E5" s="288">
        <v>1</v>
      </c>
      <c r="F5" s="337">
        <f t="shared" ref="F5:F6" si="4">E5*300</f>
        <v>300</v>
      </c>
      <c r="G5" s="314">
        <v>300</v>
      </c>
      <c r="H5" s="314">
        <f t="shared" ref="H5" si="5">F5+G5</f>
        <v>600</v>
      </c>
      <c r="I5" s="336" t="s">
        <v>152</v>
      </c>
      <c r="J5" s="336" t="s">
        <v>153</v>
      </c>
      <c r="K5" s="314">
        <v>500</v>
      </c>
      <c r="L5" s="314">
        <v>500</v>
      </c>
      <c r="M5" s="314">
        <v>80</v>
      </c>
      <c r="N5" s="314">
        <v>65</v>
      </c>
      <c r="O5" s="314">
        <f t="shared" si="3"/>
        <v>1000</v>
      </c>
      <c r="P5" s="288"/>
      <c r="Q5" s="288"/>
      <c r="R5" s="288"/>
      <c r="S5" s="335"/>
      <c r="T5" s="329"/>
      <c r="U5" s="71"/>
      <c r="V5" s="333" t="s">
        <v>405</v>
      </c>
      <c r="W5" s="71"/>
      <c r="X5" s="333" t="s">
        <v>9</v>
      </c>
      <c r="Y5" s="334"/>
      <c r="Z5" s="71"/>
      <c r="AA5" s="71"/>
      <c r="AB5" s="71"/>
      <c r="AC5" s="71"/>
      <c r="AD5" s="329"/>
      <c r="AE5" s="71"/>
      <c r="AF5" s="71"/>
      <c r="AG5" s="71"/>
      <c r="AH5" s="71"/>
      <c r="AI5" s="293"/>
      <c r="AJ5" s="293"/>
      <c r="AK5" s="293"/>
      <c r="AL5" s="71"/>
      <c r="AM5" s="71"/>
      <c r="AN5" s="71"/>
      <c r="AO5" s="333" t="s">
        <v>405</v>
      </c>
      <c r="AP5" s="71"/>
      <c r="AQ5" s="333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329"/>
      <c r="BH5" s="71"/>
      <c r="BI5" s="71"/>
    </row>
    <row r="6" spans="1:61" s="5" customFormat="1" ht="12" thickBot="1">
      <c r="A6" s="471">
        <f>'1-συμβολαια'!A6</f>
        <v>0</v>
      </c>
      <c r="B6" s="458" t="str">
        <f>'1-συμβολαια'!C6</f>
        <v>δανείου ΤΟΚΟΙ</v>
      </c>
      <c r="C6" s="412" t="str">
        <f>'4-πολλυπρ'!D6</f>
        <v>τραπεζα …??? [= …???</v>
      </c>
      <c r="D6" s="412" t="str">
        <f>'4-πολλυπρ'!I6</f>
        <v>219-91κ</v>
      </c>
      <c r="E6" s="412"/>
      <c r="F6" s="459">
        <f t="shared" si="4"/>
        <v>0</v>
      </c>
      <c r="G6" s="412"/>
      <c r="H6" s="412"/>
      <c r="I6" s="460"/>
      <c r="J6" s="460"/>
      <c r="K6" s="412"/>
      <c r="L6" s="412"/>
      <c r="M6" s="412"/>
      <c r="N6" s="412"/>
      <c r="O6" s="412">
        <f t="shared" si="3"/>
        <v>0</v>
      </c>
      <c r="P6" s="412"/>
      <c r="Q6" s="412"/>
      <c r="R6" s="412"/>
      <c r="S6" s="461"/>
      <c r="T6" s="462"/>
      <c r="U6" s="418"/>
      <c r="V6" s="463" t="s">
        <v>405</v>
      </c>
      <c r="W6" s="418"/>
      <c r="X6" s="463" t="s">
        <v>9</v>
      </c>
      <c r="Y6" s="464"/>
      <c r="Z6" s="418"/>
      <c r="AA6" s="418"/>
      <c r="AB6" s="418"/>
      <c r="AC6" s="418"/>
      <c r="AD6" s="462"/>
      <c r="AE6" s="418"/>
      <c r="AF6" s="418"/>
      <c r="AG6" s="418"/>
      <c r="AH6" s="418"/>
      <c r="AI6" s="414"/>
      <c r="AJ6" s="414"/>
      <c r="AK6" s="414"/>
      <c r="AL6" s="418"/>
      <c r="AM6" s="418"/>
      <c r="AN6" s="418"/>
      <c r="AO6" s="463" t="s">
        <v>405</v>
      </c>
      <c r="AP6" s="418"/>
      <c r="AQ6" s="463" t="s">
        <v>9</v>
      </c>
      <c r="AR6" s="418"/>
      <c r="AS6" s="418"/>
      <c r="AT6" s="418"/>
      <c r="AU6" s="418"/>
      <c r="AV6" s="418"/>
      <c r="AW6" s="418"/>
      <c r="AX6" s="418"/>
      <c r="AY6" s="418"/>
      <c r="AZ6" s="71"/>
      <c r="BA6" s="71"/>
      <c r="BB6" s="71"/>
      <c r="BC6" s="71"/>
      <c r="BD6" s="71"/>
      <c r="BE6" s="71"/>
      <c r="BF6" s="71"/>
      <c r="BG6" s="329"/>
      <c r="BH6" s="71"/>
      <c r="BI6" s="71"/>
    </row>
    <row r="7" spans="1:61">
      <c r="A7" s="607" t="s">
        <v>35</v>
      </c>
      <c r="B7" s="608"/>
      <c r="C7" s="608"/>
      <c r="D7" s="609"/>
      <c r="E7" s="69">
        <f>SUM(E3:E6)</f>
        <v>2</v>
      </c>
      <c r="F7" s="69">
        <f>SUM(F3:F6)</f>
        <v>600</v>
      </c>
      <c r="G7" s="69">
        <f>SUM(G3:G6)</f>
        <v>600</v>
      </c>
      <c r="H7" s="69">
        <f>SUM(H3:H6)</f>
        <v>1200</v>
      </c>
      <c r="I7" s="69"/>
      <c r="J7" s="69"/>
      <c r="K7" s="69">
        <f t="shared" ref="K7:R7" si="6">SUM(K3:K6)</f>
        <v>1000</v>
      </c>
      <c r="L7" s="69">
        <f t="shared" si="6"/>
        <v>1000</v>
      </c>
      <c r="M7" s="69">
        <f t="shared" si="6"/>
        <v>160</v>
      </c>
      <c r="N7" s="69">
        <f t="shared" si="6"/>
        <v>130</v>
      </c>
      <c r="O7" s="69">
        <f t="shared" si="6"/>
        <v>2000</v>
      </c>
      <c r="P7" s="64">
        <f t="shared" si="6"/>
        <v>0</v>
      </c>
      <c r="Q7" s="64">
        <f t="shared" si="6"/>
        <v>0</v>
      </c>
      <c r="R7" s="64">
        <f t="shared" si="6"/>
        <v>0</v>
      </c>
      <c r="S7" s="64"/>
      <c r="T7" s="141"/>
      <c r="U7" s="64">
        <f>SUM(U3:U6)</f>
        <v>0</v>
      </c>
      <c r="V7" s="64"/>
      <c r="W7" s="64">
        <f>SUM(W3:W6)</f>
        <v>0</v>
      </c>
      <c r="X7" s="64"/>
      <c r="Y7" s="64">
        <f>SUM(Y3:Y6)</f>
        <v>0</v>
      </c>
      <c r="Z7" s="64">
        <f>SUM(Z3:Z6)</f>
        <v>0</v>
      </c>
      <c r="AA7" s="64">
        <f>SUM(AA3:AA6)</f>
        <v>0</v>
      </c>
      <c r="AB7" s="64">
        <f>SUM(AB3:AB6)</f>
        <v>0</v>
      </c>
      <c r="AC7" s="64">
        <f>SUM(AC3:AC6)</f>
        <v>0</v>
      </c>
      <c r="AD7" s="141"/>
      <c r="AE7" s="64">
        <f t="shared" ref="AE7:AJ7" si="7">SUM(AE3:AE6)</f>
        <v>0</v>
      </c>
      <c r="AF7" s="64">
        <f t="shared" si="7"/>
        <v>0</v>
      </c>
      <c r="AG7" s="64">
        <f t="shared" si="7"/>
        <v>0</v>
      </c>
      <c r="AH7" s="64">
        <f t="shared" si="7"/>
        <v>0</v>
      </c>
      <c r="AI7" s="69">
        <f t="shared" si="7"/>
        <v>0</v>
      </c>
      <c r="AJ7" s="69">
        <f t="shared" si="7"/>
        <v>0</v>
      </c>
      <c r="AK7" s="69"/>
      <c r="AL7" s="64">
        <f>SUM(AL3:AL6)</f>
        <v>0</v>
      </c>
      <c r="AM7" s="64">
        <f>SUM(AM3:AM6)</f>
        <v>0</v>
      </c>
      <c r="AN7" s="64">
        <f>SUM(AN3:AN6)</f>
        <v>0</v>
      </c>
      <c r="AO7" s="64"/>
      <c r="AP7" s="64">
        <f t="shared" ref="AP7:BI7" si="8">SUM(AP3:AP6)</f>
        <v>0</v>
      </c>
      <c r="AQ7" s="64">
        <f t="shared" si="8"/>
        <v>0</v>
      </c>
      <c r="AR7" s="64">
        <f t="shared" si="8"/>
        <v>0</v>
      </c>
      <c r="AS7" s="64">
        <f t="shared" si="8"/>
        <v>0</v>
      </c>
      <c r="AT7" s="64">
        <f t="shared" si="8"/>
        <v>0</v>
      </c>
      <c r="AU7" s="64">
        <f t="shared" si="8"/>
        <v>0</v>
      </c>
      <c r="AV7" s="64">
        <f t="shared" si="8"/>
        <v>0</v>
      </c>
      <c r="AW7" s="64">
        <f t="shared" si="8"/>
        <v>0</v>
      </c>
      <c r="AX7" s="64">
        <f t="shared" si="8"/>
        <v>0</v>
      </c>
      <c r="AY7" s="64">
        <f t="shared" si="8"/>
        <v>0</v>
      </c>
      <c r="AZ7" s="64">
        <f t="shared" si="8"/>
        <v>0</v>
      </c>
      <c r="BA7" s="64">
        <f t="shared" si="8"/>
        <v>0</v>
      </c>
      <c r="BB7" s="64">
        <f t="shared" si="8"/>
        <v>0</v>
      </c>
      <c r="BC7" s="64">
        <f t="shared" si="8"/>
        <v>0</v>
      </c>
      <c r="BD7" s="64">
        <f t="shared" si="8"/>
        <v>0</v>
      </c>
      <c r="BE7" s="64">
        <f t="shared" si="8"/>
        <v>0</v>
      </c>
      <c r="BF7" s="64">
        <f t="shared" si="8"/>
        <v>0</v>
      </c>
      <c r="BG7" s="64">
        <f t="shared" si="8"/>
        <v>0</v>
      </c>
      <c r="BH7" s="64">
        <f t="shared" si="8"/>
        <v>0</v>
      </c>
      <c r="BI7" s="64">
        <f t="shared" si="8"/>
        <v>0</v>
      </c>
    </row>
    <row r="9" spans="1:61">
      <c r="G9" s="144"/>
      <c r="H9" s="144"/>
      <c r="I9" s="144"/>
      <c r="J9" s="144"/>
      <c r="K9" s="144" t="s">
        <v>513</v>
      </c>
      <c r="L9" s="117"/>
      <c r="M9" s="117"/>
      <c r="N9" s="117"/>
      <c r="S9" s="190" t="s">
        <v>155</v>
      </c>
      <c r="Z9" s="2"/>
      <c r="AB9" s="117" t="s">
        <v>98</v>
      </c>
      <c r="AI9" s="237" t="s">
        <v>99</v>
      </c>
    </row>
    <row r="10" spans="1:61">
      <c r="F10" s="3"/>
      <c r="G10" s="3"/>
      <c r="H10" s="3"/>
      <c r="I10" s="167" t="s">
        <v>148</v>
      </c>
      <c r="J10" s="119"/>
      <c r="L10" s="144"/>
      <c r="M10" s="3"/>
      <c r="N10" s="3"/>
      <c r="O10" s="3"/>
      <c r="P10" s="167" t="s">
        <v>156</v>
      </c>
      <c r="S10" s="8"/>
    </row>
    <row r="11" spans="1:61">
      <c r="E11" s="118"/>
      <c r="F11" s="3"/>
      <c r="G11" s="3"/>
      <c r="H11" s="3"/>
      <c r="I11" s="119" t="s">
        <v>149</v>
      </c>
      <c r="J11" s="119"/>
      <c r="L11" s="3"/>
      <c r="M11" s="3"/>
      <c r="N11" s="3"/>
      <c r="O11" s="3"/>
      <c r="Q11" s="119" t="s">
        <v>157</v>
      </c>
      <c r="S11" s="8"/>
    </row>
    <row r="12" spans="1:61">
      <c r="I12" s="119"/>
      <c r="J12" s="167" t="s">
        <v>150</v>
      </c>
      <c r="M12" s="161" t="s">
        <v>420</v>
      </c>
      <c r="N12" s="161"/>
      <c r="S12" s="8"/>
    </row>
    <row r="13" spans="1:61">
      <c r="J13" s="119" t="s">
        <v>151</v>
      </c>
      <c r="S13" s="8"/>
    </row>
    <row r="14" spans="1:61">
      <c r="S14" s="8"/>
      <c r="T14" s="8"/>
      <c r="U14" s="8"/>
      <c r="V14" s="8"/>
    </row>
    <row r="15" spans="1:61">
      <c r="S15" s="8"/>
    </row>
    <row r="16" spans="1:61" ht="15.75">
      <c r="B16" s="368" t="s">
        <v>518</v>
      </c>
      <c r="S16" s="8"/>
    </row>
    <row r="17" spans="2:20">
      <c r="B17" s="138"/>
    </row>
    <row r="19" spans="2:20">
      <c r="P19" s="2"/>
      <c r="Q19" s="2"/>
      <c r="R19" s="2"/>
      <c r="S19" s="2"/>
      <c r="T19" s="142"/>
    </row>
  </sheetData>
  <mergeCells count="15">
    <mergeCell ref="AM1:AV1"/>
    <mergeCell ref="AW1:BD1"/>
    <mergeCell ref="BE1:BI1"/>
    <mergeCell ref="T1:AC1"/>
    <mergeCell ref="BH2:BI2"/>
    <mergeCell ref="AU2:AV2"/>
    <mergeCell ref="A7:D7"/>
    <mergeCell ref="A1:D1"/>
    <mergeCell ref="AD1:AL1"/>
    <mergeCell ref="E1:Q1"/>
    <mergeCell ref="R1:R2"/>
    <mergeCell ref="AB2:AC2"/>
    <mergeCell ref="AK2:AL2"/>
    <mergeCell ref="I2:J2"/>
    <mergeCell ref="S1:S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5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5703125" style="7" bestFit="1" customWidth="1"/>
    <col min="2" max="2" width="34.28515625" style="88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33" t="s">
        <v>31</v>
      </c>
      <c r="B1" s="634"/>
      <c r="C1" s="634"/>
      <c r="D1" s="635"/>
      <c r="E1" s="636" t="s">
        <v>160</v>
      </c>
      <c r="F1" s="637"/>
      <c r="G1" s="637"/>
      <c r="H1" s="637"/>
      <c r="I1" s="628" t="s">
        <v>154</v>
      </c>
      <c r="J1" s="628"/>
      <c r="K1" s="628"/>
      <c r="L1" s="628"/>
      <c r="M1" s="628"/>
      <c r="N1" s="628"/>
      <c r="O1" s="628"/>
      <c r="P1" s="628"/>
      <c r="Q1" s="629" t="s">
        <v>29</v>
      </c>
      <c r="R1" s="630"/>
      <c r="S1" s="630"/>
      <c r="T1" s="630"/>
    </row>
    <row r="2" spans="1:20" s="4" customFormat="1" ht="23.25" thickBot="1">
      <c r="A2" s="9" t="s">
        <v>19</v>
      </c>
      <c r="B2" s="157" t="s">
        <v>0</v>
      </c>
      <c r="C2" s="51" t="s">
        <v>11</v>
      </c>
      <c r="D2" s="158" t="s">
        <v>12</v>
      </c>
      <c r="E2" s="37" t="s">
        <v>406</v>
      </c>
      <c r="F2" s="638" t="s">
        <v>29</v>
      </c>
      <c r="G2" s="639"/>
      <c r="H2" s="640"/>
      <c r="I2" s="37" t="s">
        <v>87</v>
      </c>
      <c r="J2" s="51" t="s">
        <v>88</v>
      </c>
      <c r="K2" s="51" t="s">
        <v>90</v>
      </c>
      <c r="L2" s="51" t="s">
        <v>230</v>
      </c>
      <c r="M2" s="51" t="s">
        <v>231</v>
      </c>
      <c r="N2" s="51" t="s">
        <v>232</v>
      </c>
      <c r="O2" s="51"/>
      <c r="P2" s="51" t="s">
        <v>45</v>
      </c>
      <c r="Q2" s="631"/>
      <c r="R2" s="632"/>
      <c r="S2" s="632"/>
      <c r="T2" s="632"/>
    </row>
    <row r="3" spans="1:20">
      <c r="A3" s="29" t="str">
        <f>'1-συμβολαια'!A3</f>
        <v>???</v>
      </c>
      <c r="B3" s="87" t="str">
        <f>'1-συμβολαια'!C3</f>
        <v>υποθήκη</v>
      </c>
      <c r="C3" s="14" t="str">
        <f>'4-πολλυπρ'!D3</f>
        <v>τραπεζα …??? [= …???</v>
      </c>
      <c r="D3" s="14" t="str">
        <f>'4-πολλυπρ'!I3</f>
        <v>219-91κ</v>
      </c>
      <c r="E3" s="19"/>
      <c r="F3" s="147"/>
      <c r="G3" s="147"/>
      <c r="H3" s="33"/>
      <c r="I3" s="19"/>
      <c r="J3" s="19"/>
      <c r="K3" s="243"/>
      <c r="L3" s="19"/>
      <c r="M3" s="19"/>
      <c r="N3" s="19"/>
      <c r="O3" s="19"/>
      <c r="P3" s="19">
        <f t="shared" ref="P3" si="0">SUM(I3:O3)</f>
        <v>0</v>
      </c>
      <c r="Q3" s="133"/>
      <c r="R3" s="133"/>
      <c r="S3" s="159"/>
      <c r="T3" s="78"/>
    </row>
    <row r="4" spans="1:20">
      <c r="A4" s="29">
        <f>'1-συμβολαια'!A4</f>
        <v>0</v>
      </c>
      <c r="B4" s="87" t="str">
        <f>'1-συμβολαια'!C4</f>
        <v>δάνειο τοκοχρεωλυτικό</v>
      </c>
      <c r="C4" s="14" t="str">
        <f>'4-πολλυπρ'!D4</f>
        <v>τραπεζα …??? [= …???</v>
      </c>
      <c r="D4" s="14" t="str">
        <f>'4-πολλυπρ'!I4</f>
        <v>219-91κ</v>
      </c>
      <c r="E4" s="19"/>
      <c r="F4" s="147"/>
      <c r="G4" s="147"/>
      <c r="H4" s="33"/>
      <c r="I4" s="19"/>
      <c r="J4" s="19"/>
      <c r="K4" s="243"/>
      <c r="L4" s="19"/>
      <c r="M4" s="19"/>
      <c r="N4" s="19"/>
      <c r="O4" s="19"/>
      <c r="P4" s="19">
        <f t="shared" ref="P4:P6" si="1">SUM(I4:O4)</f>
        <v>0</v>
      </c>
      <c r="Q4" s="133"/>
      <c r="R4" s="133"/>
      <c r="S4" s="159"/>
      <c r="T4" s="78"/>
    </row>
    <row r="5" spans="1:20">
      <c r="A5" s="29">
        <f>'1-συμβολαια'!A5</f>
        <v>0</v>
      </c>
      <c r="B5" s="87" t="str">
        <f>'1-συμβολαια'!C5</f>
        <v>υποθήκη δανείου</v>
      </c>
      <c r="C5" s="14" t="str">
        <f>'4-πολλυπρ'!D5</f>
        <v>τραπεζα …??? [= …???</v>
      </c>
      <c r="D5" s="14" t="str">
        <f>'4-πολλυπρ'!I5</f>
        <v>219-91κ</v>
      </c>
      <c r="E5" s="19"/>
      <c r="F5" s="147"/>
      <c r="G5" s="147"/>
      <c r="H5" s="33"/>
      <c r="I5" s="19"/>
      <c r="J5" s="19"/>
      <c r="K5" s="243"/>
      <c r="L5" s="19"/>
      <c r="M5" s="19"/>
      <c r="N5" s="19"/>
      <c r="O5" s="19"/>
      <c r="P5" s="19">
        <f t="shared" si="1"/>
        <v>0</v>
      </c>
      <c r="Q5" s="133"/>
      <c r="R5" s="133"/>
      <c r="S5" s="159"/>
      <c r="T5" s="78"/>
    </row>
    <row r="6" spans="1:20">
      <c r="A6" s="29">
        <f>'1-συμβολαια'!A6</f>
        <v>0</v>
      </c>
      <c r="B6" s="87" t="str">
        <f>'1-συμβολαια'!C6</f>
        <v>δανείου ΤΟΚΟΙ</v>
      </c>
      <c r="C6" s="14" t="str">
        <f>'4-πολλυπρ'!D6</f>
        <v>τραπεζα …??? [= …???</v>
      </c>
      <c r="D6" s="14" t="str">
        <f>'4-πολλυπρ'!I6</f>
        <v>219-91κ</v>
      </c>
      <c r="E6" s="19"/>
      <c r="F6" s="147"/>
      <c r="G6" s="147"/>
      <c r="H6" s="33"/>
      <c r="I6" s="19"/>
      <c r="J6" s="19"/>
      <c r="K6" s="243"/>
      <c r="L6" s="19"/>
      <c r="M6" s="19"/>
      <c r="N6" s="19"/>
      <c r="O6" s="19"/>
      <c r="P6" s="19">
        <f t="shared" si="1"/>
        <v>0</v>
      </c>
      <c r="Q6" s="133"/>
      <c r="R6" s="133"/>
      <c r="S6" s="159"/>
      <c r="T6" s="78"/>
    </row>
    <row r="7" spans="1:20">
      <c r="A7" s="607" t="s">
        <v>35</v>
      </c>
      <c r="B7" s="608"/>
      <c r="C7" s="608"/>
      <c r="D7" s="609"/>
      <c r="E7" s="69">
        <f>SUM(E3:E6)</f>
        <v>0</v>
      </c>
      <c r="F7" s="64"/>
      <c r="G7" s="64"/>
      <c r="H7" s="64"/>
      <c r="I7" s="69">
        <f t="shared" ref="I7:Q7" si="2">SUM(I3:I6)</f>
        <v>0</v>
      </c>
      <c r="J7" s="69">
        <f t="shared" si="2"/>
        <v>0</v>
      </c>
      <c r="K7" s="69">
        <f t="shared" si="2"/>
        <v>0</v>
      </c>
      <c r="L7" s="69">
        <f t="shared" si="2"/>
        <v>0</v>
      </c>
      <c r="M7" s="69">
        <f t="shared" si="2"/>
        <v>0</v>
      </c>
      <c r="N7" s="69">
        <f t="shared" si="2"/>
        <v>0</v>
      </c>
      <c r="O7" s="69">
        <f t="shared" si="2"/>
        <v>0</v>
      </c>
      <c r="P7" s="69">
        <f t="shared" si="2"/>
        <v>0</v>
      </c>
      <c r="Q7" s="80">
        <f t="shared" si="2"/>
        <v>0</v>
      </c>
      <c r="R7" s="148"/>
      <c r="S7" s="3"/>
      <c r="T7" s="3"/>
    </row>
    <row r="9" spans="1:20" ht="15.75" customHeight="1">
      <c r="I9" s="139" t="s">
        <v>524</v>
      </c>
      <c r="L9" s="139" t="s">
        <v>525</v>
      </c>
      <c r="R9" s="160"/>
      <c r="S9" s="84"/>
      <c r="T9" s="160"/>
    </row>
    <row r="10" spans="1:20">
      <c r="F10" s="167" t="s">
        <v>158</v>
      </c>
      <c r="G10" s="119"/>
      <c r="H10" s="79"/>
      <c r="L10" s="182" t="s">
        <v>198</v>
      </c>
      <c r="R10" s="2"/>
    </row>
    <row r="11" spans="1:20">
      <c r="F11" s="79"/>
      <c r="G11" s="119" t="s">
        <v>159</v>
      </c>
      <c r="M11" s="181" t="s">
        <v>199</v>
      </c>
      <c r="Q11" s="2"/>
      <c r="R11" s="2"/>
    </row>
    <row r="12" spans="1:20">
      <c r="N12" s="161" t="s">
        <v>200</v>
      </c>
      <c r="Q12" s="2"/>
      <c r="R12" s="2"/>
    </row>
    <row r="13" spans="1:20">
      <c r="Q13" s="2"/>
      <c r="R13" s="2"/>
    </row>
    <row r="14" spans="1:20">
      <c r="B14" s="137"/>
    </row>
    <row r="15" spans="1:20">
      <c r="B15" s="138"/>
    </row>
  </sheetData>
  <mergeCells count="6">
    <mergeCell ref="I1:P1"/>
    <mergeCell ref="Q1:T2"/>
    <mergeCell ref="A1:D1"/>
    <mergeCell ref="A7:D7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9"/>
  <sheetViews>
    <sheetView topLeftCell="J1" workbookViewId="0">
      <pane ySplit="2" topLeftCell="A3" activePane="bottomLeft" state="frozen"/>
      <selection pane="bottomLeft" activeCell="A33" sqref="A33"/>
    </sheetView>
  </sheetViews>
  <sheetFormatPr defaultRowHeight="11.25"/>
  <cols>
    <col min="1" max="1" width="6" style="3" bestFit="1" customWidth="1"/>
    <col min="2" max="2" width="18.7109375" style="3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52" t="s">
        <v>322</v>
      </c>
      <c r="B1" s="653"/>
      <c r="C1" s="653"/>
      <c r="D1" s="653"/>
      <c r="E1" s="653"/>
      <c r="F1" s="653"/>
      <c r="G1" s="653"/>
      <c r="H1" s="653"/>
      <c r="I1" s="653"/>
      <c r="J1" s="653"/>
      <c r="K1" s="653"/>
      <c r="L1" s="653"/>
      <c r="M1" s="653"/>
      <c r="N1" s="653"/>
      <c r="O1" s="653"/>
      <c r="P1" s="653"/>
      <c r="Q1" s="653"/>
      <c r="R1" s="653"/>
      <c r="S1" s="653"/>
      <c r="T1" s="653"/>
      <c r="U1" s="653"/>
      <c r="V1" s="653"/>
      <c r="W1" s="653"/>
      <c r="X1" s="653"/>
      <c r="Y1" s="653"/>
      <c r="Z1" s="653"/>
      <c r="AA1" s="653"/>
      <c r="AB1" s="653"/>
      <c r="AC1" s="653"/>
      <c r="AD1" s="653"/>
      <c r="AE1" s="654" t="s">
        <v>45</v>
      </c>
      <c r="AF1" s="656" t="s">
        <v>526</v>
      </c>
      <c r="AG1" s="658" t="s">
        <v>33</v>
      </c>
      <c r="AH1" s="641" t="s">
        <v>332</v>
      </c>
      <c r="AI1" s="643" t="s">
        <v>83</v>
      </c>
      <c r="AJ1" s="644"/>
      <c r="AK1" s="644"/>
      <c r="AL1" s="645"/>
    </row>
    <row r="2" spans="1:38" ht="12" thickBot="1">
      <c r="A2" s="208"/>
      <c r="B2" s="209" t="s">
        <v>331</v>
      </c>
      <c r="C2" s="209" t="s">
        <v>84</v>
      </c>
      <c r="D2" s="210" t="s">
        <v>323</v>
      </c>
      <c r="E2" s="185" t="s">
        <v>31</v>
      </c>
      <c r="F2" s="185" t="s">
        <v>324</v>
      </c>
      <c r="G2" s="185" t="s">
        <v>325</v>
      </c>
      <c r="H2" s="185" t="s">
        <v>326</v>
      </c>
      <c r="I2" s="185" t="s">
        <v>327</v>
      </c>
      <c r="J2" s="185" t="s">
        <v>328</v>
      </c>
      <c r="K2" s="616" t="s">
        <v>29</v>
      </c>
      <c r="L2" s="617"/>
      <c r="M2" s="194" t="s">
        <v>329</v>
      </c>
      <c r="N2" s="194" t="s">
        <v>31</v>
      </c>
      <c r="O2" s="194" t="s">
        <v>324</v>
      </c>
      <c r="P2" s="194" t="s">
        <v>325</v>
      </c>
      <c r="Q2" s="194" t="s">
        <v>326</v>
      </c>
      <c r="R2" s="194" t="s">
        <v>327</v>
      </c>
      <c r="S2" s="194" t="s">
        <v>328</v>
      </c>
      <c r="T2" s="618" t="s">
        <v>29</v>
      </c>
      <c r="U2" s="619"/>
      <c r="V2" s="185" t="s">
        <v>330</v>
      </c>
      <c r="W2" s="185" t="s">
        <v>31</v>
      </c>
      <c r="X2" s="185" t="s">
        <v>324</v>
      </c>
      <c r="Y2" s="185" t="s">
        <v>325</v>
      </c>
      <c r="Z2" s="185" t="s">
        <v>326</v>
      </c>
      <c r="AA2" s="185" t="s">
        <v>327</v>
      </c>
      <c r="AB2" s="185" t="s">
        <v>328</v>
      </c>
      <c r="AC2" s="616" t="s">
        <v>29</v>
      </c>
      <c r="AD2" s="617"/>
      <c r="AE2" s="655"/>
      <c r="AF2" s="657"/>
      <c r="AG2" s="659"/>
      <c r="AH2" s="642"/>
      <c r="AI2" s="646"/>
      <c r="AJ2" s="647"/>
      <c r="AK2" s="647"/>
      <c r="AL2" s="648"/>
    </row>
    <row r="3" spans="1:38" s="5" customFormat="1">
      <c r="A3" s="473" t="str">
        <f>'1-συμβολαια'!A3</f>
        <v>???</v>
      </c>
      <c r="B3" s="338" t="str">
        <f>'1-συμβολαια'!C3</f>
        <v>υποθήκη</v>
      </c>
      <c r="C3" s="330">
        <f>'1-συμβολαια'!D3</f>
        <v>15000</v>
      </c>
      <c r="D3" s="330">
        <f t="shared" ref="D3" si="0">C3*1.3%</f>
        <v>195.00000000000003</v>
      </c>
      <c r="E3" s="330"/>
      <c r="F3" s="330"/>
      <c r="G3" s="330"/>
      <c r="H3" s="330"/>
      <c r="I3" s="330"/>
      <c r="J3" s="330"/>
      <c r="K3" s="330"/>
      <c r="L3" s="330"/>
      <c r="M3" s="330"/>
      <c r="N3" s="330"/>
      <c r="O3" s="330"/>
      <c r="P3" s="330"/>
      <c r="Q3" s="330"/>
      <c r="R3" s="330"/>
      <c r="S3" s="330"/>
      <c r="T3" s="330"/>
      <c r="U3" s="330"/>
      <c r="V3" s="330"/>
      <c r="W3" s="330"/>
      <c r="X3" s="330"/>
      <c r="Y3" s="330"/>
      <c r="Z3" s="330"/>
      <c r="AA3" s="330"/>
      <c r="AB3" s="330"/>
      <c r="AC3" s="330"/>
      <c r="AD3" s="330"/>
      <c r="AE3" s="330">
        <f t="shared" ref="AE3" si="1">D3+M3+V3</f>
        <v>195.00000000000003</v>
      </c>
      <c r="AF3" s="330">
        <v>1950</v>
      </c>
      <c r="AG3" s="330">
        <f t="shared" ref="AG3" si="2">AE3-AF3</f>
        <v>-1755</v>
      </c>
      <c r="AH3" s="338"/>
      <c r="AI3" s="338"/>
      <c r="AJ3" s="338"/>
      <c r="AK3" s="338"/>
      <c r="AL3" s="338"/>
    </row>
    <row r="4" spans="1:38" s="5" customFormat="1">
      <c r="A4" s="474"/>
      <c r="B4" s="71" t="str">
        <f>'1-συμβολαια'!C4</f>
        <v>δάνειο τοκοχρεωλυτικό</v>
      </c>
      <c r="C4" s="339">
        <f>'1-συμβολαια'!D4</f>
        <v>1200000</v>
      </c>
      <c r="D4" s="339">
        <f t="shared" ref="D4:D6" si="3">C4*1.3%</f>
        <v>15600.000000000002</v>
      </c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  <c r="U4" s="339"/>
      <c r="V4" s="339"/>
      <c r="W4" s="339"/>
      <c r="X4" s="339"/>
      <c r="Y4" s="339"/>
      <c r="Z4" s="339"/>
      <c r="AA4" s="339"/>
      <c r="AB4" s="339"/>
      <c r="AC4" s="339"/>
      <c r="AD4" s="339"/>
      <c r="AE4" s="330">
        <f t="shared" ref="AE4:AE6" si="4">D4+M4+V4</f>
        <v>15600.000000000002</v>
      </c>
      <c r="AF4" s="330">
        <f t="shared" ref="AF4:AF6" si="5">E4+N4+W4</f>
        <v>0</v>
      </c>
      <c r="AG4" s="330">
        <f t="shared" ref="AG4:AG6" si="6">AE4-AF4</f>
        <v>15600.000000000002</v>
      </c>
      <c r="AH4" s="71"/>
      <c r="AI4" s="71"/>
      <c r="AJ4" s="71"/>
      <c r="AK4" s="71"/>
      <c r="AL4" s="71"/>
    </row>
    <row r="5" spans="1:38" s="5" customFormat="1">
      <c r="A5" s="474"/>
      <c r="B5" s="71" t="str">
        <f>'1-συμβολαια'!C5</f>
        <v>υποθήκη δανείου</v>
      </c>
      <c r="C5" s="339">
        <f>'1-συμβολαια'!D5</f>
        <v>1305000</v>
      </c>
      <c r="D5" s="339">
        <f t="shared" si="3"/>
        <v>16965</v>
      </c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  <c r="U5" s="339"/>
      <c r="V5" s="339"/>
      <c r="W5" s="339"/>
      <c r="X5" s="339"/>
      <c r="Y5" s="339"/>
      <c r="Z5" s="339"/>
      <c r="AA5" s="339"/>
      <c r="AB5" s="339"/>
      <c r="AC5" s="339"/>
      <c r="AD5" s="339"/>
      <c r="AE5" s="330">
        <f t="shared" si="4"/>
        <v>16965</v>
      </c>
      <c r="AF5" s="330">
        <f t="shared" si="5"/>
        <v>0</v>
      </c>
      <c r="AG5" s="330">
        <f t="shared" si="6"/>
        <v>16965</v>
      </c>
      <c r="AH5" s="71"/>
      <c r="AI5" s="71"/>
      <c r="AJ5" s="71"/>
      <c r="AK5" s="71"/>
      <c r="AL5" s="71"/>
    </row>
    <row r="6" spans="1:38" s="5" customFormat="1" ht="12" thickBot="1">
      <c r="A6" s="475"/>
      <c r="B6" s="418" t="str">
        <f>'1-συμβολαια'!C6</f>
        <v>δανείου ΤΟΚΟΙ</v>
      </c>
      <c r="C6" s="472">
        <f>'1-συμβολαια'!D6</f>
        <v>1459040</v>
      </c>
      <c r="D6" s="472">
        <f t="shared" si="3"/>
        <v>18967.52</v>
      </c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  <c r="P6" s="472"/>
      <c r="Q6" s="472"/>
      <c r="R6" s="472"/>
      <c r="S6" s="472"/>
      <c r="T6" s="472"/>
      <c r="U6" s="472"/>
      <c r="V6" s="472"/>
      <c r="W6" s="472"/>
      <c r="X6" s="472"/>
      <c r="Y6" s="472"/>
      <c r="Z6" s="472"/>
      <c r="AA6" s="472"/>
      <c r="AB6" s="472"/>
      <c r="AC6" s="472"/>
      <c r="AD6" s="472"/>
      <c r="AE6" s="472">
        <f t="shared" si="4"/>
        <v>18967.52</v>
      </c>
      <c r="AF6" s="472">
        <f t="shared" si="5"/>
        <v>0</v>
      </c>
      <c r="AG6" s="472">
        <f t="shared" si="6"/>
        <v>18967.52</v>
      </c>
      <c r="AH6" s="418"/>
      <c r="AI6" s="418"/>
      <c r="AJ6" s="418"/>
      <c r="AK6" s="418"/>
      <c r="AL6" s="418"/>
    </row>
    <row r="7" spans="1:38">
      <c r="A7" s="649" t="str">
        <f>'1-συμβολαια'!A7</f>
        <v>σύνολο</v>
      </c>
      <c r="B7" s="650"/>
      <c r="C7" s="651"/>
      <c r="D7" s="321">
        <f>SUM(D3:D6)</f>
        <v>51727.520000000004</v>
      </c>
      <c r="E7" s="321"/>
      <c r="F7" s="321"/>
      <c r="G7" s="321"/>
      <c r="H7" s="321"/>
      <c r="I7" s="321"/>
      <c r="J7" s="321"/>
      <c r="K7" s="321"/>
      <c r="L7" s="321"/>
      <c r="M7" s="321">
        <f>SUM(M3:M6)</f>
        <v>0</v>
      </c>
      <c r="N7" s="321"/>
      <c r="O7" s="321"/>
      <c r="P7" s="321"/>
      <c r="Q7" s="321"/>
      <c r="R7" s="321"/>
      <c r="S7" s="321"/>
      <c r="T7" s="321"/>
      <c r="U7" s="321"/>
      <c r="V7" s="321">
        <f>SUM(V3:V6)</f>
        <v>0</v>
      </c>
      <c r="W7" s="321"/>
      <c r="X7" s="321"/>
      <c r="Y7" s="321"/>
      <c r="Z7" s="321"/>
      <c r="AA7" s="321"/>
      <c r="AB7" s="321"/>
      <c r="AC7" s="321"/>
      <c r="AD7" s="321"/>
      <c r="AE7" s="321">
        <f>SUM(AE3:AE6)</f>
        <v>51727.520000000004</v>
      </c>
      <c r="AF7" s="321">
        <f>SUM(AF3:AF6)</f>
        <v>1950</v>
      </c>
      <c r="AG7" s="321">
        <f>SUM(AG3:AG6)</f>
        <v>49777.520000000004</v>
      </c>
      <c r="AH7" s="321">
        <f>SUM(AH3:AH6)</f>
        <v>0</v>
      </c>
      <c r="AI7" s="321"/>
      <c r="AJ7" s="321"/>
      <c r="AK7" s="321"/>
      <c r="AL7" s="321"/>
    </row>
    <row r="9" spans="1:38">
      <c r="E9" s="2"/>
      <c r="F9" s="2"/>
      <c r="G9" s="2"/>
      <c r="H9" s="175" t="s">
        <v>333</v>
      </c>
      <c r="I9" s="2"/>
      <c r="J9" s="2"/>
      <c r="K9" s="2"/>
      <c r="L9" s="2"/>
      <c r="M9" s="2"/>
      <c r="N9" s="2"/>
      <c r="O9" s="2"/>
      <c r="P9" s="2"/>
      <c r="Q9" s="175" t="s">
        <v>333</v>
      </c>
      <c r="R9" s="2"/>
      <c r="S9" s="2"/>
      <c r="T9" s="2"/>
      <c r="U9" s="2"/>
      <c r="V9" s="2"/>
      <c r="W9" s="2"/>
      <c r="X9" s="2"/>
      <c r="Y9" s="2"/>
      <c r="Z9" s="175" t="s">
        <v>333</v>
      </c>
      <c r="AA9" s="2"/>
      <c r="AB9" s="2"/>
      <c r="AC9" s="2"/>
      <c r="AD9" s="2"/>
      <c r="AE9" s="2"/>
    </row>
    <row r="10" spans="1:38">
      <c r="E10" s="2"/>
      <c r="F10" s="211" t="s">
        <v>334</v>
      </c>
      <c r="G10" s="211"/>
      <c r="H10" s="211"/>
      <c r="I10" s="211"/>
      <c r="J10" s="211"/>
      <c r="K10" s="211"/>
      <c r="L10" s="211"/>
      <c r="M10" s="211"/>
      <c r="N10" s="211"/>
      <c r="O10" s="211" t="s">
        <v>334</v>
      </c>
      <c r="P10" s="2"/>
      <c r="Q10" s="2"/>
      <c r="R10" s="2"/>
      <c r="S10" s="2"/>
      <c r="T10" s="2"/>
      <c r="U10" s="2"/>
      <c r="V10" s="2"/>
      <c r="W10" s="2"/>
      <c r="X10" s="211" t="s">
        <v>334</v>
      </c>
      <c r="Y10" s="2"/>
      <c r="Z10" s="2"/>
      <c r="AA10" s="2"/>
      <c r="AB10" s="2"/>
      <c r="AC10" s="2"/>
      <c r="AD10" s="2"/>
      <c r="AE10" s="2"/>
    </row>
    <row r="11" spans="1:38">
      <c r="E11" s="2"/>
      <c r="F11" s="2"/>
      <c r="G11" s="2"/>
      <c r="H11" s="2"/>
      <c r="I11" s="4"/>
      <c r="J11" s="179" t="s">
        <v>335</v>
      </c>
      <c r="K11" s="175"/>
      <c r="L11" s="2"/>
      <c r="M11" s="2"/>
      <c r="N11" s="2"/>
      <c r="O11" s="2"/>
      <c r="P11" s="2"/>
      <c r="Q11" s="4"/>
      <c r="R11" s="179" t="s">
        <v>336</v>
      </c>
      <c r="S11" s="179"/>
      <c r="T11" s="179"/>
      <c r="U11" s="179"/>
      <c r="V11" s="4"/>
      <c r="W11" s="4"/>
      <c r="X11" s="4"/>
      <c r="Y11" s="4"/>
      <c r="Z11" s="4"/>
      <c r="AA11" s="179" t="s">
        <v>336</v>
      </c>
      <c r="AB11" s="179"/>
      <c r="AC11" s="179"/>
      <c r="AD11" s="175"/>
      <c r="AE11" s="2"/>
    </row>
    <row r="12" spans="1:38">
      <c r="E12" s="2"/>
      <c r="F12" s="2"/>
      <c r="G12" s="2"/>
      <c r="H12" s="2"/>
      <c r="I12" s="179" t="s">
        <v>336</v>
      </c>
      <c r="J12" s="4"/>
      <c r="K12" s="2"/>
      <c r="L12" s="2"/>
      <c r="M12" s="2"/>
      <c r="N12" s="2"/>
      <c r="O12" s="2"/>
      <c r="P12" s="2"/>
      <c r="Q12" s="4"/>
      <c r="R12" s="4"/>
      <c r="S12" s="179" t="s">
        <v>335</v>
      </c>
      <c r="T12" s="179"/>
      <c r="U12" s="4"/>
      <c r="V12" s="4"/>
      <c r="W12" s="4"/>
      <c r="X12" s="4"/>
      <c r="Y12" s="4"/>
      <c r="Z12" s="4"/>
      <c r="AA12" s="4"/>
      <c r="AB12" s="179" t="s">
        <v>335</v>
      </c>
      <c r="AC12" s="179"/>
      <c r="AD12" s="2"/>
      <c r="AE12" s="2"/>
    </row>
    <row r="13" spans="1:38">
      <c r="E13" s="2"/>
      <c r="F13" s="2"/>
      <c r="G13" s="2"/>
      <c r="H13" s="2"/>
      <c r="I13" s="4"/>
      <c r="J13" s="4"/>
      <c r="K13" s="2"/>
      <c r="L13" s="2"/>
      <c r="M13" s="2"/>
      <c r="N13" s="2"/>
      <c r="O13" s="2"/>
      <c r="P13" s="2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2"/>
      <c r="AE13" s="2"/>
    </row>
    <row r="14" spans="1:38">
      <c r="E14" s="212" t="s">
        <v>337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13" t="s">
        <v>338</v>
      </c>
      <c r="R14" s="2"/>
      <c r="S14" s="2"/>
      <c r="T14" s="2"/>
      <c r="U14" s="2"/>
      <c r="V14" s="2"/>
      <c r="W14" s="2"/>
      <c r="X14" s="2"/>
      <c r="Y14" s="2"/>
      <c r="Z14" s="214" t="s">
        <v>339</v>
      </c>
      <c r="AA14" s="2"/>
      <c r="AB14" s="2"/>
      <c r="AC14" s="2"/>
      <c r="AD14" s="2"/>
      <c r="AE14" s="2"/>
    </row>
    <row r="15" spans="1:38">
      <c r="E15" s="215" t="s">
        <v>340</v>
      </c>
      <c r="F15" s="2"/>
      <c r="G15" s="2"/>
      <c r="H15" s="2"/>
      <c r="I15" s="2"/>
      <c r="J15" s="2"/>
      <c r="K15" s="2"/>
      <c r="L15" s="2"/>
      <c r="M15" s="7"/>
      <c r="N15" s="2"/>
      <c r="O15" s="175"/>
      <c r="P15" s="175"/>
      <c r="Q15" s="175"/>
      <c r="R15" s="175"/>
      <c r="S15" s="216" t="s">
        <v>341</v>
      </c>
      <c r="T15" s="175"/>
      <c r="U15" s="175"/>
      <c r="V15" s="175"/>
      <c r="W15" s="2"/>
      <c r="X15" s="2"/>
      <c r="Y15" s="2"/>
      <c r="Z15" s="2"/>
      <c r="AA15" s="217" t="s">
        <v>342</v>
      </c>
      <c r="AB15" s="2"/>
      <c r="AC15" s="2"/>
      <c r="AD15" s="2"/>
      <c r="AE15" s="2"/>
    </row>
    <row r="16" spans="1:38">
      <c r="E16" s="2"/>
      <c r="F16" s="215" t="s">
        <v>343</v>
      </c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18" t="s">
        <v>344</v>
      </c>
      <c r="T16" s="2"/>
      <c r="U16" s="2"/>
      <c r="V16" s="2"/>
      <c r="W16" s="2"/>
      <c r="X16" s="2"/>
      <c r="Y16" s="2"/>
      <c r="Z16" s="2"/>
      <c r="AA16" s="2"/>
      <c r="AB16" s="218" t="s">
        <v>344</v>
      </c>
      <c r="AC16" s="2"/>
      <c r="AD16" s="2"/>
      <c r="AE16" s="2"/>
    </row>
    <row r="17" spans="4:31">
      <c r="E17" s="2"/>
      <c r="F17" s="2"/>
      <c r="G17" s="2"/>
      <c r="H17" s="2"/>
      <c r="I17" s="2"/>
      <c r="J17" s="2"/>
      <c r="K17" s="2"/>
      <c r="L17" s="2"/>
      <c r="M17" s="7"/>
      <c r="N17" s="2"/>
      <c r="O17" s="2"/>
      <c r="P17" s="175"/>
      <c r="Q17" s="175"/>
      <c r="R17" s="175"/>
      <c r="S17" s="175"/>
      <c r="T17" s="175"/>
      <c r="U17" s="175"/>
      <c r="V17" s="175"/>
      <c r="W17" s="175"/>
      <c r="X17" s="175"/>
      <c r="Y17" s="2"/>
      <c r="Z17" s="2"/>
      <c r="AA17" s="2"/>
      <c r="AB17" s="216" t="s">
        <v>341</v>
      </c>
      <c r="AC17" s="2"/>
      <c r="AD17" s="2"/>
      <c r="AE17" s="2"/>
    </row>
    <row r="18" spans="4:31">
      <c r="E18" s="2"/>
      <c r="F18" s="2"/>
      <c r="G18" s="2"/>
      <c r="H18" s="2"/>
      <c r="I18" s="2"/>
      <c r="J18" s="2"/>
      <c r="K18" s="2"/>
      <c r="L18" s="2"/>
      <c r="M18" s="7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</row>
    <row r="19" spans="4:31">
      <c r="D19" s="322"/>
      <c r="E19" s="7"/>
      <c r="F19" s="7"/>
      <c r="G19" s="7"/>
      <c r="H19" s="7"/>
      <c r="I19" s="7"/>
    </row>
    <row r="20" spans="4:31">
      <c r="D20" s="322"/>
      <c r="E20" s="7"/>
      <c r="F20" s="7"/>
      <c r="G20" s="7"/>
      <c r="H20" s="7"/>
      <c r="I20" s="7"/>
    </row>
    <row r="21" spans="4:31">
      <c r="D21" s="322"/>
      <c r="E21" s="7"/>
      <c r="F21" s="7"/>
      <c r="G21" s="7"/>
      <c r="H21" s="7"/>
      <c r="I21" s="7"/>
    </row>
    <row r="22" spans="4:31">
      <c r="D22" s="322"/>
      <c r="E22" s="7"/>
      <c r="F22" s="7"/>
      <c r="G22" s="7"/>
      <c r="H22" s="7"/>
      <c r="I22" s="7"/>
    </row>
    <row r="23" spans="4:31">
      <c r="D23" s="322"/>
      <c r="E23" s="7"/>
      <c r="F23" s="7"/>
      <c r="G23" s="7"/>
      <c r="H23" s="7"/>
      <c r="I23" s="7"/>
    </row>
    <row r="24" spans="4:31">
      <c r="D24" s="322"/>
      <c r="E24" s="7"/>
      <c r="F24" s="7"/>
      <c r="G24" s="7"/>
      <c r="H24" s="7"/>
      <c r="I24" s="7"/>
    </row>
    <row r="25" spans="4:31">
      <c r="D25" s="322"/>
      <c r="E25" s="7"/>
      <c r="F25" s="7"/>
      <c r="G25" s="7"/>
      <c r="H25" s="7"/>
      <c r="I25" s="7"/>
    </row>
    <row r="26" spans="4:31">
      <c r="D26" s="322"/>
      <c r="E26" s="7"/>
      <c r="F26" s="7"/>
      <c r="G26" s="7"/>
      <c r="H26" s="7"/>
      <c r="I26" s="7"/>
    </row>
    <row r="27" spans="4:31">
      <c r="D27" s="322"/>
      <c r="E27" s="7"/>
      <c r="F27" s="7"/>
      <c r="G27" s="7"/>
      <c r="H27" s="7"/>
      <c r="I27" s="7"/>
    </row>
    <row r="28" spans="4:31">
      <c r="D28" s="322"/>
      <c r="E28" s="7"/>
      <c r="F28" s="7"/>
      <c r="G28" s="7"/>
      <c r="H28" s="7"/>
      <c r="I28" s="7"/>
    </row>
    <row r="29" spans="4:31">
      <c r="D29" s="322"/>
      <c r="E29" s="7"/>
      <c r="F29" s="7"/>
      <c r="G29" s="7"/>
      <c r="H29" s="7"/>
      <c r="I29" s="7"/>
    </row>
  </sheetData>
  <mergeCells count="10">
    <mergeCell ref="A7:C7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2025-10-26T08:58:47Z</dcterms:modified>
</cp:coreProperties>
</file>