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A4" i="5"/>
  <c r="AA5"/>
  <c r="AA3"/>
  <c r="X4"/>
  <c r="X5"/>
  <c r="X3"/>
  <c r="N4" i="1"/>
  <c r="N5"/>
  <c r="N3"/>
  <c r="BN3" i="24"/>
  <c r="BR3" s="1"/>
  <c r="AN5"/>
  <c r="AN3"/>
  <c r="AJ5"/>
  <c r="AJ4"/>
  <c r="AV4" s="1"/>
  <c r="AJ3"/>
  <c r="AH3"/>
  <c r="AH5"/>
  <c r="BX5"/>
  <c r="BR5"/>
  <c r="BF5"/>
  <c r="BB5"/>
  <c r="AF5"/>
  <c r="I5"/>
  <c r="G5"/>
  <c r="F5"/>
  <c r="B5"/>
  <c r="A5"/>
  <c r="BX4"/>
  <c r="BR4"/>
  <c r="BF4"/>
  <c r="BB4"/>
  <c r="AF4"/>
  <c r="I4"/>
  <c r="G4"/>
  <c r="F4"/>
  <c r="E4"/>
  <c r="D4"/>
  <c r="B4"/>
  <c r="A4"/>
  <c r="BX3"/>
  <c r="BF3"/>
  <c r="BB3"/>
  <c r="AF3"/>
  <c r="I3"/>
  <c r="G3"/>
  <c r="F3"/>
  <c r="E3"/>
  <c r="B3"/>
  <c r="A3"/>
  <c r="AW23"/>
  <c r="L5" i="20"/>
  <c r="M5"/>
  <c r="N5"/>
  <c r="E5"/>
  <c r="J4" i="1"/>
  <c r="AE4" i="16"/>
  <c r="AN4" s="1"/>
  <c r="C4" i="24" s="1"/>
  <c r="AE5" i="16"/>
  <c r="AE3"/>
  <c r="AC5"/>
  <c r="AB5"/>
  <c r="R5"/>
  <c r="R3"/>
  <c r="AM4"/>
  <c r="E4"/>
  <c r="I4" s="1"/>
  <c r="D4"/>
  <c r="H4" s="1"/>
  <c r="C4"/>
  <c r="B4"/>
  <c r="A4"/>
  <c r="F4" i="12"/>
  <c r="F4" i="1" s="1"/>
  <c r="C4" i="12"/>
  <c r="B4"/>
  <c r="A4"/>
  <c r="N4" i="13"/>
  <c r="J4"/>
  <c r="C4"/>
  <c r="G4" s="1"/>
  <c r="B4"/>
  <c r="A4"/>
  <c r="K3" i="25"/>
  <c r="C3"/>
  <c r="B3"/>
  <c r="A3"/>
  <c r="I36" i="1"/>
  <c r="H36"/>
  <c r="G36"/>
  <c r="I28"/>
  <c r="H28"/>
  <c r="G28"/>
  <c r="I19"/>
  <c r="AW16" i="24"/>
  <c r="AW18" s="1"/>
  <c r="CA4" l="1"/>
  <c r="S4" i="9" s="1"/>
  <c r="G4" i="5" s="1"/>
  <c r="AV3" i="24"/>
  <c r="I4" i="13"/>
  <c r="H4"/>
  <c r="L4" s="1"/>
  <c r="AV5" i="24"/>
  <c r="P4" i="16"/>
  <c r="N4" s="1"/>
  <c r="L4"/>
  <c r="K4"/>
  <c r="J4"/>
  <c r="G19" i="1"/>
  <c r="J3" i="13"/>
  <c r="J5"/>
  <c r="K4" l="1"/>
  <c r="O4" s="1"/>
  <c r="M4" s="1"/>
  <c r="E4" i="1" s="1"/>
  <c r="O4" i="16"/>
  <c r="H19" i="1"/>
  <c r="Q4" i="16" l="1"/>
  <c r="M4"/>
  <c r="H4" i="1" s="1"/>
  <c r="AP6" i="26"/>
  <c r="AM6"/>
  <c r="AO3"/>
  <c r="BY3" i="24" s="1"/>
  <c r="AO4" i="26"/>
  <c r="BY4" i="24" s="1"/>
  <c r="AO5" i="26"/>
  <c r="BY5" i="24" s="1"/>
  <c r="AN6" i="26"/>
  <c r="AO6" l="1"/>
  <c r="Z6" i="9" l="1"/>
  <c r="P6" i="20"/>
  <c r="P6" i="4"/>
  <c r="R6" i="24"/>
  <c r="Q6" l="1"/>
  <c r="Q3" i="20"/>
  <c r="H3" i="24" s="1"/>
  <c r="Q4" i="20"/>
  <c r="H4" i="24" s="1"/>
  <c r="BZ4" s="1"/>
  <c r="T4" i="9" s="1"/>
  <c r="Q5" i="20"/>
  <c r="H5" i="24" s="1"/>
  <c r="Q5" i="4"/>
  <c r="E5" i="24" s="1"/>
  <c r="AN3" i="16"/>
  <c r="C3" i="24" s="1"/>
  <c r="AM3" i="16"/>
  <c r="AM5"/>
  <c r="BZ3" i="24" l="1"/>
  <c r="T3" i="9" s="1"/>
  <c r="D5" i="24"/>
  <c r="CA5" s="1"/>
  <c r="S5" i="9" s="1"/>
  <c r="G5" i="5" s="1"/>
  <c r="D3" i="24"/>
  <c r="CA3" s="1"/>
  <c r="S3" i="9" s="1"/>
  <c r="G3" i="5" s="1"/>
  <c r="I4" i="1"/>
  <c r="F5" i="4"/>
  <c r="I5" s="1"/>
  <c r="F3" i="12" l="1"/>
  <c r="F5"/>
  <c r="T15" i="13"/>
  <c r="T14"/>
  <c r="P6" i="24"/>
  <c r="AR6"/>
  <c r="AS6"/>
  <c r="V6"/>
  <c r="J3" i="1"/>
  <c r="J5"/>
  <c r="T6" i="23"/>
  <c r="T6" i="24"/>
  <c r="U6"/>
  <c r="X6" i="9"/>
  <c r="Y6"/>
  <c r="AA6"/>
  <c r="AB6"/>
  <c r="P6" i="5" l="1"/>
  <c r="Q6"/>
  <c r="AD6" i="16" l="1"/>
  <c r="AE6"/>
  <c r="AF6"/>
  <c r="AH6"/>
  <c r="AI6"/>
  <c r="AL6"/>
  <c r="AM6"/>
  <c r="M6" i="9"/>
  <c r="C6" i="15" l="1"/>
  <c r="D6"/>
  <c r="E6"/>
  <c r="F6"/>
  <c r="G6"/>
  <c r="H6"/>
  <c r="I6"/>
  <c r="J3"/>
  <c r="J4"/>
  <c r="J5"/>
  <c r="J6" l="1"/>
  <c r="F3" i="1" l="1"/>
  <c r="F5"/>
  <c r="K2" i="25"/>
  <c r="K4"/>
  <c r="V6" i="5" l="1"/>
  <c r="T6"/>
  <c r="E5" l="1"/>
  <c r="D5"/>
  <c r="C5"/>
  <c r="B5"/>
  <c r="A5"/>
  <c r="E4"/>
  <c r="D4"/>
  <c r="C4"/>
  <c r="B4"/>
  <c r="A4"/>
  <c r="E3" l="1"/>
  <c r="D3"/>
  <c r="C3"/>
  <c r="B3"/>
  <c r="A3"/>
  <c r="AA6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W6" i="9" l="1"/>
  <c r="V6"/>
  <c r="N6" l="1"/>
  <c r="J6"/>
  <c r="I6"/>
  <c r="H6"/>
  <c r="G6"/>
  <c r="F6"/>
  <c r="E6"/>
  <c r="D5" l="1"/>
  <c r="C5"/>
  <c r="B5"/>
  <c r="A5"/>
  <c r="D4"/>
  <c r="C4"/>
  <c r="B4"/>
  <c r="A4"/>
  <c r="D3"/>
  <c r="C3"/>
  <c r="B3"/>
  <c r="A3"/>
  <c r="BQ6" i="24" l="1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B6"/>
  <c r="C15" i="23"/>
  <c r="S6"/>
  <c r="R6"/>
  <c r="Q6"/>
  <c r="P6"/>
  <c r="O6"/>
  <c r="N6"/>
  <c r="M6"/>
  <c r="L6"/>
  <c r="K6"/>
  <c r="J6"/>
  <c r="I6"/>
  <c r="BF6" i="24" l="1"/>
  <c r="J6"/>
  <c r="BR6"/>
  <c r="AV6"/>
  <c r="AF6"/>
  <c r="G6"/>
  <c r="F6" s="1"/>
  <c r="D6"/>
  <c r="I6"/>
  <c r="G6" i="5" l="1"/>
  <c r="S6" i="9"/>
  <c r="CA6" i="24"/>
  <c r="B5" i="23" l="1"/>
  <c r="A5"/>
  <c r="B4"/>
  <c r="A4"/>
  <c r="B3"/>
  <c r="A3"/>
  <c r="K6" i="15"/>
  <c r="B5" l="1"/>
  <c r="A5"/>
  <c r="B4"/>
  <c r="A4"/>
  <c r="B3"/>
  <c r="A3"/>
  <c r="D6" i="17"/>
  <c r="B5" l="1"/>
  <c r="A5"/>
  <c r="B4"/>
  <c r="A4"/>
  <c r="B3"/>
  <c r="A3"/>
  <c r="A6" i="27" l="1"/>
  <c r="C5"/>
  <c r="B5"/>
  <c r="A5"/>
  <c r="C4"/>
  <c r="B4"/>
  <c r="A4"/>
  <c r="C3"/>
  <c r="B3"/>
  <c r="A3"/>
  <c r="AH6" i="26"/>
  <c r="A6"/>
  <c r="AF5" l="1"/>
  <c r="C5"/>
  <c r="B5"/>
  <c r="A5"/>
  <c r="AF4"/>
  <c r="C4"/>
  <c r="D4" s="1"/>
  <c r="B4"/>
  <c r="A4"/>
  <c r="AF3"/>
  <c r="C3"/>
  <c r="B3"/>
  <c r="A3"/>
  <c r="F5" i="27" l="1"/>
  <c r="D5"/>
  <c r="D4"/>
  <c r="AE4" i="26"/>
  <c r="AG4" s="1"/>
  <c r="F4" i="27"/>
  <c r="E5"/>
  <c r="R6" i="20"/>
  <c r="O6"/>
  <c r="N6"/>
  <c r="M6"/>
  <c r="L6"/>
  <c r="K6"/>
  <c r="J6"/>
  <c r="I6"/>
  <c r="E6"/>
  <c r="D5"/>
  <c r="C5"/>
  <c r="B5"/>
  <c r="A5"/>
  <c r="D4"/>
  <c r="C4"/>
  <c r="B4"/>
  <c r="A4"/>
  <c r="D3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D5"/>
  <c r="C5"/>
  <c r="B5"/>
  <c r="A5"/>
  <c r="D4"/>
  <c r="C4"/>
  <c r="B4"/>
  <c r="A4"/>
  <c r="D3"/>
  <c r="C3"/>
  <c r="B3"/>
  <c r="A3"/>
  <c r="I4" i="5" l="1"/>
  <c r="Q4" i="9"/>
  <c r="X6" i="5"/>
  <c r="AE5" i="26"/>
  <c r="AG5" s="1"/>
  <c r="E4" i="27"/>
  <c r="H6" i="24"/>
  <c r="Q6" i="20"/>
  <c r="E6" i="24"/>
  <c r="Q6" i="4"/>
  <c r="I6"/>
  <c r="AC6" i="16"/>
  <c r="AB6"/>
  <c r="AA6"/>
  <c r="Y6"/>
  <c r="X6"/>
  <c r="W6"/>
  <c r="U6"/>
  <c r="T6"/>
  <c r="S6"/>
  <c r="R6"/>
  <c r="I5" i="5" l="1"/>
  <c r="Q5" i="9"/>
  <c r="D6" i="26"/>
  <c r="M6"/>
  <c r="E5" i="16" l="1"/>
  <c r="I5" s="1"/>
  <c r="D5"/>
  <c r="H5" s="1"/>
  <c r="V5" s="1"/>
  <c r="C5"/>
  <c r="B5"/>
  <c r="A5"/>
  <c r="E3"/>
  <c r="I3" s="1"/>
  <c r="D3"/>
  <c r="H3" s="1"/>
  <c r="C3"/>
  <c r="B3"/>
  <c r="A3"/>
  <c r="B5" i="14"/>
  <c r="A5"/>
  <c r="B4"/>
  <c r="A4"/>
  <c r="B3"/>
  <c r="A3"/>
  <c r="G6" i="12"/>
  <c r="AN5" i="16" l="1"/>
  <c r="C5" i="24" s="1"/>
  <c r="BZ5" s="1"/>
  <c r="T5" i="9" s="1"/>
  <c r="V6" i="16"/>
  <c r="M3" i="5"/>
  <c r="K3" i="16"/>
  <c r="L3"/>
  <c r="J3"/>
  <c r="L5"/>
  <c r="J5"/>
  <c r="K5"/>
  <c r="AN6" l="1"/>
  <c r="O5"/>
  <c r="M5" s="1"/>
  <c r="H5" i="1" s="1"/>
  <c r="P3" i="16"/>
  <c r="N3" s="1"/>
  <c r="J6"/>
  <c r="P5"/>
  <c r="L6"/>
  <c r="O3"/>
  <c r="K6"/>
  <c r="I6"/>
  <c r="C6" i="24"/>
  <c r="H6" i="16"/>
  <c r="C5" i="12"/>
  <c r="B5"/>
  <c r="A5"/>
  <c r="C3"/>
  <c r="B3"/>
  <c r="A3"/>
  <c r="F6"/>
  <c r="R4" i="10" l="1"/>
  <c r="Q5" i="16"/>
  <c r="R5" i="10" s="1"/>
  <c r="M3" i="16"/>
  <c r="H3" i="1" s="1"/>
  <c r="Q3" i="16"/>
  <c r="R3" i="10" s="1"/>
  <c r="N5" i="16"/>
  <c r="P6"/>
  <c r="O6"/>
  <c r="BZ6" i="24"/>
  <c r="T6" i="9"/>
  <c r="F6" i="13"/>
  <c r="E6"/>
  <c r="D6"/>
  <c r="N6" i="16" l="1"/>
  <c r="Q6"/>
  <c r="R6" i="10"/>
  <c r="M6" i="16"/>
  <c r="N5" i="13" l="1"/>
  <c r="P5" i="14" s="1"/>
  <c r="C5" i="13"/>
  <c r="G5" s="1"/>
  <c r="I5" s="1"/>
  <c r="B5"/>
  <c r="A5"/>
  <c r="P4" i="14"/>
  <c r="G4" i="1" s="1"/>
  <c r="L4" s="1"/>
  <c r="W4" i="5" s="1"/>
  <c r="N3" i="13"/>
  <c r="P3" i="14" s="1"/>
  <c r="C3" i="13"/>
  <c r="G3" s="1"/>
  <c r="I3" s="1"/>
  <c r="B3"/>
  <c r="A3"/>
  <c r="K5" i="25"/>
  <c r="J5"/>
  <c r="I5"/>
  <c r="H5"/>
  <c r="G5"/>
  <c r="F5"/>
  <c r="E5"/>
  <c r="D5"/>
  <c r="A5"/>
  <c r="C4"/>
  <c r="B4"/>
  <c r="A4"/>
  <c r="C2"/>
  <c r="B2"/>
  <c r="A2"/>
  <c r="M6" i="1"/>
  <c r="K6"/>
  <c r="P6" i="14" l="1"/>
  <c r="I5" i="1" l="1"/>
  <c r="G5" s="1"/>
  <c r="I3"/>
  <c r="G3" s="1"/>
  <c r="F6" l="1"/>
  <c r="I6" l="1"/>
  <c r="J6"/>
  <c r="M4" i="5" l="1"/>
  <c r="M5"/>
  <c r="F6" i="17" l="1"/>
  <c r="U6" i="9" l="1"/>
  <c r="G6" i="1" l="1"/>
  <c r="H6" l="1"/>
  <c r="H3" i="13" l="1"/>
  <c r="H5"/>
  <c r="L5" s="1"/>
  <c r="N6"/>
  <c r="AF6" i="26"/>
  <c r="D3" i="27"/>
  <c r="E3"/>
  <c r="J5" l="1"/>
  <c r="X5"/>
  <c r="M6" i="5"/>
  <c r="D6" i="27"/>
  <c r="E6"/>
  <c r="H4"/>
  <c r="V6" i="26"/>
  <c r="K5" i="13"/>
  <c r="H3" i="27"/>
  <c r="K3" i="13"/>
  <c r="G6"/>
  <c r="F3" i="27"/>
  <c r="AE3" i="26"/>
  <c r="AG3" s="1"/>
  <c r="L3" i="13"/>
  <c r="H5" i="27"/>
  <c r="H6" i="13"/>
  <c r="I3" i="5" l="1"/>
  <c r="Q3" i="9"/>
  <c r="V3" i="27"/>
  <c r="I3"/>
  <c r="W3"/>
  <c r="J3"/>
  <c r="X3"/>
  <c r="J4"/>
  <c r="X4"/>
  <c r="V4"/>
  <c r="I5"/>
  <c r="W5"/>
  <c r="I4"/>
  <c r="W4"/>
  <c r="V5"/>
  <c r="G4"/>
  <c r="AG6" i="26"/>
  <c r="G5" i="27"/>
  <c r="O5" i="13"/>
  <c r="J6"/>
  <c r="K6"/>
  <c r="AE6" i="26"/>
  <c r="L6" i="13"/>
  <c r="G3" i="27"/>
  <c r="O3" i="13"/>
  <c r="I6"/>
  <c r="F6" i="27"/>
  <c r="C6" i="17"/>
  <c r="Q6" i="9" l="1"/>
  <c r="I6" i="5"/>
  <c r="M5" i="13"/>
  <c r="E5" i="1" s="1"/>
  <c r="L5" s="1"/>
  <c r="W5" i="5" s="1"/>
  <c r="L5" i="9"/>
  <c r="L4"/>
  <c r="O4" i="1" s="1"/>
  <c r="I6" i="27"/>
  <c r="M3" i="13"/>
  <c r="E3" i="1" s="1"/>
  <c r="L3" s="1"/>
  <c r="W3" i="5" s="1"/>
  <c r="L3" i="9"/>
  <c r="J6" i="27"/>
  <c r="H6"/>
  <c r="O6" i="13"/>
  <c r="G6" i="27"/>
  <c r="E6" i="17"/>
  <c r="F5" i="5" l="1"/>
  <c r="H5" s="1"/>
  <c r="P5" i="9"/>
  <c r="P3"/>
  <c r="F3" i="5"/>
  <c r="H3" s="1"/>
  <c r="O3" i="1"/>
  <c r="O3" i="9" s="1"/>
  <c r="F4" i="5"/>
  <c r="H4" s="1"/>
  <c r="P4" i="9"/>
  <c r="L6"/>
  <c r="M6" i="13"/>
  <c r="N3" i="5" l="1"/>
  <c r="S3" s="1"/>
  <c r="Y4"/>
  <c r="K3" i="9"/>
  <c r="P3" i="10" s="1"/>
  <c r="K4" i="9"/>
  <c r="P4" i="10" s="1"/>
  <c r="O4" i="9"/>
  <c r="N4" i="5" s="1"/>
  <c r="S4" s="1"/>
  <c r="Y3"/>
  <c r="K5" i="9"/>
  <c r="P5" i="10" s="1"/>
  <c r="O5" i="1"/>
  <c r="O5" i="9" s="1"/>
  <c r="N5" i="5" s="1"/>
  <c r="S5" s="1"/>
  <c r="P6" i="9"/>
  <c r="F6" i="5"/>
  <c r="N6" i="1"/>
  <c r="E6"/>
  <c r="L6"/>
  <c r="U3" i="5" l="1"/>
  <c r="U4"/>
  <c r="Y5"/>
  <c r="U5" s="1"/>
  <c r="K6" i="9"/>
  <c r="H6" i="5"/>
  <c r="D6" i="23"/>
  <c r="P6" i="10" l="1"/>
  <c r="W6" i="5"/>
  <c r="E6" i="23"/>
  <c r="C6"/>
  <c r="O6" i="1"/>
  <c r="O6" i="9" l="1"/>
  <c r="Y6" i="5"/>
  <c r="S6" l="1"/>
  <c r="O6"/>
  <c r="U6"/>
</calcChain>
</file>

<file path=xl/sharedStrings.xml><?xml version="1.0" encoding="utf-8"?>
<sst xmlns="http://schemas.openxmlformats.org/spreadsheetml/2006/main" count="931" uniqueCount="570">
  <si>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</si>
  <si>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</si>
  <si>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</si>
  <si>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</si>
  <si>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</si>
  <si>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</si>
  <si>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</si>
  <si>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</si>
  <si>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</si>
  <si>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</si>
  <si>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</si>
  <si>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</si>
  <si>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</si>
  <si>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</si>
  <si>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</si>
  <si>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</si>
  <si>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</si>
  <si>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</si>
  <si>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</si>
  <si>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</si>
  <si>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</si>
  <si>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</si>
  <si>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</si>
  <si>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</si>
  <si>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</si>
  <si>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</si>
  <si>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</si>
  <si>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</si>
  <si>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</si>
  <si>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</si>
  <si>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</si>
  <si>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</si>
  <si>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</si>
  <si>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</si>
  <si>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</si>
  <si>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</si>
  <si>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</si>
  <si>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</si>
  <si>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</si>
  <si>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</si>
  <si>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</si>
  <si>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</si>
  <si>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</si>
  <si>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</si>
  <si>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</si>
  <si>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</si>
  <si>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</si>
  <si>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</si>
  <si>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</si>
  <si>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</si>
  <si>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</si>
  <si>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</si>
  <si>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</si>
  <si>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</si>
  <si>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</si>
  <si>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</si>
  <si>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</si>
  <si>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</si>
  <si>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</si>
  <si>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</si>
  <si>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</si>
  <si>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</si>
  <si>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</si>
  <si>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</si>
  <si>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</si>
  <si>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</si>
  <si>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</si>
  <si>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</si>
  <si>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</si>
  <si>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</si>
  <si>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</si>
  <si>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</si>
  <si>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</si>
  <si>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</si>
  <si>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</si>
  <si>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</si>
  <si>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</si>
  <si>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</si>
  <si>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</si>
  <si>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</si>
  <si>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</si>
  <si>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</si>
  <si>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</si>
  <si>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</si>
  <si>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</si>
  <si>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</si>
  <si>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</si>
  <si>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</si>
  <si>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</si>
  <si>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</si>
  <si>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</si>
  <si>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</si>
  <si>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</si>
  <si>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</si>
  <si>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</si>
  <si>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</si>
  <si>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</si>
  <si>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</si>
  <si>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</si>
  <si>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</si>
  <si>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</si>
  <si>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</si>
  <si>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</si>
  <si>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</si>
  <si>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</si>
  <si>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</si>
  <si>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</si>
  <si>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</si>
  <si>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</si>
  <si>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</si>
  <si>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</si>
  <si>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</si>
  <si>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</si>
  <si>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</si>
  <si>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</si>
  <si>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</si>
  <si>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</si>
  <si>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</si>
  <si>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</si>
  <si>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</si>
  <si>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</si>
  <si>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</si>
  <si>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</si>
  <si>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</si>
  <si>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</si>
  <si>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</si>
  <si>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</si>
  <si>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</si>
  <si>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</si>
  <si>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</si>
  <si>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</si>
  <si>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</si>
  <si>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</si>
  <si>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</si>
  <si>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</si>
  <si>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</si>
  <si>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</si>
  <si>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</si>
  <si>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</si>
  <si>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</si>
  <si>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</si>
  <si>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</si>
  <si>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</si>
  <si>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</si>
  <si>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</si>
  <si>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</si>
  <si>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</si>
  <si>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</si>
  <si>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</si>
  <si>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</si>
  <si>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</si>
  <si>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</si>
  <si>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</si>
  <si>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</si>
  <si>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</si>
  <si>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</si>
  <si>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</si>
  <si>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</si>
  <si>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</si>
  <si>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</si>
  <si>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</si>
  <si>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</si>
  <si>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</si>
  <si>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</si>
  <si>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</si>
  <si>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</si>
  <si>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</si>
  <si>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</si>
  <si>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</si>
  <si>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</si>
  <si>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</si>
  <si>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</si>
  <si>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</si>
  <si>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</si>
  <si>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</si>
  <si>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</si>
  <si>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</si>
  <si>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</si>
  <si>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</si>
  <si>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</si>
  <si>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</si>
  <si>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</si>
  <si>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</si>
  <si>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</si>
  <si>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</si>
  <si>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</si>
  <si>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</si>
  <si>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</si>
  <si>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</si>
  <si>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</si>
  <si>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</si>
  <si>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</si>
  <si>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</si>
  <si>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</si>
  <si>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</si>
  <si>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</si>
  <si>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</si>
  <si>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</si>
  <si>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</si>
  <si>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</si>
  <si>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</si>
  <si>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</si>
  <si>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</si>
  <si>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</si>
  <si>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</si>
  <si>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</si>
  <si>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</si>
  <si>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</si>
  <si>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</si>
  <si>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</si>
  <si>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</si>
  <si>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</si>
  <si>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</si>
  <si>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</si>
  <si>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</si>
  <si>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</si>
  <si>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</si>
  <si>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</si>
  <si>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</si>
  <si>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</si>
  <si>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</si>
  <si>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</si>
  <si>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</si>
  <si>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</si>
  <si>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</si>
  <si>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</si>
  <si>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</si>
  <si>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</si>
  <si>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</si>
  <si>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</si>
  <si>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</si>
  <si>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</si>
  <si>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</si>
  <si>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</si>
  <si>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</si>
  <si>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</si>
  <si>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</si>
  <si>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</si>
  <si>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</si>
  <si>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</si>
  <si>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</si>
  <si>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</si>
  <si>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</si>
  <si>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</si>
  <si>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</si>
  <si>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</si>
  <si>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</si>
  <si>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</si>
  <si>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</si>
  <si>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</si>
  <si>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</si>
  <si>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</si>
  <si>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</si>
  <si>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</si>
  <si>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</si>
  <si>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</si>
  <si>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</si>
  <si>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</si>
  <si>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</si>
  <si>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</si>
  <si>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</si>
  <si>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</si>
  <si>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</si>
  <si>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</si>
  <si>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</si>
  <si>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</si>
  <si>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</si>
  <si>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</si>
  <si>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</si>
  <si>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</si>
  <si>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</si>
  <si>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</si>
  <si>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</si>
  <si>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</si>
  <si>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</si>
  <si>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</si>
  <si>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</si>
  <si>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</si>
  <si>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</si>
  <si>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</si>
  <si>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</si>
  <si>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</si>
  <si>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</si>
  <si>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</si>
  <si>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</si>
  <si>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</si>
  <si>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</si>
  <si>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</si>
  <si>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</si>
  <si>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</si>
  <si>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</si>
  <si>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</si>
  <si>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</si>
  <si>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</si>
  <si>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</si>
  <si>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</si>
  <si>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</si>
  <si>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</si>
  <si>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</si>
  <si>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</si>
  <si>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</si>
  <si>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</si>
  <si>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</si>
  <si>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</si>
  <si>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</si>
  <si>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</si>
  <si>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</si>
  <si>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</si>
  <si>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</si>
  <si>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</si>
  <si>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</si>
  <si>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</si>
  <si>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</si>
  <si>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</si>
  <si>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</si>
  <si>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</si>
  <si>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</si>
  <si>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</si>
  <si>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</si>
  <si>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</si>
  <si>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</si>
  <si>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</si>
  <si>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</si>
  <si>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</si>
  <si>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</si>
  <si>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</si>
  <si>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</si>
  <si>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</si>
  <si>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</si>
  <si>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</si>
  <si>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</si>
  <si>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</si>
  <si>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</si>
  <si>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</si>
  <si>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</si>
  <si>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</si>
  <si>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</si>
  <si>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</si>
  <si>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</si>
  <si>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</si>
  <si>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</si>
  <si>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</si>
  <si>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</si>
  <si>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</si>
  <si>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</si>
  <si>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</si>
  <si>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</si>
  <si>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</si>
  <si>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</si>
  <si>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</si>
  <si>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</si>
  <si>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</si>
  <si>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</si>
  <si>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</si>
  <si>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</si>
  <si>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</si>
  <si>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</si>
  <si>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</si>
  <si>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</si>
  <si>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</si>
  <si>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</si>
  <si>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</si>
  <si>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</si>
  <si>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</si>
  <si>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</si>
  <si>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</si>
  <si>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</si>
  <si>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</si>
  <si>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</si>
  <si>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</si>
  <si>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</si>
  <si>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</si>
  <si>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</si>
  <si>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</si>
  <si>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</si>
  <si>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</si>
  <si>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</si>
  <si>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</si>
  <si>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</si>
  <si>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</si>
  <si>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</si>
  <si>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</si>
  <si>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</si>
  <si>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</si>
  <si>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</si>
  <si>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</si>
  <si>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</si>
  <si>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</si>
  <si>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</si>
  <si>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</si>
  <si>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</si>
  <si>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</si>
  <si>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</si>
  <si>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</si>
  <si>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</si>
  <si>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</si>
  <si>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</si>
  <si>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</si>
  <si>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</si>
  <si>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</si>
  <si>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</si>
  <si>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</si>
  <si>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</si>
  <si>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</si>
  <si>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</si>
  <si>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</si>
  <si>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</si>
  <si>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</si>
  <si>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</si>
  <si>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</si>
  <si>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</si>
  <si>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</si>
  <si>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</si>
  <si>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</si>
  <si>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</si>
  <si>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</si>
  <si>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</si>
  <si>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</si>
  <si>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</si>
  <si>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</si>
  <si>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</si>
  <si>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</si>
  <si>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</si>
  <si>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</si>
  <si>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1δ6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</si>
  <si>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</si>
  <si>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</si>
  <si>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</si>
  <si>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</si>
  <si>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</si>
  <si>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</si>
  <si>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</si>
  <si>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</si>
  <si>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</si>
  <si>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</si>
  <si>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</si>
  <si>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</si>
  <si>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</si>
  <si>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</si>
  <si>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</si>
  <si>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</si>
  <si>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</si>
  <si>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</si>
  <si>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</si>
  <si>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</si>
  <si>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</si>
  <si>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</si>
  <si>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</si>
  <si>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</si>
  <si>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</si>
  <si>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</si>
  <si>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</si>
  <si>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</si>
  <si>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</si>
  <si>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</si>
  <si>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</si>
  <si>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</si>
  <si>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</si>
  <si>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</si>
  <si>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</si>
  <si>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</si>
  <si>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</si>
  <si>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</si>
  <si>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</si>
  <si>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</si>
  <si>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</si>
  <si>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</si>
  <si>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</si>
  <si>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</si>
  <si>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</si>
  <si>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</si>
  <si>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</si>
  <si>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</si>
  <si>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</si>
  <si>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</si>
  <si>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</si>
  <si>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</si>
  <si>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</si>
  <si>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</si>
  <si>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</si>
  <si>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</si>
  <si>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</si>
  <si>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</si>
  <si>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</si>
  <si>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</si>
  <si>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</si>
  <si>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</si>
  <si>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</si>
  <si>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</si>
  <si>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</si>
  <si>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</si>
  <si>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</si>
  <si>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</si>
  <si>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</si>
  <si>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</si>
  <si>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</si>
  <si>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</si>
  <si>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</si>
  <si>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</si>
  <si>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</si>
  <si>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</si>
  <si>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</si>
  <si>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</si>
  <si>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</si>
  <si>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δικαιώματα 2'+κλπ φύλλα =2,93€</t>
  </si>
  <si>
    <t>2,93 για υπόλοιπα 10 φύλλα + 2,35 υπόλοιπα φύλλα {{{ από 1/1/1997 έως 9/5/2005 }}}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</si>
  <si>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</si>
  <si>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</si>
  <si>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</si>
  <si>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</si>
  <si>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</si>
  <si>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</si>
  <si>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</si>
  <si>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</si>
  <si>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</si>
  <si>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</si>
  <si>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</si>
  <si>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</si>
  <si>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</si>
  <si>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</si>
  <si>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</si>
  <si>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</si>
  <si>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</si>
  <si>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</si>
  <si>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</si>
  <si>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</si>
  <si>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</si>
  <si>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</si>
  <si>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</si>
  <si>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</si>
  <si>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</si>
  <si>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</si>
  <si>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</si>
  <si>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</si>
  <si>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</si>
  <si>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</si>
  <si>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>Century</t>
  </si>
  <si>
    <t xml:space="preserve">ΕΠΙ ΠΑΝΤΟΣ συμβολαιογραφικού εγγράφου ο Συμβολαιογράφος παίρνει ως αμοιβή = 2,93 ( 1997 έως 9/5/2005) </t>
  </si>
  <si>
    <t>παγιοΑναλ</t>
  </si>
  <si>
    <t>'3600''</t>
  </si>
  <si>
    <t>δικαιωματαΑναλ</t>
  </si>
  <si>
    <t>2α φυλα</t>
  </si>
  <si>
    <t>ΔΟΛΟΣ</t>
  </si>
  <si>
    <t>ΤΟΓΚΑ</t>
  </si>
  <si>
    <t>ΜΗ χρεωθέντα ταμεία + χαρτόσημα</t>
  </si>
  <si>
    <t>**7αα**=σφραγίδα - υπογραφή στα ΑΤΕΛΩΣ = 1,47</t>
  </si>
  <si>
    <t>**7γ**=συν (+) 1 για Δ.Ο.Υ. = ΑΤΕΛΩΣ</t>
  </si>
  <si>
    <t>**7γγ**= σφραγίδα - υπογραφή για Δ.Ο.Υ. ΑΤΕΛΩΣ = 1,47</t>
  </si>
  <si>
    <t>ΔΕΝ</t>
  </si>
  <si>
    <t>διαφυγών φόρος εισοδήματος</t>
  </si>
  <si>
    <t>αγοραπωλησίας ΠΡΟΣΥΜΦΩΝΟ τίμημα = 123.000 αρραβών =</t>
  </si>
  <si>
    <t>ΕΠΡΕΠΕ</t>
  </si>
  <si>
    <t>αγοραπωλησίας προσυμφώνου 4466 τίμημα = 123.000 αρραβών = 47.239,92 ...ΛΥΣΗ</t>
  </si>
  <si>
    <t>αγοραπωλησία τίμημα = Δ.Ο.Υ. =</t>
  </si>
  <si>
    <t>μαζί ΜΕ 4530-4532</t>
  </si>
  <si>
    <t>απόΣημειώσεις</t>
  </si>
  <si>
    <t>τσουλκανης/τερζιδης</t>
  </si>
  <si>
    <t>λάθος ως 8,8</t>
  </si>
  <si>
    <t>λάθος ως 10,56</t>
  </si>
  <si>
    <t>ωςΠαγια</t>
  </si>
  <si>
    <t>λάθος = 656,6 !!!!</t>
  </si>
  <si>
    <t>διαφυγών κ-15-17</t>
  </si>
  <si>
    <t>3,63 ανά φύλλο</t>
  </si>
  <si>
    <t xml:space="preserve">ΦΠΑ </t>
  </si>
  <si>
    <t>πΣ</t>
  </si>
  <si>
    <t>219-85</t>
  </si>
  <si>
    <t>219-85συζ</t>
  </si>
  <si>
    <t>1ο</t>
  </si>
  <si>
    <t>2ο</t>
  </si>
  <si>
    <t>3ο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</si>
</sst>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33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0" fontId="44" fillId="0" borderId="0" xfId="0" applyFont="1" applyFill="1" applyAlignment="1">
      <alignment horizontal="left"/>
    </xf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30" fillId="0" borderId="10" xfId="1" applyFont="1" applyFill="1" applyBorder="1" applyAlignment="1">
      <alignment horizontal="center"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164" fontId="20" fillId="9" borderId="1" xfId="1" applyNumberFormat="1" applyFont="1" applyFill="1" applyBorder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0" fontId="22" fillId="0" borderId="15" xfId="0" applyFont="1" applyFill="1" applyBorder="1"/>
    <xf numFmtId="0" fontId="22" fillId="0" borderId="9" xfId="0" applyFont="1" applyBorder="1" applyAlignment="1">
      <alignment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4" fontId="19" fillId="0" borderId="1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43" fontId="22" fillId="0" borderId="1" xfId="0" applyNumberFormat="1" applyFont="1" applyFill="1" applyBorder="1"/>
    <xf numFmtId="0" fontId="22" fillId="2" borderId="1" xfId="0" applyFont="1" applyFill="1" applyBorder="1"/>
    <xf numFmtId="0" fontId="22" fillId="4" borderId="1" xfId="0" applyFont="1" applyFill="1" applyBorder="1"/>
    <xf numFmtId="0" fontId="22" fillId="9" borderId="1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22" fillId="0" borderId="0" xfId="1" quotePrefix="1" applyFont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43" fontId="43" fillId="0" borderId="1" xfId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43" fontId="19" fillId="5" borderId="3" xfId="1" applyFont="1" applyFill="1" applyBorder="1" applyAlignment="1">
      <alignment horizontal="right" vertical="center"/>
    </xf>
    <xf numFmtId="43" fontId="43" fillId="0" borderId="1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64" fontId="40" fillId="0" borderId="2" xfId="1" applyNumberFormat="1" applyFont="1" applyFill="1" applyBorder="1" applyAlignment="1">
      <alignment horizontal="center" vertical="center"/>
    </xf>
    <xf numFmtId="43" fontId="36" fillId="0" borderId="1" xfId="1" applyFont="1" applyFill="1" applyBorder="1"/>
    <xf numFmtId="43" fontId="36" fillId="0" borderId="14" xfId="1" applyFont="1" applyFill="1" applyBorder="1"/>
    <xf numFmtId="0" fontId="43" fillId="3" borderId="1" xfId="0" applyFont="1" applyFill="1" applyBorder="1"/>
    <xf numFmtId="164" fontId="37" fillId="0" borderId="1" xfId="1" applyNumberFormat="1" applyFont="1" applyFill="1" applyBorder="1" applyAlignment="1">
      <alignment horizontal="center" vertical="center"/>
    </xf>
    <xf numFmtId="43" fontId="21" fillId="0" borderId="10" xfId="1" applyFont="1" applyFill="1" applyBorder="1" applyAlignment="1">
      <alignment horizontal="center" vertical="center" wrapText="1"/>
    </xf>
    <xf numFmtId="164" fontId="24" fillId="0" borderId="1" xfId="1" applyNumberFormat="1" applyFont="1" applyFill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43" fontId="38" fillId="0" borderId="1" xfId="1" applyFont="1" applyFill="1" applyBorder="1" applyAlignment="1"/>
    <xf numFmtId="164" fontId="24" fillId="0" borderId="18" xfId="1" applyNumberFormat="1" applyFont="1" applyFill="1" applyBorder="1" applyAlignment="1">
      <alignment horizontal="center" vertical="center"/>
    </xf>
    <xf numFmtId="43" fontId="22" fillId="0" borderId="9" xfId="1" applyFont="1" applyFill="1" applyBorder="1" applyAlignment="1">
      <alignment wrapText="1"/>
    </xf>
    <xf numFmtId="43" fontId="41" fillId="4" borderId="1" xfId="1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/>
    </xf>
    <xf numFmtId="43" fontId="22" fillId="0" borderId="0" xfId="0" applyNumberFormat="1" applyFont="1" applyFill="1" applyAlignment="1">
      <alignment horizontal="center" wrapText="1"/>
    </xf>
    <xf numFmtId="43" fontId="28" fillId="6" borderId="0" xfId="1" applyFont="1" applyFill="1" applyAlignment="1"/>
    <xf numFmtId="43" fontId="29" fillId="5" borderId="0" xfId="1" applyFont="1" applyFill="1" applyAlignment="1"/>
    <xf numFmtId="164" fontId="43" fillId="0" borderId="0" xfId="1" applyNumberFormat="1" applyFont="1" applyAlignment="1">
      <alignment horizont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164" fontId="37" fillId="6" borderId="1" xfId="1" applyNumberFormat="1" applyFont="1" applyFill="1" applyBorder="1" applyAlignment="1">
      <alignment horizontal="center" vertical="center"/>
    </xf>
    <xf numFmtId="43" fontId="18" fillId="4" borderId="1" xfId="1" applyFont="1" applyFill="1" applyBorder="1" applyAlignment="1">
      <alignment horizontal="right" vertical="center"/>
    </xf>
    <xf numFmtId="164" fontId="24" fillId="5" borderId="1" xfId="1" applyNumberFormat="1" applyFont="1" applyFill="1" applyBorder="1" applyAlignment="1">
      <alignment horizontal="center" vertical="center" wrapText="1"/>
    </xf>
    <xf numFmtId="164" fontId="21" fillId="0" borderId="14" xfId="1" applyNumberFormat="1" applyFont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7" fillId="6" borderId="22" xfId="0" applyFont="1" applyFill="1" applyBorder="1" applyAlignment="1">
      <alignment horizontal="center" wrapText="1"/>
    </xf>
    <xf numFmtId="0" fontId="27" fillId="6" borderId="23" xfId="0" applyFont="1" applyFill="1" applyBorder="1" applyAlignment="1">
      <alignment horizontal="center" wrapText="1"/>
    </xf>
    <xf numFmtId="0" fontId="27" fillId="6" borderId="24" xfId="0" applyFont="1" applyFill="1" applyBorder="1" applyAlignment="1">
      <alignment horizont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3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8" fillId="7" borderId="0" xfId="0" applyFont="1" applyFill="1" applyAlignment="1">
      <alignment horizontal="left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31" fillId="5" borderId="25" xfId="0" applyFont="1" applyFill="1" applyBorder="1" applyAlignment="1">
      <alignment horizontal="center" vertical="center" wrapText="1"/>
    </xf>
    <xf numFmtId="0" fontId="31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164" fontId="25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6"/>
  <sheetViews>
    <sheetView tabSelected="1" workbookViewId="0">
      <pane ySplit="2" topLeftCell="A3" activePane="bottomLeft" state="frozen"/>
      <selection pane="bottomLeft" activeCell="D13" sqref="D13:D31"/>
    </sheetView>
  </sheetViews>
  <sheetFormatPr defaultRowHeight="11.25"/>
  <cols>
    <col min="1" max="1" width="9.28515625" style="8" customWidth="1"/>
    <col min="2" max="2" width="9" style="139" customWidth="1"/>
    <col min="3" max="3" width="63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7.7109375" style="3" customWidth="1"/>
    <col min="20" max="20" width="5.7109375" style="3" customWidth="1"/>
    <col min="21" max="21" width="13.71093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5" t="s">
        <v>1</v>
      </c>
      <c r="B1" s="447" t="s">
        <v>2</v>
      </c>
      <c r="C1" s="449" t="s">
        <v>0</v>
      </c>
      <c r="D1" s="451" t="s">
        <v>63</v>
      </c>
      <c r="E1" s="453" t="s">
        <v>87</v>
      </c>
      <c r="F1" s="454"/>
      <c r="G1" s="454"/>
      <c r="H1" s="454"/>
      <c r="I1" s="454"/>
      <c r="J1" s="454"/>
      <c r="K1" s="454"/>
      <c r="L1" s="439" t="s">
        <v>387</v>
      </c>
      <c r="M1" s="439"/>
      <c r="N1" s="437" t="s">
        <v>64</v>
      </c>
      <c r="O1" s="438"/>
      <c r="P1" s="440" t="s">
        <v>29</v>
      </c>
      <c r="Q1" s="441"/>
      <c r="R1" s="441"/>
      <c r="S1" s="441"/>
      <c r="T1" s="441"/>
      <c r="U1" s="441"/>
      <c r="V1" s="441"/>
      <c r="W1" s="441"/>
      <c r="X1" s="441"/>
      <c r="Y1" s="441"/>
      <c r="Z1" s="441"/>
      <c r="AA1" s="442"/>
    </row>
    <row r="2" spans="1:27" ht="12" thickBot="1">
      <c r="A2" s="446"/>
      <c r="B2" s="448"/>
      <c r="C2" s="450"/>
      <c r="D2" s="452"/>
      <c r="E2" s="89" t="s">
        <v>97</v>
      </c>
      <c r="F2" s="89" t="s">
        <v>3</v>
      </c>
      <c r="G2" s="89" t="s">
        <v>150</v>
      </c>
      <c r="H2" s="89" t="s">
        <v>98</v>
      </c>
      <c r="I2" s="89" t="s">
        <v>99</v>
      </c>
      <c r="J2" s="89" t="s">
        <v>100</v>
      </c>
      <c r="K2" s="99" t="s">
        <v>148</v>
      </c>
      <c r="L2" s="65" t="s">
        <v>23</v>
      </c>
      <c r="M2" s="157" t="s">
        <v>70</v>
      </c>
      <c r="N2" s="149" t="s">
        <v>23</v>
      </c>
      <c r="O2" s="98" t="s">
        <v>149</v>
      </c>
      <c r="P2" s="424">
        <v>1</v>
      </c>
      <c r="Q2" s="158" t="s">
        <v>235</v>
      </c>
      <c r="R2" s="158" t="s">
        <v>236</v>
      </c>
      <c r="S2" s="158" t="s">
        <v>237</v>
      </c>
      <c r="T2" s="158" t="s">
        <v>238</v>
      </c>
      <c r="U2" s="158" t="s">
        <v>398</v>
      </c>
      <c r="V2" s="158" t="s">
        <v>399</v>
      </c>
      <c r="W2" s="158" t="s">
        <v>400</v>
      </c>
      <c r="X2" s="158" t="s">
        <v>401</v>
      </c>
      <c r="Y2" s="158"/>
      <c r="Z2" s="158"/>
      <c r="AA2" s="159"/>
    </row>
    <row r="3" spans="1:27" s="5" customFormat="1">
      <c r="A3" s="407" t="s">
        <v>567</v>
      </c>
      <c r="B3" s="361">
        <v>38320</v>
      </c>
      <c r="C3" s="355" t="s">
        <v>550</v>
      </c>
      <c r="D3" s="356">
        <v>47239.92</v>
      </c>
      <c r="E3" s="357">
        <f>'2-δικαιώμ'!M3</f>
        <v>493.32317200000006</v>
      </c>
      <c r="F3" s="358">
        <f>'3-φύλλα2α'!F3</f>
        <v>11.72</v>
      </c>
      <c r="G3" s="358">
        <f>'4-πολλυπρ'!P3</f>
        <v>14.65</v>
      </c>
      <c r="H3" s="356">
        <f>'5-αντίγρ'!M3</f>
        <v>28.746999999999996</v>
      </c>
      <c r="I3" s="356">
        <f>'6-μεταγρ'!I3</f>
        <v>0</v>
      </c>
      <c r="J3" s="356">
        <f>'7-προςΔΟΥ'!E3</f>
        <v>0</v>
      </c>
      <c r="K3" s="356">
        <v>5.87</v>
      </c>
      <c r="L3" s="357">
        <f t="shared" ref="L3:L5" si="0">E3+F3+G3+H3+I3+J3+K3</f>
        <v>554.31017200000008</v>
      </c>
      <c r="M3" s="357">
        <v>608.41</v>
      </c>
      <c r="N3" s="359">
        <f>M3-P3-'14-βιβλΕσ'!M3</f>
        <v>518.86</v>
      </c>
      <c r="O3" s="359">
        <f t="shared" ref="O3:O5" si="1">L3-N3</f>
        <v>35.450172000000066</v>
      </c>
      <c r="P3" s="408">
        <v>0.5</v>
      </c>
      <c r="Q3" s="360"/>
      <c r="R3" s="360"/>
      <c r="S3" s="360" t="s">
        <v>536</v>
      </c>
      <c r="T3" s="360">
        <v>14</v>
      </c>
      <c r="U3" s="360" t="s">
        <v>556</v>
      </c>
      <c r="V3" s="416" t="s">
        <v>399</v>
      </c>
      <c r="W3" s="360"/>
      <c r="X3" s="360"/>
      <c r="Y3" s="360"/>
      <c r="Z3" s="75"/>
      <c r="AA3" s="75"/>
    </row>
    <row r="4" spans="1:27" s="5" customFormat="1">
      <c r="A4" s="407" t="s">
        <v>568</v>
      </c>
      <c r="B4" s="361">
        <v>38341</v>
      </c>
      <c r="C4" s="355" t="s">
        <v>552</v>
      </c>
      <c r="D4" s="356">
        <v>47239.92</v>
      </c>
      <c r="E4" s="357">
        <f>'2-δικαιώμ'!M4</f>
        <v>493.32317200000006</v>
      </c>
      <c r="F4" s="358">
        <f>'3-φύλλα2α'!F4</f>
        <v>2.93</v>
      </c>
      <c r="G4" s="358">
        <f>'4-πολλυπρ'!P4</f>
        <v>5.86</v>
      </c>
      <c r="H4" s="356">
        <f>'5-αντίγρ'!M4</f>
        <v>11.498799999999999</v>
      </c>
      <c r="I4" s="356">
        <f>'6-μεταγρ'!I4</f>
        <v>0</v>
      </c>
      <c r="J4" s="356">
        <f>'7-προςΔΟΥ'!E4</f>
        <v>0</v>
      </c>
      <c r="K4" s="356">
        <v>5.87</v>
      </c>
      <c r="L4" s="357">
        <f t="shared" ref="L4" si="2">E4+F4+G4+H4+I4+J4+K4</f>
        <v>519.48197200000004</v>
      </c>
      <c r="M4" s="357">
        <v>27.28</v>
      </c>
      <c r="N4" s="359">
        <f>M4-P4-'14-βιβλΕσ'!M4</f>
        <v>25.18</v>
      </c>
      <c r="O4" s="359">
        <f t="shared" ref="O4" si="3">L4-N4</f>
        <v>494.30197200000003</v>
      </c>
      <c r="P4" s="408">
        <v>0.5</v>
      </c>
      <c r="Q4" s="360"/>
      <c r="R4" s="360"/>
      <c r="S4" s="360" t="s">
        <v>536</v>
      </c>
      <c r="T4" s="360">
        <v>14</v>
      </c>
      <c r="U4" s="360" t="s">
        <v>556</v>
      </c>
      <c r="V4" s="416" t="s">
        <v>399</v>
      </c>
      <c r="W4" s="360"/>
      <c r="X4" s="360"/>
      <c r="Y4" s="360"/>
      <c r="Z4" s="75"/>
      <c r="AA4" s="75"/>
    </row>
    <row r="5" spans="1:27" s="5" customFormat="1">
      <c r="A5" s="407" t="s">
        <v>569</v>
      </c>
      <c r="B5" s="361">
        <v>38341</v>
      </c>
      <c r="C5" s="355" t="s">
        <v>553</v>
      </c>
      <c r="D5" s="356">
        <v>64199.18</v>
      </c>
      <c r="E5" s="357">
        <f>'2-δικαιώμ'!M5</f>
        <v>666.30762400000003</v>
      </c>
      <c r="F5" s="358">
        <f>'3-φύλλα2α'!F5</f>
        <v>14.65</v>
      </c>
      <c r="G5" s="358">
        <f>'4-πολλυπρ'!P5</f>
        <v>17.580000000000002</v>
      </c>
      <c r="H5" s="356">
        <f>'5-αντίγρ'!M5</f>
        <v>51.744599999999998</v>
      </c>
      <c r="I5" s="356">
        <f>'6-μεταγρ'!I5</f>
        <v>9.69</v>
      </c>
      <c r="J5" s="356">
        <f>'7-προςΔΟΥ'!E5</f>
        <v>6.46</v>
      </c>
      <c r="K5" s="356">
        <v>5.87</v>
      </c>
      <c r="L5" s="357">
        <f t="shared" si="0"/>
        <v>772.30222400000014</v>
      </c>
      <c r="M5" s="357">
        <v>753.64</v>
      </c>
      <c r="N5" s="359">
        <f>M5-P5-'14-βιβλΕσ'!M5</f>
        <v>628.23</v>
      </c>
      <c r="O5" s="359">
        <f t="shared" si="1"/>
        <v>144.07222400000012</v>
      </c>
      <c r="P5" s="408">
        <v>0.5</v>
      </c>
      <c r="Q5" s="360"/>
      <c r="R5" s="360"/>
      <c r="S5" s="360" t="s">
        <v>536</v>
      </c>
      <c r="T5" s="360">
        <v>14</v>
      </c>
      <c r="U5" s="360" t="s">
        <v>556</v>
      </c>
      <c r="V5" s="416" t="s">
        <v>399</v>
      </c>
      <c r="W5" s="360"/>
      <c r="X5" s="360"/>
      <c r="Y5" s="360"/>
      <c r="Z5" s="75"/>
      <c r="AA5" s="75"/>
    </row>
    <row r="6" spans="1:27">
      <c r="A6" s="443" t="s">
        <v>47</v>
      </c>
      <c r="B6" s="444"/>
      <c r="C6" s="444"/>
      <c r="D6" s="444"/>
      <c r="E6" s="39">
        <f t="shared" ref="E6:O6" si="4">SUM(E3:E5)</f>
        <v>1652.9539680000003</v>
      </c>
      <c r="F6" s="39">
        <f t="shared" si="4"/>
        <v>29.3</v>
      </c>
      <c r="G6" s="39">
        <f t="shared" si="4"/>
        <v>38.090000000000003</v>
      </c>
      <c r="H6" s="39">
        <f t="shared" si="4"/>
        <v>91.990399999999994</v>
      </c>
      <c r="I6" s="39">
        <f t="shared" si="4"/>
        <v>9.69</v>
      </c>
      <c r="J6" s="39">
        <f t="shared" si="4"/>
        <v>6.46</v>
      </c>
      <c r="K6" s="39">
        <f t="shared" si="4"/>
        <v>17.61</v>
      </c>
      <c r="L6" s="39">
        <f t="shared" si="4"/>
        <v>1846.094368</v>
      </c>
      <c r="M6" s="39">
        <f t="shared" si="4"/>
        <v>1389.33</v>
      </c>
      <c r="N6" s="39">
        <f t="shared" si="4"/>
        <v>1172.27</v>
      </c>
      <c r="O6" s="39">
        <f t="shared" si="4"/>
        <v>673.82436800000016</v>
      </c>
    </row>
    <row r="8" spans="1:27">
      <c r="P8" s="169" t="s">
        <v>103</v>
      </c>
      <c r="Q8" s="131"/>
      <c r="R8" s="131"/>
      <c r="S8" s="131"/>
      <c r="T8" s="141"/>
      <c r="U8" s="141"/>
      <c r="V8" s="141"/>
      <c r="W8" s="141"/>
      <c r="X8" s="141"/>
      <c r="Z8" s="131"/>
      <c r="AA8" s="131"/>
    </row>
    <row r="9" spans="1:27">
      <c r="K9" s="226" t="s">
        <v>503</v>
      </c>
      <c r="L9" s="8"/>
      <c r="M9" s="8"/>
      <c r="Q9" s="118" t="s">
        <v>392</v>
      </c>
      <c r="R9" s="118"/>
      <c r="S9" s="118"/>
      <c r="T9" s="133"/>
      <c r="U9" s="141"/>
      <c r="V9" s="141"/>
      <c r="W9" s="141"/>
      <c r="X9" s="141"/>
      <c r="Z9" s="132"/>
      <c r="AA9" s="118"/>
    </row>
    <row r="10" spans="1:27">
      <c r="K10" s="161" t="s">
        <v>239</v>
      </c>
      <c r="L10" s="120"/>
      <c r="M10" s="120"/>
      <c r="Q10" s="118"/>
      <c r="R10" s="118" t="s">
        <v>145</v>
      </c>
      <c r="S10" s="118"/>
      <c r="T10" s="141"/>
      <c r="U10" s="141"/>
      <c r="V10" s="141"/>
      <c r="W10" s="141"/>
      <c r="X10" s="141"/>
      <c r="Z10" s="118"/>
    </row>
    <row r="11" spans="1:27">
      <c r="K11" s="225" t="s">
        <v>240</v>
      </c>
      <c r="S11" s="118" t="s">
        <v>391</v>
      </c>
      <c r="T11" s="93"/>
      <c r="U11" s="93"/>
      <c r="V11" s="93"/>
      <c r="W11" s="93"/>
      <c r="X11" s="93"/>
    </row>
    <row r="12" spans="1:27">
      <c r="C12" s="8"/>
      <c r="D12" s="8"/>
      <c r="E12" s="8"/>
      <c r="F12" s="8"/>
      <c r="G12" s="8"/>
      <c r="H12" s="8" t="s">
        <v>271</v>
      </c>
      <c r="I12" s="430" t="s">
        <v>551</v>
      </c>
      <c r="J12" s="8"/>
      <c r="K12" s="8"/>
      <c r="L12" s="8"/>
      <c r="M12" s="8"/>
      <c r="N12" s="8"/>
      <c r="O12" s="8"/>
      <c r="T12" s="118" t="s">
        <v>393</v>
      </c>
      <c r="U12" s="141"/>
      <c r="V12" s="141"/>
      <c r="W12" s="141"/>
      <c r="X12" s="141"/>
    </row>
    <row r="13" spans="1:27">
      <c r="D13" s="732" t="s">
        <v>567</v>
      </c>
      <c r="E13" s="2">
        <v>608.41</v>
      </c>
      <c r="F13" s="2" t="s">
        <v>338</v>
      </c>
      <c r="I13" s="2">
        <v>0.5</v>
      </c>
      <c r="T13" s="93"/>
      <c r="U13" s="141" t="s">
        <v>394</v>
      </c>
      <c r="V13" s="141"/>
      <c r="W13" s="141"/>
      <c r="X13" s="141"/>
    </row>
    <row r="14" spans="1:27">
      <c r="D14" s="137"/>
      <c r="F14" s="2" t="s">
        <v>538</v>
      </c>
      <c r="I14" s="2">
        <v>2.93</v>
      </c>
      <c r="T14" s="93"/>
      <c r="U14" s="93"/>
      <c r="V14" s="141" t="s">
        <v>395</v>
      </c>
      <c r="W14" s="93"/>
      <c r="X14" s="93"/>
    </row>
    <row r="15" spans="1:27">
      <c r="D15" s="137"/>
      <c r="F15" s="394" t="s">
        <v>539</v>
      </c>
      <c r="G15" s="2">
        <v>8.8000000000000007</v>
      </c>
      <c r="I15" s="2">
        <v>10.56</v>
      </c>
      <c r="T15" s="93"/>
      <c r="U15" s="93"/>
      <c r="V15" s="93"/>
      <c r="W15" s="227" t="s">
        <v>396</v>
      </c>
      <c r="X15" s="93"/>
    </row>
    <row r="16" spans="1:27">
      <c r="D16" s="137"/>
      <c r="F16" s="2" t="s">
        <v>540</v>
      </c>
      <c r="G16" s="2">
        <v>566.75</v>
      </c>
      <c r="H16" s="2">
        <v>86.92</v>
      </c>
      <c r="I16" s="2">
        <v>566.75</v>
      </c>
      <c r="U16" s="141"/>
      <c r="V16" s="141"/>
      <c r="W16" s="93"/>
      <c r="X16" s="94" t="s">
        <v>397</v>
      </c>
      <c r="Y16" s="141"/>
    </row>
    <row r="17" spans="4:25">
      <c r="D17" s="137"/>
      <c r="F17" s="2" t="s">
        <v>541</v>
      </c>
      <c r="G17" s="2">
        <v>14.65</v>
      </c>
      <c r="I17" s="2">
        <v>14.65</v>
      </c>
      <c r="U17" s="93"/>
      <c r="V17" s="141"/>
      <c r="W17" s="141"/>
      <c r="X17" s="141"/>
      <c r="Y17" s="141"/>
    </row>
    <row r="18" spans="4:25">
      <c r="D18" s="137"/>
      <c r="F18" s="2" t="s">
        <v>98</v>
      </c>
      <c r="G18" s="2">
        <v>19.38</v>
      </c>
      <c r="H18" s="2">
        <v>2.13</v>
      </c>
      <c r="I18" s="2">
        <v>19.38</v>
      </c>
      <c r="Q18" s="118"/>
      <c r="R18" s="118"/>
      <c r="S18" s="118"/>
      <c r="T18" s="133"/>
      <c r="U18" s="141"/>
      <c r="V18" s="141"/>
      <c r="W18" s="141"/>
      <c r="X18" s="141"/>
    </row>
    <row r="19" spans="4:25">
      <c r="D19" s="137"/>
      <c r="G19" s="175">
        <f>SUM(G13:G18)</f>
        <v>609.57999999999993</v>
      </c>
      <c r="H19" s="175">
        <f>SUM(H13:H18)</f>
        <v>89.05</v>
      </c>
      <c r="I19" s="175">
        <f>SUM(I13:I18)</f>
        <v>614.77</v>
      </c>
      <c r="S19" s="118"/>
      <c r="T19" s="93"/>
      <c r="U19" s="93"/>
      <c r="V19" s="93"/>
      <c r="W19" s="93"/>
      <c r="X19" s="93"/>
    </row>
    <row r="20" spans="4:25">
      <c r="D20" s="137"/>
      <c r="T20" s="118"/>
      <c r="U20" s="141"/>
      <c r="V20" s="141"/>
      <c r="W20" s="141"/>
      <c r="X20" s="141"/>
    </row>
    <row r="21" spans="4:25">
      <c r="D21" s="732" t="s">
        <v>568</v>
      </c>
      <c r="E21" s="2">
        <v>27.28</v>
      </c>
      <c r="F21" s="2" t="s">
        <v>338</v>
      </c>
      <c r="G21" s="2">
        <v>0.5</v>
      </c>
      <c r="I21" s="2">
        <v>0.5</v>
      </c>
      <c r="T21" s="93"/>
      <c r="U21" s="141"/>
      <c r="V21" s="141"/>
      <c r="W21" s="141"/>
      <c r="X21" s="141"/>
    </row>
    <row r="22" spans="4:25">
      <c r="D22" s="137"/>
      <c r="F22" s="2" t="s">
        <v>538</v>
      </c>
      <c r="I22" s="2">
        <v>2.93</v>
      </c>
      <c r="T22" s="93"/>
      <c r="U22" s="93"/>
      <c r="V22" s="141"/>
      <c r="W22" s="93"/>
      <c r="X22" s="93"/>
    </row>
    <row r="23" spans="4:25">
      <c r="D23" s="137"/>
      <c r="F23" s="394" t="s">
        <v>539</v>
      </c>
      <c r="I23" s="2">
        <v>10.56</v>
      </c>
      <c r="T23" s="93"/>
      <c r="U23" s="93"/>
      <c r="V23" s="93"/>
      <c r="W23" s="227"/>
      <c r="X23" s="93"/>
    </row>
    <row r="24" spans="4:25">
      <c r="D24" s="137"/>
      <c r="F24" s="2" t="s">
        <v>540</v>
      </c>
      <c r="G24" s="2">
        <v>10.56</v>
      </c>
      <c r="H24" s="2">
        <v>0.53</v>
      </c>
      <c r="I24" s="2">
        <v>566.75</v>
      </c>
      <c r="U24" s="141"/>
      <c r="V24" s="141"/>
      <c r="W24" s="93"/>
      <c r="X24" s="94"/>
      <c r="Y24" s="141"/>
    </row>
    <row r="25" spans="4:25">
      <c r="D25" s="137"/>
      <c r="F25" s="2" t="s">
        <v>541</v>
      </c>
      <c r="G25" s="2">
        <v>5.86</v>
      </c>
      <c r="I25" s="2">
        <v>5.86</v>
      </c>
      <c r="U25" s="93"/>
      <c r="V25" s="141"/>
      <c r="W25" s="141"/>
      <c r="X25" s="141"/>
      <c r="Y25" s="141"/>
    </row>
    <row r="26" spans="4:25">
      <c r="D26" s="137"/>
      <c r="F26" s="2" t="s">
        <v>98</v>
      </c>
      <c r="G26" s="2">
        <v>9.69</v>
      </c>
      <c r="H26" s="2">
        <v>1.07</v>
      </c>
      <c r="I26" s="2">
        <v>9.69</v>
      </c>
      <c r="U26" s="93"/>
      <c r="V26" s="93"/>
      <c r="W26" s="227"/>
      <c r="X26" s="93"/>
      <c r="Y26" s="93"/>
    </row>
    <row r="27" spans="4:25">
      <c r="D27" s="137"/>
      <c r="F27" s="2" t="s">
        <v>383</v>
      </c>
      <c r="I27" s="2">
        <v>614.12</v>
      </c>
      <c r="U27" s="93"/>
      <c r="V27" s="93"/>
      <c r="W27" s="93"/>
      <c r="X27" s="94"/>
      <c r="Y27" s="93"/>
    </row>
    <row r="28" spans="4:25">
      <c r="D28" s="137"/>
      <c r="G28" s="175">
        <f>SUM(G21:G27)</f>
        <v>26.61</v>
      </c>
      <c r="H28" s="175">
        <f>SUM(H21:H27)</f>
        <v>1.6</v>
      </c>
      <c r="I28" s="175">
        <f>SUM(I21:I27)</f>
        <v>1210.4100000000001</v>
      </c>
    </row>
    <row r="29" spans="4:25">
      <c r="D29" s="137"/>
    </row>
    <row r="30" spans="4:25">
      <c r="D30" s="732" t="s">
        <v>569</v>
      </c>
      <c r="E30" s="2">
        <v>753.64</v>
      </c>
      <c r="F30" s="2" t="s">
        <v>338</v>
      </c>
      <c r="I30" s="2">
        <v>0.5</v>
      </c>
    </row>
    <row r="31" spans="4:25">
      <c r="D31" s="137"/>
      <c r="F31" s="2" t="s">
        <v>538</v>
      </c>
      <c r="G31" s="2">
        <v>2.93</v>
      </c>
      <c r="I31" s="2">
        <v>2.93</v>
      </c>
    </row>
    <row r="32" spans="4:25">
      <c r="F32" s="394" t="s">
        <v>539</v>
      </c>
      <c r="G32" s="2">
        <v>8.8000000000000007</v>
      </c>
      <c r="I32" s="2">
        <v>10.58</v>
      </c>
    </row>
    <row r="33" spans="6:10">
      <c r="F33" s="2" t="s">
        <v>540</v>
      </c>
      <c r="G33" s="2">
        <v>656.6</v>
      </c>
      <c r="H33" s="2">
        <v>117.45</v>
      </c>
      <c r="I33" s="2">
        <v>770.26</v>
      </c>
      <c r="J33" s="175" t="s">
        <v>555</v>
      </c>
    </row>
    <row r="34" spans="6:10">
      <c r="F34" s="2" t="s">
        <v>541</v>
      </c>
      <c r="G34" s="2">
        <v>14.65</v>
      </c>
      <c r="I34" s="2">
        <v>17.579999999999998</v>
      </c>
    </row>
    <row r="35" spans="6:10">
      <c r="F35" s="2" t="s">
        <v>98</v>
      </c>
      <c r="G35" s="2">
        <v>58.14</v>
      </c>
      <c r="H35" s="2">
        <v>7.46</v>
      </c>
      <c r="I35" s="2">
        <v>67.83</v>
      </c>
    </row>
    <row r="36" spans="6:10">
      <c r="G36" s="175">
        <f>SUM(G30:G35)</f>
        <v>741.12</v>
      </c>
      <c r="H36" s="175">
        <f>SUM(H30:H35)</f>
        <v>124.91</v>
      </c>
      <c r="I36" s="175">
        <f>SUM(I30:I35)</f>
        <v>869.68000000000006</v>
      </c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6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8.140625" style="3" bestFit="1" customWidth="1"/>
    <col min="2" max="2" width="62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9" t="s">
        <v>19</v>
      </c>
      <c r="B1" s="591" t="s">
        <v>371</v>
      </c>
      <c r="C1" s="591" t="s">
        <v>89</v>
      </c>
      <c r="D1" s="593" t="s">
        <v>372</v>
      </c>
      <c r="E1" s="594"/>
      <c r="F1" s="594"/>
      <c r="G1" s="595" t="s">
        <v>342</v>
      </c>
      <c r="H1" s="596"/>
      <c r="I1" s="585" t="s">
        <v>343</v>
      </c>
      <c r="J1" s="585"/>
      <c r="K1" s="277"/>
      <c r="L1" s="278"/>
      <c r="M1" s="586" t="s">
        <v>373</v>
      </c>
      <c r="N1" s="586"/>
      <c r="O1" s="586"/>
      <c r="P1" s="278"/>
      <c r="Q1" s="586" t="s">
        <v>374</v>
      </c>
      <c r="R1" s="586"/>
      <c r="S1" s="586"/>
      <c r="T1" s="586"/>
      <c r="U1" s="279"/>
      <c r="V1" s="587" t="s">
        <v>342</v>
      </c>
      <c r="W1" s="587" t="s">
        <v>375</v>
      </c>
      <c r="X1" s="587" t="s">
        <v>376</v>
      </c>
      <c r="Y1" s="279"/>
      <c r="Z1" s="579" t="s">
        <v>377</v>
      </c>
      <c r="AA1" s="580"/>
      <c r="AB1" s="580"/>
      <c r="AC1" s="580"/>
      <c r="AD1" s="581"/>
    </row>
    <row r="2" spans="1:30" ht="12" thickBot="1">
      <c r="A2" s="590"/>
      <c r="B2" s="592"/>
      <c r="C2" s="592"/>
      <c r="D2" s="220" t="s">
        <v>349</v>
      </c>
      <c r="E2" s="220" t="s">
        <v>355</v>
      </c>
      <c r="F2" s="152" t="s">
        <v>356</v>
      </c>
      <c r="G2" s="221" t="s">
        <v>378</v>
      </c>
      <c r="H2" s="222" t="s">
        <v>379</v>
      </c>
      <c r="I2" s="221" t="s">
        <v>380</v>
      </c>
      <c r="J2" s="223" t="s">
        <v>381</v>
      </c>
      <c r="K2" s="280" t="s">
        <v>382</v>
      </c>
      <c r="L2" s="281"/>
      <c r="M2" s="282" t="s">
        <v>385</v>
      </c>
      <c r="N2" s="282" t="s">
        <v>383</v>
      </c>
      <c r="O2" s="282" t="s">
        <v>384</v>
      </c>
      <c r="P2" s="281"/>
      <c r="Q2" s="283" t="s">
        <v>385</v>
      </c>
      <c r="R2" s="284">
        <v>1.2999999999999999E-2</v>
      </c>
      <c r="S2" s="284">
        <v>6.4999999999999997E-3</v>
      </c>
      <c r="T2" s="285">
        <v>1.25E-3</v>
      </c>
      <c r="U2" s="286"/>
      <c r="V2" s="588"/>
      <c r="W2" s="588"/>
      <c r="X2" s="588"/>
      <c r="Y2" s="286"/>
      <c r="Z2" s="287" t="s">
        <v>385</v>
      </c>
      <c r="AA2" s="287" t="s">
        <v>383</v>
      </c>
      <c r="AB2" s="288" t="s">
        <v>384</v>
      </c>
      <c r="AC2" s="287" t="s">
        <v>375</v>
      </c>
      <c r="AD2" s="287" t="s">
        <v>376</v>
      </c>
    </row>
    <row r="3" spans="1:30" s="18" customFormat="1">
      <c r="A3" s="125" t="str">
        <f>'1-συμβολαια'!A3</f>
        <v>1ο</v>
      </c>
      <c r="B3" s="125" t="str">
        <f>'1-συμβολαια'!C3</f>
        <v>αγοραπωλησίας ΠΡΟΣΥΜΦΩΝΟ τίμημα = 123.000 αρραβών =</v>
      </c>
      <c r="C3" s="224">
        <f>'1-συμβολαια'!D3</f>
        <v>47239.92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51.958108799999998</v>
      </c>
      <c r="H3" s="28">
        <f>'2-δικαιώμ'!J3</f>
        <v>0.14650000000000002</v>
      </c>
      <c r="I3" s="28">
        <f>'2-δικαιώμ'!K3</f>
        <v>29.012116000000006</v>
      </c>
      <c r="J3" s="28">
        <f>'2-δικαιώμ'!L3</f>
        <v>5.8024232000000007</v>
      </c>
      <c r="K3" s="156"/>
      <c r="L3" s="156"/>
      <c r="M3" s="35"/>
      <c r="N3" s="35"/>
      <c r="O3" s="35"/>
      <c r="P3" s="156"/>
      <c r="Q3" s="35"/>
      <c r="R3" s="35"/>
      <c r="S3" s="35"/>
      <c r="T3" s="35"/>
      <c r="U3" s="156"/>
      <c r="V3" s="35">
        <f>'2-δικαιώμ'!I3+'2-δικαιώμ'!J3</f>
        <v>52.104608800000001</v>
      </c>
      <c r="W3" s="35">
        <f>'2-δικαιώμ'!K3</f>
        <v>29.012116000000006</v>
      </c>
      <c r="X3" s="35">
        <f>'2-δικαιώμ'!L3</f>
        <v>5.8024232000000007</v>
      </c>
      <c r="Y3" s="156"/>
      <c r="Z3" s="35"/>
      <c r="AA3" s="35"/>
      <c r="AB3" s="35"/>
      <c r="AC3" s="35"/>
      <c r="AD3" s="35"/>
    </row>
    <row r="4" spans="1:30" s="18" customFormat="1">
      <c r="A4" s="125" t="str">
        <f>'1-συμβολαια'!A4</f>
        <v>2ο</v>
      </c>
      <c r="B4" s="125" t="str">
        <f>'1-συμβολαια'!C4</f>
        <v>αγοραπωλησίας προσυμφώνου 4466 τίμημα = 123.000 αρραβών = 47.239,92 ...ΛΥΣΗ</v>
      </c>
      <c r="C4" s="224">
        <f>'1-συμβολαια'!D4</f>
        <v>47239.92</v>
      </c>
      <c r="D4" s="28">
        <f>'8-κ-15-17'!D4</f>
        <v>614.11896000000002</v>
      </c>
      <c r="E4" s="28">
        <f>'8-κ-15-17'!M4</f>
        <v>0</v>
      </c>
      <c r="F4" s="28">
        <f>'8-κ-15-17'!V4</f>
        <v>0</v>
      </c>
      <c r="G4" s="28">
        <f>'2-δικαιώμ'!I4</f>
        <v>51.958108799999998</v>
      </c>
      <c r="H4" s="28">
        <f>'2-δικαιώμ'!J4</f>
        <v>0.14650000000000002</v>
      </c>
      <c r="I4" s="28">
        <f>'2-δικαιώμ'!K4</f>
        <v>29.012116000000006</v>
      </c>
      <c r="J4" s="28">
        <f>'2-δικαιώμ'!L4</f>
        <v>5.8024232000000007</v>
      </c>
      <c r="K4" s="156"/>
      <c r="L4" s="156"/>
      <c r="M4" s="35"/>
      <c r="N4" s="35"/>
      <c r="O4" s="35"/>
      <c r="P4" s="156"/>
      <c r="Q4" s="35"/>
      <c r="R4" s="35"/>
      <c r="S4" s="35"/>
      <c r="T4" s="35"/>
      <c r="U4" s="156"/>
      <c r="V4" s="35">
        <f>'2-δικαιώμ'!I4+'2-δικαιώμ'!J4</f>
        <v>52.104608800000001</v>
      </c>
      <c r="W4" s="35">
        <f>'2-δικαιώμ'!K4</f>
        <v>29.012116000000006</v>
      </c>
      <c r="X4" s="35">
        <f>'2-δικαιώμ'!L4</f>
        <v>5.8024232000000007</v>
      </c>
      <c r="Y4" s="156"/>
      <c r="Z4" s="35"/>
      <c r="AA4" s="35"/>
      <c r="AB4" s="35"/>
      <c r="AC4" s="35"/>
      <c r="AD4" s="35"/>
    </row>
    <row r="5" spans="1:30" s="18" customFormat="1">
      <c r="A5" s="125" t="str">
        <f>'1-συμβολαια'!A5</f>
        <v>3ο</v>
      </c>
      <c r="B5" s="125" t="str">
        <f>'1-συμβολαια'!C5</f>
        <v>αγοραπωλησία τίμημα = Δ.Ο.Υ. =</v>
      </c>
      <c r="C5" s="224">
        <f>'1-συμβολαια'!D5</f>
        <v>64199.18</v>
      </c>
      <c r="D5" s="28">
        <f>'8-κ-15-17'!D5</f>
        <v>0</v>
      </c>
      <c r="E5" s="28">
        <f>'8-κ-15-17'!M5</f>
        <v>0</v>
      </c>
      <c r="F5" s="28">
        <f>'8-κ-15-17'!V5</f>
        <v>0</v>
      </c>
      <c r="G5" s="28">
        <f>'2-δικαιώμ'!I5</f>
        <v>70.274109600000003</v>
      </c>
      <c r="H5" s="28">
        <f>'2-δικαιώμ'!J5</f>
        <v>0.14650000000000002</v>
      </c>
      <c r="I5" s="28">
        <f>'2-δικαιώμ'!K5</f>
        <v>39.187672000000006</v>
      </c>
      <c r="J5" s="28">
        <f>'2-δικαιώμ'!L5</f>
        <v>7.8375344000000009</v>
      </c>
      <c r="K5" s="156"/>
      <c r="L5" s="156"/>
      <c r="M5" s="35"/>
      <c r="N5" s="35"/>
      <c r="O5" s="35"/>
      <c r="P5" s="156"/>
      <c r="Q5" s="35"/>
      <c r="R5" s="35"/>
      <c r="S5" s="35"/>
      <c r="T5" s="35"/>
      <c r="U5" s="156"/>
      <c r="V5" s="35">
        <f>'2-δικαιώμ'!I5+'2-δικαιώμ'!J5</f>
        <v>70.420609600000006</v>
      </c>
      <c r="W5" s="35">
        <f>'2-δικαιώμ'!K5</f>
        <v>39.187672000000006</v>
      </c>
      <c r="X5" s="35">
        <f>'2-δικαιώμ'!L5</f>
        <v>7.8375344000000009</v>
      </c>
      <c r="Y5" s="156"/>
      <c r="Z5" s="35"/>
      <c r="AA5" s="35"/>
      <c r="AB5" s="35"/>
      <c r="AC5" s="35"/>
      <c r="AD5" s="35"/>
    </row>
    <row r="6" spans="1:30">
      <c r="A6" s="582" t="str">
        <f>'1-συμβολαια'!A6</f>
        <v>σύνολο</v>
      </c>
      <c r="B6" s="583"/>
      <c r="C6" s="584"/>
      <c r="D6" s="335">
        <f t="shared" ref="D6:J6" si="0">SUM(D3:D5)</f>
        <v>614.11896000000002</v>
      </c>
      <c r="E6" s="335">
        <f t="shared" si="0"/>
        <v>0</v>
      </c>
      <c r="F6" s="335">
        <f t="shared" si="0"/>
        <v>0</v>
      </c>
      <c r="G6" s="335">
        <f t="shared" si="0"/>
        <v>174.19032720000001</v>
      </c>
      <c r="H6" s="335">
        <f t="shared" si="0"/>
        <v>0.43950000000000006</v>
      </c>
      <c r="I6" s="335">
        <f t="shared" si="0"/>
        <v>97.211904000000018</v>
      </c>
      <c r="J6" s="335">
        <f t="shared" si="0"/>
        <v>19.442380800000002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9"/>
  <sheetViews>
    <sheetView workbookViewId="0">
      <pane ySplit="2" topLeftCell="A3" activePane="bottomLeft" state="frozen"/>
      <selection pane="bottomLeft" activeCell="C22" sqref="C22"/>
    </sheetView>
  </sheetViews>
  <sheetFormatPr defaultRowHeight="15"/>
  <cols>
    <col min="1" max="1" width="11.5703125" style="106" bestFit="1" customWidth="1"/>
    <col min="2" max="2" width="89.28515625" style="107" bestFit="1" customWidth="1"/>
    <col min="3" max="3" width="13.5703125" style="108" bestFit="1" customWidth="1"/>
    <col min="4" max="4" width="10.28515625" style="108" bestFit="1" customWidth="1"/>
    <col min="5" max="5" width="13.5703125" style="108" bestFit="1" customWidth="1"/>
    <col min="6" max="6" width="13.5703125" style="108" customWidth="1"/>
    <col min="7" max="7" width="7.85546875" style="105" customWidth="1"/>
    <col min="8" max="8" width="10" style="105" customWidth="1"/>
    <col min="9" max="9" width="12.42578125" style="105" customWidth="1"/>
    <col min="10" max="10" width="30.85546875" style="105" customWidth="1"/>
    <col min="11" max="208" width="9.140625" style="101"/>
    <col min="209" max="209" width="9" style="101" bestFit="1" customWidth="1"/>
    <col min="210" max="210" width="9.85546875" style="101" bestFit="1" customWidth="1"/>
    <col min="211" max="211" width="9.140625" style="101" bestFit="1" customWidth="1"/>
    <col min="212" max="212" width="16" style="101" bestFit="1" customWidth="1"/>
    <col min="213" max="213" width="9" style="101" bestFit="1" customWidth="1"/>
    <col min="214" max="214" width="7.85546875" style="101" bestFit="1" customWidth="1"/>
    <col min="215" max="215" width="11.7109375" style="101" bestFit="1" customWidth="1"/>
    <col min="216" max="216" width="14.28515625" style="101" customWidth="1"/>
    <col min="217" max="217" width="11.7109375" style="101" bestFit="1" customWidth="1"/>
    <col min="218" max="218" width="14.140625" style="101" bestFit="1" customWidth="1"/>
    <col min="219" max="219" width="16.7109375" style="101" customWidth="1"/>
    <col min="220" max="220" width="16.5703125" style="101" customWidth="1"/>
    <col min="221" max="222" width="7.85546875" style="101" bestFit="1" customWidth="1"/>
    <col min="223" max="223" width="8" style="101" bestFit="1" customWidth="1"/>
    <col min="224" max="225" width="7.85546875" style="101" bestFit="1" customWidth="1"/>
    <col min="226" max="226" width="9.7109375" style="101" customWidth="1"/>
    <col min="227" max="227" width="12.85546875" style="101" customWidth="1"/>
    <col min="228" max="464" width="9.140625" style="101"/>
    <col min="465" max="465" width="9" style="101" bestFit="1" customWidth="1"/>
    <col min="466" max="466" width="9.85546875" style="101" bestFit="1" customWidth="1"/>
    <col min="467" max="467" width="9.140625" style="101" bestFit="1" customWidth="1"/>
    <col min="468" max="468" width="16" style="101" bestFit="1" customWidth="1"/>
    <col min="469" max="469" width="9" style="101" bestFit="1" customWidth="1"/>
    <col min="470" max="470" width="7.85546875" style="101" bestFit="1" customWidth="1"/>
    <col min="471" max="471" width="11.7109375" style="101" bestFit="1" customWidth="1"/>
    <col min="472" max="472" width="14.28515625" style="101" customWidth="1"/>
    <col min="473" max="473" width="11.7109375" style="101" bestFit="1" customWidth="1"/>
    <col min="474" max="474" width="14.140625" style="101" bestFit="1" customWidth="1"/>
    <col min="475" max="475" width="16.7109375" style="101" customWidth="1"/>
    <col min="476" max="476" width="16.5703125" style="101" customWidth="1"/>
    <col min="477" max="478" width="7.85546875" style="101" bestFit="1" customWidth="1"/>
    <col min="479" max="479" width="8" style="101" bestFit="1" customWidth="1"/>
    <col min="480" max="481" width="7.85546875" style="101" bestFit="1" customWidth="1"/>
    <col min="482" max="482" width="9.7109375" style="101" customWidth="1"/>
    <col min="483" max="483" width="12.85546875" style="101" customWidth="1"/>
    <col min="484" max="720" width="9.140625" style="101"/>
    <col min="721" max="721" width="9" style="101" bestFit="1" customWidth="1"/>
    <col min="722" max="722" width="9.85546875" style="101" bestFit="1" customWidth="1"/>
    <col min="723" max="723" width="9.140625" style="101" bestFit="1" customWidth="1"/>
    <col min="724" max="724" width="16" style="101" bestFit="1" customWidth="1"/>
    <col min="725" max="725" width="9" style="101" bestFit="1" customWidth="1"/>
    <col min="726" max="726" width="7.85546875" style="101" bestFit="1" customWidth="1"/>
    <col min="727" max="727" width="11.7109375" style="101" bestFit="1" customWidth="1"/>
    <col min="728" max="728" width="14.28515625" style="101" customWidth="1"/>
    <col min="729" max="729" width="11.7109375" style="101" bestFit="1" customWidth="1"/>
    <col min="730" max="730" width="14.140625" style="101" bestFit="1" customWidth="1"/>
    <col min="731" max="731" width="16.7109375" style="101" customWidth="1"/>
    <col min="732" max="732" width="16.5703125" style="101" customWidth="1"/>
    <col min="733" max="734" width="7.85546875" style="101" bestFit="1" customWidth="1"/>
    <col min="735" max="735" width="8" style="101" bestFit="1" customWidth="1"/>
    <col min="736" max="737" width="7.85546875" style="101" bestFit="1" customWidth="1"/>
    <col min="738" max="738" width="9.7109375" style="101" customWidth="1"/>
    <col min="739" max="739" width="12.85546875" style="101" customWidth="1"/>
    <col min="740" max="976" width="9.140625" style="101"/>
    <col min="977" max="977" width="9" style="101" bestFit="1" customWidth="1"/>
    <col min="978" max="978" width="9.85546875" style="101" bestFit="1" customWidth="1"/>
    <col min="979" max="979" width="9.140625" style="101" bestFit="1" customWidth="1"/>
    <col min="980" max="980" width="16" style="101" bestFit="1" customWidth="1"/>
    <col min="981" max="981" width="9" style="101" bestFit="1" customWidth="1"/>
    <col min="982" max="982" width="7.85546875" style="101" bestFit="1" customWidth="1"/>
    <col min="983" max="983" width="11.7109375" style="101" bestFit="1" customWidth="1"/>
    <col min="984" max="984" width="14.28515625" style="101" customWidth="1"/>
    <col min="985" max="985" width="11.7109375" style="101" bestFit="1" customWidth="1"/>
    <col min="986" max="986" width="14.140625" style="101" bestFit="1" customWidth="1"/>
    <col min="987" max="987" width="16.7109375" style="101" customWidth="1"/>
    <col min="988" max="988" width="16.5703125" style="101" customWidth="1"/>
    <col min="989" max="990" width="7.85546875" style="101" bestFit="1" customWidth="1"/>
    <col min="991" max="991" width="8" style="101" bestFit="1" customWidth="1"/>
    <col min="992" max="993" width="7.85546875" style="101" bestFit="1" customWidth="1"/>
    <col min="994" max="994" width="9.7109375" style="101" customWidth="1"/>
    <col min="995" max="995" width="12.85546875" style="101" customWidth="1"/>
    <col min="996" max="1232" width="9.140625" style="101"/>
    <col min="1233" max="1233" width="9" style="101" bestFit="1" customWidth="1"/>
    <col min="1234" max="1234" width="9.85546875" style="101" bestFit="1" customWidth="1"/>
    <col min="1235" max="1235" width="9.140625" style="101" bestFit="1" customWidth="1"/>
    <col min="1236" max="1236" width="16" style="101" bestFit="1" customWidth="1"/>
    <col min="1237" max="1237" width="9" style="101" bestFit="1" customWidth="1"/>
    <col min="1238" max="1238" width="7.85546875" style="101" bestFit="1" customWidth="1"/>
    <col min="1239" max="1239" width="11.7109375" style="101" bestFit="1" customWidth="1"/>
    <col min="1240" max="1240" width="14.28515625" style="101" customWidth="1"/>
    <col min="1241" max="1241" width="11.7109375" style="101" bestFit="1" customWidth="1"/>
    <col min="1242" max="1242" width="14.140625" style="101" bestFit="1" customWidth="1"/>
    <col min="1243" max="1243" width="16.7109375" style="101" customWidth="1"/>
    <col min="1244" max="1244" width="16.5703125" style="101" customWidth="1"/>
    <col min="1245" max="1246" width="7.85546875" style="101" bestFit="1" customWidth="1"/>
    <col min="1247" max="1247" width="8" style="101" bestFit="1" customWidth="1"/>
    <col min="1248" max="1249" width="7.85546875" style="101" bestFit="1" customWidth="1"/>
    <col min="1250" max="1250" width="9.7109375" style="101" customWidth="1"/>
    <col min="1251" max="1251" width="12.85546875" style="101" customWidth="1"/>
    <col min="1252" max="1488" width="9.140625" style="101"/>
    <col min="1489" max="1489" width="9" style="101" bestFit="1" customWidth="1"/>
    <col min="1490" max="1490" width="9.85546875" style="101" bestFit="1" customWidth="1"/>
    <col min="1491" max="1491" width="9.140625" style="101" bestFit="1" customWidth="1"/>
    <col min="1492" max="1492" width="16" style="101" bestFit="1" customWidth="1"/>
    <col min="1493" max="1493" width="9" style="101" bestFit="1" customWidth="1"/>
    <col min="1494" max="1494" width="7.85546875" style="101" bestFit="1" customWidth="1"/>
    <col min="1495" max="1495" width="11.7109375" style="101" bestFit="1" customWidth="1"/>
    <col min="1496" max="1496" width="14.28515625" style="101" customWidth="1"/>
    <col min="1497" max="1497" width="11.7109375" style="101" bestFit="1" customWidth="1"/>
    <col min="1498" max="1498" width="14.140625" style="101" bestFit="1" customWidth="1"/>
    <col min="1499" max="1499" width="16.7109375" style="101" customWidth="1"/>
    <col min="1500" max="1500" width="16.5703125" style="101" customWidth="1"/>
    <col min="1501" max="1502" width="7.85546875" style="101" bestFit="1" customWidth="1"/>
    <col min="1503" max="1503" width="8" style="101" bestFit="1" customWidth="1"/>
    <col min="1504" max="1505" width="7.85546875" style="101" bestFit="1" customWidth="1"/>
    <col min="1506" max="1506" width="9.7109375" style="101" customWidth="1"/>
    <col min="1507" max="1507" width="12.85546875" style="101" customWidth="1"/>
    <col min="1508" max="1744" width="9.140625" style="101"/>
    <col min="1745" max="1745" width="9" style="101" bestFit="1" customWidth="1"/>
    <col min="1746" max="1746" width="9.85546875" style="101" bestFit="1" customWidth="1"/>
    <col min="1747" max="1747" width="9.140625" style="101" bestFit="1" customWidth="1"/>
    <col min="1748" max="1748" width="16" style="101" bestFit="1" customWidth="1"/>
    <col min="1749" max="1749" width="9" style="101" bestFit="1" customWidth="1"/>
    <col min="1750" max="1750" width="7.85546875" style="101" bestFit="1" customWidth="1"/>
    <col min="1751" max="1751" width="11.7109375" style="101" bestFit="1" customWidth="1"/>
    <col min="1752" max="1752" width="14.28515625" style="101" customWidth="1"/>
    <col min="1753" max="1753" width="11.7109375" style="101" bestFit="1" customWidth="1"/>
    <col min="1754" max="1754" width="14.140625" style="101" bestFit="1" customWidth="1"/>
    <col min="1755" max="1755" width="16.7109375" style="101" customWidth="1"/>
    <col min="1756" max="1756" width="16.5703125" style="101" customWidth="1"/>
    <col min="1757" max="1758" width="7.85546875" style="101" bestFit="1" customWidth="1"/>
    <col min="1759" max="1759" width="8" style="101" bestFit="1" customWidth="1"/>
    <col min="1760" max="1761" width="7.85546875" style="101" bestFit="1" customWidth="1"/>
    <col min="1762" max="1762" width="9.7109375" style="101" customWidth="1"/>
    <col min="1763" max="1763" width="12.85546875" style="101" customWidth="1"/>
    <col min="1764" max="2000" width="9.140625" style="101"/>
    <col min="2001" max="2001" width="9" style="101" bestFit="1" customWidth="1"/>
    <col min="2002" max="2002" width="9.85546875" style="101" bestFit="1" customWidth="1"/>
    <col min="2003" max="2003" width="9.140625" style="101" bestFit="1" customWidth="1"/>
    <col min="2004" max="2004" width="16" style="101" bestFit="1" customWidth="1"/>
    <col min="2005" max="2005" width="9" style="101" bestFit="1" customWidth="1"/>
    <col min="2006" max="2006" width="7.85546875" style="101" bestFit="1" customWidth="1"/>
    <col min="2007" max="2007" width="11.7109375" style="101" bestFit="1" customWidth="1"/>
    <col min="2008" max="2008" width="14.28515625" style="101" customWidth="1"/>
    <col min="2009" max="2009" width="11.7109375" style="101" bestFit="1" customWidth="1"/>
    <col min="2010" max="2010" width="14.140625" style="101" bestFit="1" customWidth="1"/>
    <col min="2011" max="2011" width="16.7109375" style="101" customWidth="1"/>
    <col min="2012" max="2012" width="16.5703125" style="101" customWidth="1"/>
    <col min="2013" max="2014" width="7.85546875" style="101" bestFit="1" customWidth="1"/>
    <col min="2015" max="2015" width="8" style="101" bestFit="1" customWidth="1"/>
    <col min="2016" max="2017" width="7.85546875" style="101" bestFit="1" customWidth="1"/>
    <col min="2018" max="2018" width="9.7109375" style="101" customWidth="1"/>
    <col min="2019" max="2019" width="12.85546875" style="101" customWidth="1"/>
    <col min="2020" max="2256" width="9.140625" style="101"/>
    <col min="2257" max="2257" width="9" style="101" bestFit="1" customWidth="1"/>
    <col min="2258" max="2258" width="9.85546875" style="101" bestFit="1" customWidth="1"/>
    <col min="2259" max="2259" width="9.140625" style="101" bestFit="1" customWidth="1"/>
    <col min="2260" max="2260" width="16" style="101" bestFit="1" customWidth="1"/>
    <col min="2261" max="2261" width="9" style="101" bestFit="1" customWidth="1"/>
    <col min="2262" max="2262" width="7.85546875" style="101" bestFit="1" customWidth="1"/>
    <col min="2263" max="2263" width="11.7109375" style="101" bestFit="1" customWidth="1"/>
    <col min="2264" max="2264" width="14.28515625" style="101" customWidth="1"/>
    <col min="2265" max="2265" width="11.7109375" style="101" bestFit="1" customWidth="1"/>
    <col min="2266" max="2266" width="14.140625" style="101" bestFit="1" customWidth="1"/>
    <col min="2267" max="2267" width="16.7109375" style="101" customWidth="1"/>
    <col min="2268" max="2268" width="16.5703125" style="101" customWidth="1"/>
    <col min="2269" max="2270" width="7.85546875" style="101" bestFit="1" customWidth="1"/>
    <col min="2271" max="2271" width="8" style="101" bestFit="1" customWidth="1"/>
    <col min="2272" max="2273" width="7.85546875" style="101" bestFit="1" customWidth="1"/>
    <col min="2274" max="2274" width="9.7109375" style="101" customWidth="1"/>
    <col min="2275" max="2275" width="12.85546875" style="101" customWidth="1"/>
    <col min="2276" max="2512" width="9.140625" style="101"/>
    <col min="2513" max="2513" width="9" style="101" bestFit="1" customWidth="1"/>
    <col min="2514" max="2514" width="9.85546875" style="101" bestFit="1" customWidth="1"/>
    <col min="2515" max="2515" width="9.140625" style="101" bestFit="1" customWidth="1"/>
    <col min="2516" max="2516" width="16" style="101" bestFit="1" customWidth="1"/>
    <col min="2517" max="2517" width="9" style="101" bestFit="1" customWidth="1"/>
    <col min="2518" max="2518" width="7.85546875" style="101" bestFit="1" customWidth="1"/>
    <col min="2519" max="2519" width="11.7109375" style="101" bestFit="1" customWidth="1"/>
    <col min="2520" max="2520" width="14.28515625" style="101" customWidth="1"/>
    <col min="2521" max="2521" width="11.7109375" style="101" bestFit="1" customWidth="1"/>
    <col min="2522" max="2522" width="14.140625" style="101" bestFit="1" customWidth="1"/>
    <col min="2523" max="2523" width="16.7109375" style="101" customWidth="1"/>
    <col min="2524" max="2524" width="16.5703125" style="101" customWidth="1"/>
    <col min="2525" max="2526" width="7.85546875" style="101" bestFit="1" customWidth="1"/>
    <col min="2527" max="2527" width="8" style="101" bestFit="1" customWidth="1"/>
    <col min="2528" max="2529" width="7.85546875" style="101" bestFit="1" customWidth="1"/>
    <col min="2530" max="2530" width="9.7109375" style="101" customWidth="1"/>
    <col min="2531" max="2531" width="12.85546875" style="101" customWidth="1"/>
    <col min="2532" max="2768" width="9.140625" style="101"/>
    <col min="2769" max="2769" width="9" style="101" bestFit="1" customWidth="1"/>
    <col min="2770" max="2770" width="9.85546875" style="101" bestFit="1" customWidth="1"/>
    <col min="2771" max="2771" width="9.140625" style="101" bestFit="1" customWidth="1"/>
    <col min="2772" max="2772" width="16" style="101" bestFit="1" customWidth="1"/>
    <col min="2773" max="2773" width="9" style="101" bestFit="1" customWidth="1"/>
    <col min="2774" max="2774" width="7.85546875" style="101" bestFit="1" customWidth="1"/>
    <col min="2775" max="2775" width="11.7109375" style="101" bestFit="1" customWidth="1"/>
    <col min="2776" max="2776" width="14.28515625" style="101" customWidth="1"/>
    <col min="2777" max="2777" width="11.7109375" style="101" bestFit="1" customWidth="1"/>
    <col min="2778" max="2778" width="14.140625" style="101" bestFit="1" customWidth="1"/>
    <col min="2779" max="2779" width="16.7109375" style="101" customWidth="1"/>
    <col min="2780" max="2780" width="16.5703125" style="101" customWidth="1"/>
    <col min="2781" max="2782" width="7.85546875" style="101" bestFit="1" customWidth="1"/>
    <col min="2783" max="2783" width="8" style="101" bestFit="1" customWidth="1"/>
    <col min="2784" max="2785" width="7.85546875" style="101" bestFit="1" customWidth="1"/>
    <col min="2786" max="2786" width="9.7109375" style="101" customWidth="1"/>
    <col min="2787" max="2787" width="12.85546875" style="101" customWidth="1"/>
    <col min="2788" max="3024" width="9.140625" style="101"/>
    <col min="3025" max="3025" width="9" style="101" bestFit="1" customWidth="1"/>
    <col min="3026" max="3026" width="9.85546875" style="101" bestFit="1" customWidth="1"/>
    <col min="3027" max="3027" width="9.140625" style="101" bestFit="1" customWidth="1"/>
    <col min="3028" max="3028" width="16" style="101" bestFit="1" customWidth="1"/>
    <col min="3029" max="3029" width="9" style="101" bestFit="1" customWidth="1"/>
    <col min="3030" max="3030" width="7.85546875" style="101" bestFit="1" customWidth="1"/>
    <col min="3031" max="3031" width="11.7109375" style="101" bestFit="1" customWidth="1"/>
    <col min="3032" max="3032" width="14.28515625" style="101" customWidth="1"/>
    <col min="3033" max="3033" width="11.7109375" style="101" bestFit="1" customWidth="1"/>
    <col min="3034" max="3034" width="14.140625" style="101" bestFit="1" customWidth="1"/>
    <col min="3035" max="3035" width="16.7109375" style="101" customWidth="1"/>
    <col min="3036" max="3036" width="16.5703125" style="101" customWidth="1"/>
    <col min="3037" max="3038" width="7.85546875" style="101" bestFit="1" customWidth="1"/>
    <col min="3039" max="3039" width="8" style="101" bestFit="1" customWidth="1"/>
    <col min="3040" max="3041" width="7.85546875" style="101" bestFit="1" customWidth="1"/>
    <col min="3042" max="3042" width="9.7109375" style="101" customWidth="1"/>
    <col min="3043" max="3043" width="12.85546875" style="101" customWidth="1"/>
    <col min="3044" max="3280" width="9.140625" style="101"/>
    <col min="3281" max="3281" width="9" style="101" bestFit="1" customWidth="1"/>
    <col min="3282" max="3282" width="9.85546875" style="101" bestFit="1" customWidth="1"/>
    <col min="3283" max="3283" width="9.140625" style="101" bestFit="1" customWidth="1"/>
    <col min="3284" max="3284" width="16" style="101" bestFit="1" customWidth="1"/>
    <col min="3285" max="3285" width="9" style="101" bestFit="1" customWidth="1"/>
    <col min="3286" max="3286" width="7.85546875" style="101" bestFit="1" customWidth="1"/>
    <col min="3287" max="3287" width="11.7109375" style="101" bestFit="1" customWidth="1"/>
    <col min="3288" max="3288" width="14.28515625" style="101" customWidth="1"/>
    <col min="3289" max="3289" width="11.7109375" style="101" bestFit="1" customWidth="1"/>
    <col min="3290" max="3290" width="14.140625" style="101" bestFit="1" customWidth="1"/>
    <col min="3291" max="3291" width="16.7109375" style="101" customWidth="1"/>
    <col min="3292" max="3292" width="16.5703125" style="101" customWidth="1"/>
    <col min="3293" max="3294" width="7.85546875" style="101" bestFit="1" customWidth="1"/>
    <col min="3295" max="3295" width="8" style="101" bestFit="1" customWidth="1"/>
    <col min="3296" max="3297" width="7.85546875" style="101" bestFit="1" customWidth="1"/>
    <col min="3298" max="3298" width="9.7109375" style="101" customWidth="1"/>
    <col min="3299" max="3299" width="12.85546875" style="101" customWidth="1"/>
    <col min="3300" max="3536" width="9.140625" style="101"/>
    <col min="3537" max="3537" width="9" style="101" bestFit="1" customWidth="1"/>
    <col min="3538" max="3538" width="9.85546875" style="101" bestFit="1" customWidth="1"/>
    <col min="3539" max="3539" width="9.140625" style="101" bestFit="1" customWidth="1"/>
    <col min="3540" max="3540" width="16" style="101" bestFit="1" customWidth="1"/>
    <col min="3541" max="3541" width="9" style="101" bestFit="1" customWidth="1"/>
    <col min="3542" max="3542" width="7.85546875" style="101" bestFit="1" customWidth="1"/>
    <col min="3543" max="3543" width="11.7109375" style="101" bestFit="1" customWidth="1"/>
    <col min="3544" max="3544" width="14.28515625" style="101" customWidth="1"/>
    <col min="3545" max="3545" width="11.7109375" style="101" bestFit="1" customWidth="1"/>
    <col min="3546" max="3546" width="14.140625" style="101" bestFit="1" customWidth="1"/>
    <col min="3547" max="3547" width="16.7109375" style="101" customWidth="1"/>
    <col min="3548" max="3548" width="16.5703125" style="101" customWidth="1"/>
    <col min="3549" max="3550" width="7.85546875" style="101" bestFit="1" customWidth="1"/>
    <col min="3551" max="3551" width="8" style="101" bestFit="1" customWidth="1"/>
    <col min="3552" max="3553" width="7.85546875" style="101" bestFit="1" customWidth="1"/>
    <col min="3554" max="3554" width="9.7109375" style="101" customWidth="1"/>
    <col min="3555" max="3555" width="12.85546875" style="101" customWidth="1"/>
    <col min="3556" max="3792" width="9.140625" style="101"/>
    <col min="3793" max="3793" width="9" style="101" bestFit="1" customWidth="1"/>
    <col min="3794" max="3794" width="9.85546875" style="101" bestFit="1" customWidth="1"/>
    <col min="3795" max="3795" width="9.140625" style="101" bestFit="1" customWidth="1"/>
    <col min="3796" max="3796" width="16" style="101" bestFit="1" customWidth="1"/>
    <col min="3797" max="3797" width="9" style="101" bestFit="1" customWidth="1"/>
    <col min="3798" max="3798" width="7.85546875" style="101" bestFit="1" customWidth="1"/>
    <col min="3799" max="3799" width="11.7109375" style="101" bestFit="1" customWidth="1"/>
    <col min="3800" max="3800" width="14.28515625" style="101" customWidth="1"/>
    <col min="3801" max="3801" width="11.7109375" style="101" bestFit="1" customWidth="1"/>
    <col min="3802" max="3802" width="14.140625" style="101" bestFit="1" customWidth="1"/>
    <col min="3803" max="3803" width="16.7109375" style="101" customWidth="1"/>
    <col min="3804" max="3804" width="16.5703125" style="101" customWidth="1"/>
    <col min="3805" max="3806" width="7.85546875" style="101" bestFit="1" customWidth="1"/>
    <col min="3807" max="3807" width="8" style="101" bestFit="1" customWidth="1"/>
    <col min="3808" max="3809" width="7.85546875" style="101" bestFit="1" customWidth="1"/>
    <col min="3810" max="3810" width="9.7109375" style="101" customWidth="1"/>
    <col min="3811" max="3811" width="12.85546875" style="101" customWidth="1"/>
    <col min="3812" max="4048" width="9.140625" style="101"/>
    <col min="4049" max="4049" width="9" style="101" bestFit="1" customWidth="1"/>
    <col min="4050" max="4050" width="9.85546875" style="101" bestFit="1" customWidth="1"/>
    <col min="4051" max="4051" width="9.140625" style="101" bestFit="1" customWidth="1"/>
    <col min="4052" max="4052" width="16" style="101" bestFit="1" customWidth="1"/>
    <col min="4053" max="4053" width="9" style="101" bestFit="1" customWidth="1"/>
    <col min="4054" max="4054" width="7.85546875" style="101" bestFit="1" customWidth="1"/>
    <col min="4055" max="4055" width="11.7109375" style="101" bestFit="1" customWidth="1"/>
    <col min="4056" max="4056" width="14.28515625" style="101" customWidth="1"/>
    <col min="4057" max="4057" width="11.7109375" style="101" bestFit="1" customWidth="1"/>
    <col min="4058" max="4058" width="14.140625" style="101" bestFit="1" customWidth="1"/>
    <col min="4059" max="4059" width="16.7109375" style="101" customWidth="1"/>
    <col min="4060" max="4060" width="16.5703125" style="101" customWidth="1"/>
    <col min="4061" max="4062" width="7.85546875" style="101" bestFit="1" customWidth="1"/>
    <col min="4063" max="4063" width="8" style="101" bestFit="1" customWidth="1"/>
    <col min="4064" max="4065" width="7.85546875" style="101" bestFit="1" customWidth="1"/>
    <col min="4066" max="4066" width="9.7109375" style="101" customWidth="1"/>
    <col min="4067" max="4067" width="12.85546875" style="101" customWidth="1"/>
    <col min="4068" max="4304" width="9.140625" style="101"/>
    <col min="4305" max="4305" width="9" style="101" bestFit="1" customWidth="1"/>
    <col min="4306" max="4306" width="9.85546875" style="101" bestFit="1" customWidth="1"/>
    <col min="4307" max="4307" width="9.140625" style="101" bestFit="1" customWidth="1"/>
    <col min="4308" max="4308" width="16" style="101" bestFit="1" customWidth="1"/>
    <col min="4309" max="4309" width="9" style="101" bestFit="1" customWidth="1"/>
    <col min="4310" max="4310" width="7.85546875" style="101" bestFit="1" customWidth="1"/>
    <col min="4311" max="4311" width="11.7109375" style="101" bestFit="1" customWidth="1"/>
    <col min="4312" max="4312" width="14.28515625" style="101" customWidth="1"/>
    <col min="4313" max="4313" width="11.7109375" style="101" bestFit="1" customWidth="1"/>
    <col min="4314" max="4314" width="14.140625" style="101" bestFit="1" customWidth="1"/>
    <col min="4315" max="4315" width="16.7109375" style="101" customWidth="1"/>
    <col min="4316" max="4316" width="16.5703125" style="101" customWidth="1"/>
    <col min="4317" max="4318" width="7.85546875" style="101" bestFit="1" customWidth="1"/>
    <col min="4319" max="4319" width="8" style="101" bestFit="1" customWidth="1"/>
    <col min="4320" max="4321" width="7.85546875" style="101" bestFit="1" customWidth="1"/>
    <col min="4322" max="4322" width="9.7109375" style="101" customWidth="1"/>
    <col min="4323" max="4323" width="12.85546875" style="101" customWidth="1"/>
    <col min="4324" max="4560" width="9.140625" style="101"/>
    <col min="4561" max="4561" width="9" style="101" bestFit="1" customWidth="1"/>
    <col min="4562" max="4562" width="9.85546875" style="101" bestFit="1" customWidth="1"/>
    <col min="4563" max="4563" width="9.140625" style="101" bestFit="1" customWidth="1"/>
    <col min="4564" max="4564" width="16" style="101" bestFit="1" customWidth="1"/>
    <col min="4565" max="4565" width="9" style="101" bestFit="1" customWidth="1"/>
    <col min="4566" max="4566" width="7.85546875" style="101" bestFit="1" customWidth="1"/>
    <col min="4567" max="4567" width="11.7109375" style="101" bestFit="1" customWidth="1"/>
    <col min="4568" max="4568" width="14.28515625" style="101" customWidth="1"/>
    <col min="4569" max="4569" width="11.7109375" style="101" bestFit="1" customWidth="1"/>
    <col min="4570" max="4570" width="14.140625" style="101" bestFit="1" customWidth="1"/>
    <col min="4571" max="4571" width="16.7109375" style="101" customWidth="1"/>
    <col min="4572" max="4572" width="16.5703125" style="101" customWidth="1"/>
    <col min="4573" max="4574" width="7.85546875" style="101" bestFit="1" customWidth="1"/>
    <col min="4575" max="4575" width="8" style="101" bestFit="1" customWidth="1"/>
    <col min="4576" max="4577" width="7.85546875" style="101" bestFit="1" customWidth="1"/>
    <col min="4578" max="4578" width="9.7109375" style="101" customWidth="1"/>
    <col min="4579" max="4579" width="12.85546875" style="101" customWidth="1"/>
    <col min="4580" max="4816" width="9.140625" style="101"/>
    <col min="4817" max="4817" width="9" style="101" bestFit="1" customWidth="1"/>
    <col min="4818" max="4818" width="9.85546875" style="101" bestFit="1" customWidth="1"/>
    <col min="4819" max="4819" width="9.140625" style="101" bestFit="1" customWidth="1"/>
    <col min="4820" max="4820" width="16" style="101" bestFit="1" customWidth="1"/>
    <col min="4821" max="4821" width="9" style="101" bestFit="1" customWidth="1"/>
    <col min="4822" max="4822" width="7.85546875" style="101" bestFit="1" customWidth="1"/>
    <col min="4823" max="4823" width="11.7109375" style="101" bestFit="1" customWidth="1"/>
    <col min="4824" max="4824" width="14.28515625" style="101" customWidth="1"/>
    <col min="4825" max="4825" width="11.7109375" style="101" bestFit="1" customWidth="1"/>
    <col min="4826" max="4826" width="14.140625" style="101" bestFit="1" customWidth="1"/>
    <col min="4827" max="4827" width="16.7109375" style="101" customWidth="1"/>
    <col min="4828" max="4828" width="16.5703125" style="101" customWidth="1"/>
    <col min="4829" max="4830" width="7.85546875" style="101" bestFit="1" customWidth="1"/>
    <col min="4831" max="4831" width="8" style="101" bestFit="1" customWidth="1"/>
    <col min="4832" max="4833" width="7.85546875" style="101" bestFit="1" customWidth="1"/>
    <col min="4834" max="4834" width="9.7109375" style="101" customWidth="1"/>
    <col min="4835" max="4835" width="12.85546875" style="101" customWidth="1"/>
    <col min="4836" max="5072" width="9.140625" style="101"/>
    <col min="5073" max="5073" width="9" style="101" bestFit="1" customWidth="1"/>
    <col min="5074" max="5074" width="9.85546875" style="101" bestFit="1" customWidth="1"/>
    <col min="5075" max="5075" width="9.140625" style="101" bestFit="1" customWidth="1"/>
    <col min="5076" max="5076" width="16" style="101" bestFit="1" customWidth="1"/>
    <col min="5077" max="5077" width="9" style="101" bestFit="1" customWidth="1"/>
    <col min="5078" max="5078" width="7.85546875" style="101" bestFit="1" customWidth="1"/>
    <col min="5079" max="5079" width="11.7109375" style="101" bestFit="1" customWidth="1"/>
    <col min="5080" max="5080" width="14.28515625" style="101" customWidth="1"/>
    <col min="5081" max="5081" width="11.7109375" style="101" bestFit="1" customWidth="1"/>
    <col min="5082" max="5082" width="14.140625" style="101" bestFit="1" customWidth="1"/>
    <col min="5083" max="5083" width="16.7109375" style="101" customWidth="1"/>
    <col min="5084" max="5084" width="16.5703125" style="101" customWidth="1"/>
    <col min="5085" max="5086" width="7.85546875" style="101" bestFit="1" customWidth="1"/>
    <col min="5087" max="5087" width="8" style="101" bestFit="1" customWidth="1"/>
    <col min="5088" max="5089" width="7.85546875" style="101" bestFit="1" customWidth="1"/>
    <col min="5090" max="5090" width="9.7109375" style="101" customWidth="1"/>
    <col min="5091" max="5091" width="12.85546875" style="101" customWidth="1"/>
    <col min="5092" max="5328" width="9.140625" style="101"/>
    <col min="5329" max="5329" width="9" style="101" bestFit="1" customWidth="1"/>
    <col min="5330" max="5330" width="9.85546875" style="101" bestFit="1" customWidth="1"/>
    <col min="5331" max="5331" width="9.140625" style="101" bestFit="1" customWidth="1"/>
    <col min="5332" max="5332" width="16" style="101" bestFit="1" customWidth="1"/>
    <col min="5333" max="5333" width="9" style="101" bestFit="1" customWidth="1"/>
    <col min="5334" max="5334" width="7.85546875" style="101" bestFit="1" customWidth="1"/>
    <col min="5335" max="5335" width="11.7109375" style="101" bestFit="1" customWidth="1"/>
    <col min="5336" max="5336" width="14.28515625" style="101" customWidth="1"/>
    <col min="5337" max="5337" width="11.7109375" style="101" bestFit="1" customWidth="1"/>
    <col min="5338" max="5338" width="14.140625" style="101" bestFit="1" customWidth="1"/>
    <col min="5339" max="5339" width="16.7109375" style="101" customWidth="1"/>
    <col min="5340" max="5340" width="16.5703125" style="101" customWidth="1"/>
    <col min="5341" max="5342" width="7.85546875" style="101" bestFit="1" customWidth="1"/>
    <col min="5343" max="5343" width="8" style="101" bestFit="1" customWidth="1"/>
    <col min="5344" max="5345" width="7.85546875" style="101" bestFit="1" customWidth="1"/>
    <col min="5346" max="5346" width="9.7109375" style="101" customWidth="1"/>
    <col min="5347" max="5347" width="12.85546875" style="101" customWidth="1"/>
    <col min="5348" max="5584" width="9.140625" style="101"/>
    <col min="5585" max="5585" width="9" style="101" bestFit="1" customWidth="1"/>
    <col min="5586" max="5586" width="9.85546875" style="101" bestFit="1" customWidth="1"/>
    <col min="5587" max="5587" width="9.140625" style="101" bestFit="1" customWidth="1"/>
    <col min="5588" max="5588" width="16" style="101" bestFit="1" customWidth="1"/>
    <col min="5589" max="5589" width="9" style="101" bestFit="1" customWidth="1"/>
    <col min="5590" max="5590" width="7.85546875" style="101" bestFit="1" customWidth="1"/>
    <col min="5591" max="5591" width="11.7109375" style="101" bestFit="1" customWidth="1"/>
    <col min="5592" max="5592" width="14.28515625" style="101" customWidth="1"/>
    <col min="5593" max="5593" width="11.7109375" style="101" bestFit="1" customWidth="1"/>
    <col min="5594" max="5594" width="14.140625" style="101" bestFit="1" customWidth="1"/>
    <col min="5595" max="5595" width="16.7109375" style="101" customWidth="1"/>
    <col min="5596" max="5596" width="16.5703125" style="101" customWidth="1"/>
    <col min="5597" max="5598" width="7.85546875" style="101" bestFit="1" customWidth="1"/>
    <col min="5599" max="5599" width="8" style="101" bestFit="1" customWidth="1"/>
    <col min="5600" max="5601" width="7.85546875" style="101" bestFit="1" customWidth="1"/>
    <col min="5602" max="5602" width="9.7109375" style="101" customWidth="1"/>
    <col min="5603" max="5603" width="12.85546875" style="101" customWidth="1"/>
    <col min="5604" max="5840" width="9.140625" style="101"/>
    <col min="5841" max="5841" width="9" style="101" bestFit="1" customWidth="1"/>
    <col min="5842" max="5842" width="9.85546875" style="101" bestFit="1" customWidth="1"/>
    <col min="5843" max="5843" width="9.140625" style="101" bestFit="1" customWidth="1"/>
    <col min="5844" max="5844" width="16" style="101" bestFit="1" customWidth="1"/>
    <col min="5845" max="5845" width="9" style="101" bestFit="1" customWidth="1"/>
    <col min="5846" max="5846" width="7.85546875" style="101" bestFit="1" customWidth="1"/>
    <col min="5847" max="5847" width="11.7109375" style="101" bestFit="1" customWidth="1"/>
    <col min="5848" max="5848" width="14.28515625" style="101" customWidth="1"/>
    <col min="5849" max="5849" width="11.7109375" style="101" bestFit="1" customWidth="1"/>
    <col min="5850" max="5850" width="14.140625" style="101" bestFit="1" customWidth="1"/>
    <col min="5851" max="5851" width="16.7109375" style="101" customWidth="1"/>
    <col min="5852" max="5852" width="16.5703125" style="101" customWidth="1"/>
    <col min="5853" max="5854" width="7.85546875" style="101" bestFit="1" customWidth="1"/>
    <col min="5855" max="5855" width="8" style="101" bestFit="1" customWidth="1"/>
    <col min="5856" max="5857" width="7.85546875" style="101" bestFit="1" customWidth="1"/>
    <col min="5858" max="5858" width="9.7109375" style="101" customWidth="1"/>
    <col min="5859" max="5859" width="12.85546875" style="101" customWidth="1"/>
    <col min="5860" max="6096" width="9.140625" style="101"/>
    <col min="6097" max="6097" width="9" style="101" bestFit="1" customWidth="1"/>
    <col min="6098" max="6098" width="9.85546875" style="101" bestFit="1" customWidth="1"/>
    <col min="6099" max="6099" width="9.140625" style="101" bestFit="1" customWidth="1"/>
    <col min="6100" max="6100" width="16" style="101" bestFit="1" customWidth="1"/>
    <col min="6101" max="6101" width="9" style="101" bestFit="1" customWidth="1"/>
    <col min="6102" max="6102" width="7.85546875" style="101" bestFit="1" customWidth="1"/>
    <col min="6103" max="6103" width="11.7109375" style="101" bestFit="1" customWidth="1"/>
    <col min="6104" max="6104" width="14.28515625" style="101" customWidth="1"/>
    <col min="6105" max="6105" width="11.7109375" style="101" bestFit="1" customWidth="1"/>
    <col min="6106" max="6106" width="14.140625" style="101" bestFit="1" customWidth="1"/>
    <col min="6107" max="6107" width="16.7109375" style="101" customWidth="1"/>
    <col min="6108" max="6108" width="16.5703125" style="101" customWidth="1"/>
    <col min="6109" max="6110" width="7.85546875" style="101" bestFit="1" customWidth="1"/>
    <col min="6111" max="6111" width="8" style="101" bestFit="1" customWidth="1"/>
    <col min="6112" max="6113" width="7.85546875" style="101" bestFit="1" customWidth="1"/>
    <col min="6114" max="6114" width="9.7109375" style="101" customWidth="1"/>
    <col min="6115" max="6115" width="12.85546875" style="101" customWidth="1"/>
    <col min="6116" max="6352" width="9.140625" style="101"/>
    <col min="6353" max="6353" width="9" style="101" bestFit="1" customWidth="1"/>
    <col min="6354" max="6354" width="9.85546875" style="101" bestFit="1" customWidth="1"/>
    <col min="6355" max="6355" width="9.140625" style="101" bestFit="1" customWidth="1"/>
    <col min="6356" max="6356" width="16" style="101" bestFit="1" customWidth="1"/>
    <col min="6357" max="6357" width="9" style="101" bestFit="1" customWidth="1"/>
    <col min="6358" max="6358" width="7.85546875" style="101" bestFit="1" customWidth="1"/>
    <col min="6359" max="6359" width="11.7109375" style="101" bestFit="1" customWidth="1"/>
    <col min="6360" max="6360" width="14.28515625" style="101" customWidth="1"/>
    <col min="6361" max="6361" width="11.7109375" style="101" bestFit="1" customWidth="1"/>
    <col min="6362" max="6362" width="14.140625" style="101" bestFit="1" customWidth="1"/>
    <col min="6363" max="6363" width="16.7109375" style="101" customWidth="1"/>
    <col min="6364" max="6364" width="16.5703125" style="101" customWidth="1"/>
    <col min="6365" max="6366" width="7.85546875" style="101" bestFit="1" customWidth="1"/>
    <col min="6367" max="6367" width="8" style="101" bestFit="1" customWidth="1"/>
    <col min="6368" max="6369" width="7.85546875" style="101" bestFit="1" customWidth="1"/>
    <col min="6370" max="6370" width="9.7109375" style="101" customWidth="1"/>
    <col min="6371" max="6371" width="12.85546875" style="101" customWidth="1"/>
    <col min="6372" max="6608" width="9.140625" style="101"/>
    <col min="6609" max="6609" width="9" style="101" bestFit="1" customWidth="1"/>
    <col min="6610" max="6610" width="9.85546875" style="101" bestFit="1" customWidth="1"/>
    <col min="6611" max="6611" width="9.140625" style="101" bestFit="1" customWidth="1"/>
    <col min="6612" max="6612" width="16" style="101" bestFit="1" customWidth="1"/>
    <col min="6613" max="6613" width="9" style="101" bestFit="1" customWidth="1"/>
    <col min="6614" max="6614" width="7.85546875" style="101" bestFit="1" customWidth="1"/>
    <col min="6615" max="6615" width="11.7109375" style="101" bestFit="1" customWidth="1"/>
    <col min="6616" max="6616" width="14.28515625" style="101" customWidth="1"/>
    <col min="6617" max="6617" width="11.7109375" style="101" bestFit="1" customWidth="1"/>
    <col min="6618" max="6618" width="14.140625" style="101" bestFit="1" customWidth="1"/>
    <col min="6619" max="6619" width="16.7109375" style="101" customWidth="1"/>
    <col min="6620" max="6620" width="16.5703125" style="101" customWidth="1"/>
    <col min="6621" max="6622" width="7.85546875" style="101" bestFit="1" customWidth="1"/>
    <col min="6623" max="6623" width="8" style="101" bestFit="1" customWidth="1"/>
    <col min="6624" max="6625" width="7.85546875" style="101" bestFit="1" customWidth="1"/>
    <col min="6626" max="6626" width="9.7109375" style="101" customWidth="1"/>
    <col min="6627" max="6627" width="12.85546875" style="101" customWidth="1"/>
    <col min="6628" max="6864" width="9.140625" style="101"/>
    <col min="6865" max="6865" width="9" style="101" bestFit="1" customWidth="1"/>
    <col min="6866" max="6866" width="9.85546875" style="101" bestFit="1" customWidth="1"/>
    <col min="6867" max="6867" width="9.140625" style="101" bestFit="1" customWidth="1"/>
    <col min="6868" max="6868" width="16" style="101" bestFit="1" customWidth="1"/>
    <col min="6869" max="6869" width="9" style="101" bestFit="1" customWidth="1"/>
    <col min="6870" max="6870" width="7.85546875" style="101" bestFit="1" customWidth="1"/>
    <col min="6871" max="6871" width="11.7109375" style="101" bestFit="1" customWidth="1"/>
    <col min="6872" max="6872" width="14.28515625" style="101" customWidth="1"/>
    <col min="6873" max="6873" width="11.7109375" style="101" bestFit="1" customWidth="1"/>
    <col min="6874" max="6874" width="14.140625" style="101" bestFit="1" customWidth="1"/>
    <col min="6875" max="6875" width="16.7109375" style="101" customWidth="1"/>
    <col min="6876" max="6876" width="16.5703125" style="101" customWidth="1"/>
    <col min="6877" max="6878" width="7.85546875" style="101" bestFit="1" customWidth="1"/>
    <col min="6879" max="6879" width="8" style="101" bestFit="1" customWidth="1"/>
    <col min="6880" max="6881" width="7.85546875" style="101" bestFit="1" customWidth="1"/>
    <col min="6882" max="6882" width="9.7109375" style="101" customWidth="1"/>
    <col min="6883" max="6883" width="12.85546875" style="101" customWidth="1"/>
    <col min="6884" max="7120" width="9.140625" style="101"/>
    <col min="7121" max="7121" width="9" style="101" bestFit="1" customWidth="1"/>
    <col min="7122" max="7122" width="9.85546875" style="101" bestFit="1" customWidth="1"/>
    <col min="7123" max="7123" width="9.140625" style="101" bestFit="1" customWidth="1"/>
    <col min="7124" max="7124" width="16" style="101" bestFit="1" customWidth="1"/>
    <col min="7125" max="7125" width="9" style="101" bestFit="1" customWidth="1"/>
    <col min="7126" max="7126" width="7.85546875" style="101" bestFit="1" customWidth="1"/>
    <col min="7127" max="7127" width="11.7109375" style="101" bestFit="1" customWidth="1"/>
    <col min="7128" max="7128" width="14.28515625" style="101" customWidth="1"/>
    <col min="7129" max="7129" width="11.7109375" style="101" bestFit="1" customWidth="1"/>
    <col min="7130" max="7130" width="14.140625" style="101" bestFit="1" customWidth="1"/>
    <col min="7131" max="7131" width="16.7109375" style="101" customWidth="1"/>
    <col min="7132" max="7132" width="16.5703125" style="101" customWidth="1"/>
    <col min="7133" max="7134" width="7.85546875" style="101" bestFit="1" customWidth="1"/>
    <col min="7135" max="7135" width="8" style="101" bestFit="1" customWidth="1"/>
    <col min="7136" max="7137" width="7.85546875" style="101" bestFit="1" customWidth="1"/>
    <col min="7138" max="7138" width="9.7109375" style="101" customWidth="1"/>
    <col min="7139" max="7139" width="12.85546875" style="101" customWidth="1"/>
    <col min="7140" max="7376" width="9.140625" style="101"/>
    <col min="7377" max="7377" width="9" style="101" bestFit="1" customWidth="1"/>
    <col min="7378" max="7378" width="9.85546875" style="101" bestFit="1" customWidth="1"/>
    <col min="7379" max="7379" width="9.140625" style="101" bestFit="1" customWidth="1"/>
    <col min="7380" max="7380" width="16" style="101" bestFit="1" customWidth="1"/>
    <col min="7381" max="7381" width="9" style="101" bestFit="1" customWidth="1"/>
    <col min="7382" max="7382" width="7.85546875" style="101" bestFit="1" customWidth="1"/>
    <col min="7383" max="7383" width="11.7109375" style="101" bestFit="1" customWidth="1"/>
    <col min="7384" max="7384" width="14.28515625" style="101" customWidth="1"/>
    <col min="7385" max="7385" width="11.7109375" style="101" bestFit="1" customWidth="1"/>
    <col min="7386" max="7386" width="14.140625" style="101" bestFit="1" customWidth="1"/>
    <col min="7387" max="7387" width="16.7109375" style="101" customWidth="1"/>
    <col min="7388" max="7388" width="16.5703125" style="101" customWidth="1"/>
    <col min="7389" max="7390" width="7.85546875" style="101" bestFit="1" customWidth="1"/>
    <col min="7391" max="7391" width="8" style="101" bestFit="1" customWidth="1"/>
    <col min="7392" max="7393" width="7.85546875" style="101" bestFit="1" customWidth="1"/>
    <col min="7394" max="7394" width="9.7109375" style="101" customWidth="1"/>
    <col min="7395" max="7395" width="12.85546875" style="101" customWidth="1"/>
    <col min="7396" max="7632" width="9.140625" style="101"/>
    <col min="7633" max="7633" width="9" style="101" bestFit="1" customWidth="1"/>
    <col min="7634" max="7634" width="9.85546875" style="101" bestFit="1" customWidth="1"/>
    <col min="7635" max="7635" width="9.140625" style="101" bestFit="1" customWidth="1"/>
    <col min="7636" max="7636" width="16" style="101" bestFit="1" customWidth="1"/>
    <col min="7637" max="7637" width="9" style="101" bestFit="1" customWidth="1"/>
    <col min="7638" max="7638" width="7.85546875" style="101" bestFit="1" customWidth="1"/>
    <col min="7639" max="7639" width="11.7109375" style="101" bestFit="1" customWidth="1"/>
    <col min="7640" max="7640" width="14.28515625" style="101" customWidth="1"/>
    <col min="7641" max="7641" width="11.7109375" style="101" bestFit="1" customWidth="1"/>
    <col min="7642" max="7642" width="14.140625" style="101" bestFit="1" customWidth="1"/>
    <col min="7643" max="7643" width="16.7109375" style="101" customWidth="1"/>
    <col min="7644" max="7644" width="16.5703125" style="101" customWidth="1"/>
    <col min="7645" max="7646" width="7.85546875" style="101" bestFit="1" customWidth="1"/>
    <col min="7647" max="7647" width="8" style="101" bestFit="1" customWidth="1"/>
    <col min="7648" max="7649" width="7.85546875" style="101" bestFit="1" customWidth="1"/>
    <col min="7650" max="7650" width="9.7109375" style="101" customWidth="1"/>
    <col min="7651" max="7651" width="12.85546875" style="101" customWidth="1"/>
    <col min="7652" max="7888" width="9.140625" style="101"/>
    <col min="7889" max="7889" width="9" style="101" bestFit="1" customWidth="1"/>
    <col min="7890" max="7890" width="9.85546875" style="101" bestFit="1" customWidth="1"/>
    <col min="7891" max="7891" width="9.140625" style="101" bestFit="1" customWidth="1"/>
    <col min="7892" max="7892" width="16" style="101" bestFit="1" customWidth="1"/>
    <col min="7893" max="7893" width="9" style="101" bestFit="1" customWidth="1"/>
    <col min="7894" max="7894" width="7.85546875" style="101" bestFit="1" customWidth="1"/>
    <col min="7895" max="7895" width="11.7109375" style="101" bestFit="1" customWidth="1"/>
    <col min="7896" max="7896" width="14.28515625" style="101" customWidth="1"/>
    <col min="7897" max="7897" width="11.7109375" style="101" bestFit="1" customWidth="1"/>
    <col min="7898" max="7898" width="14.140625" style="101" bestFit="1" customWidth="1"/>
    <col min="7899" max="7899" width="16.7109375" style="101" customWidth="1"/>
    <col min="7900" max="7900" width="16.5703125" style="101" customWidth="1"/>
    <col min="7901" max="7902" width="7.85546875" style="101" bestFit="1" customWidth="1"/>
    <col min="7903" max="7903" width="8" style="101" bestFit="1" customWidth="1"/>
    <col min="7904" max="7905" width="7.85546875" style="101" bestFit="1" customWidth="1"/>
    <col min="7906" max="7906" width="9.7109375" style="101" customWidth="1"/>
    <col min="7907" max="7907" width="12.85546875" style="101" customWidth="1"/>
    <col min="7908" max="8144" width="9.140625" style="101"/>
    <col min="8145" max="8145" width="9" style="101" bestFit="1" customWidth="1"/>
    <col min="8146" max="8146" width="9.85546875" style="101" bestFit="1" customWidth="1"/>
    <col min="8147" max="8147" width="9.140625" style="101" bestFit="1" customWidth="1"/>
    <col min="8148" max="8148" width="16" style="101" bestFit="1" customWidth="1"/>
    <col min="8149" max="8149" width="9" style="101" bestFit="1" customWidth="1"/>
    <col min="8150" max="8150" width="7.85546875" style="101" bestFit="1" customWidth="1"/>
    <col min="8151" max="8151" width="11.7109375" style="101" bestFit="1" customWidth="1"/>
    <col min="8152" max="8152" width="14.28515625" style="101" customWidth="1"/>
    <col min="8153" max="8153" width="11.7109375" style="101" bestFit="1" customWidth="1"/>
    <col min="8154" max="8154" width="14.140625" style="101" bestFit="1" customWidth="1"/>
    <col min="8155" max="8155" width="16.7109375" style="101" customWidth="1"/>
    <col min="8156" max="8156" width="16.5703125" style="101" customWidth="1"/>
    <col min="8157" max="8158" width="7.85546875" style="101" bestFit="1" customWidth="1"/>
    <col min="8159" max="8159" width="8" style="101" bestFit="1" customWidth="1"/>
    <col min="8160" max="8161" width="7.85546875" style="101" bestFit="1" customWidth="1"/>
    <col min="8162" max="8162" width="9.7109375" style="101" customWidth="1"/>
    <col min="8163" max="8163" width="12.85546875" style="101" customWidth="1"/>
    <col min="8164" max="8400" width="9.140625" style="101"/>
    <col min="8401" max="8401" width="9" style="101" bestFit="1" customWidth="1"/>
    <col min="8402" max="8402" width="9.85546875" style="101" bestFit="1" customWidth="1"/>
    <col min="8403" max="8403" width="9.140625" style="101" bestFit="1" customWidth="1"/>
    <col min="8404" max="8404" width="16" style="101" bestFit="1" customWidth="1"/>
    <col min="8405" max="8405" width="9" style="101" bestFit="1" customWidth="1"/>
    <col min="8406" max="8406" width="7.85546875" style="101" bestFit="1" customWidth="1"/>
    <col min="8407" max="8407" width="11.7109375" style="101" bestFit="1" customWidth="1"/>
    <col min="8408" max="8408" width="14.28515625" style="101" customWidth="1"/>
    <col min="8409" max="8409" width="11.7109375" style="101" bestFit="1" customWidth="1"/>
    <col min="8410" max="8410" width="14.140625" style="101" bestFit="1" customWidth="1"/>
    <col min="8411" max="8411" width="16.7109375" style="101" customWidth="1"/>
    <col min="8412" max="8412" width="16.5703125" style="101" customWidth="1"/>
    <col min="8413" max="8414" width="7.85546875" style="101" bestFit="1" customWidth="1"/>
    <col min="8415" max="8415" width="8" style="101" bestFit="1" customWidth="1"/>
    <col min="8416" max="8417" width="7.85546875" style="101" bestFit="1" customWidth="1"/>
    <col min="8418" max="8418" width="9.7109375" style="101" customWidth="1"/>
    <col min="8419" max="8419" width="12.85546875" style="101" customWidth="1"/>
    <col min="8420" max="8656" width="9.140625" style="101"/>
    <col min="8657" max="8657" width="9" style="101" bestFit="1" customWidth="1"/>
    <col min="8658" max="8658" width="9.85546875" style="101" bestFit="1" customWidth="1"/>
    <col min="8659" max="8659" width="9.140625" style="101" bestFit="1" customWidth="1"/>
    <col min="8660" max="8660" width="16" style="101" bestFit="1" customWidth="1"/>
    <col min="8661" max="8661" width="9" style="101" bestFit="1" customWidth="1"/>
    <col min="8662" max="8662" width="7.85546875" style="101" bestFit="1" customWidth="1"/>
    <col min="8663" max="8663" width="11.7109375" style="101" bestFit="1" customWidth="1"/>
    <col min="8664" max="8664" width="14.28515625" style="101" customWidth="1"/>
    <col min="8665" max="8665" width="11.7109375" style="101" bestFit="1" customWidth="1"/>
    <col min="8666" max="8666" width="14.140625" style="101" bestFit="1" customWidth="1"/>
    <col min="8667" max="8667" width="16.7109375" style="101" customWidth="1"/>
    <col min="8668" max="8668" width="16.5703125" style="101" customWidth="1"/>
    <col min="8669" max="8670" width="7.85546875" style="101" bestFit="1" customWidth="1"/>
    <col min="8671" max="8671" width="8" style="101" bestFit="1" customWidth="1"/>
    <col min="8672" max="8673" width="7.85546875" style="101" bestFit="1" customWidth="1"/>
    <col min="8674" max="8674" width="9.7109375" style="101" customWidth="1"/>
    <col min="8675" max="8675" width="12.85546875" style="101" customWidth="1"/>
    <col min="8676" max="8912" width="9.140625" style="101"/>
    <col min="8913" max="8913" width="9" style="101" bestFit="1" customWidth="1"/>
    <col min="8914" max="8914" width="9.85546875" style="101" bestFit="1" customWidth="1"/>
    <col min="8915" max="8915" width="9.140625" style="101" bestFit="1" customWidth="1"/>
    <col min="8916" max="8916" width="16" style="101" bestFit="1" customWidth="1"/>
    <col min="8917" max="8917" width="9" style="101" bestFit="1" customWidth="1"/>
    <col min="8918" max="8918" width="7.85546875" style="101" bestFit="1" customWidth="1"/>
    <col min="8919" max="8919" width="11.7109375" style="101" bestFit="1" customWidth="1"/>
    <col min="8920" max="8920" width="14.28515625" style="101" customWidth="1"/>
    <col min="8921" max="8921" width="11.7109375" style="101" bestFit="1" customWidth="1"/>
    <col min="8922" max="8922" width="14.140625" style="101" bestFit="1" customWidth="1"/>
    <col min="8923" max="8923" width="16.7109375" style="101" customWidth="1"/>
    <col min="8924" max="8924" width="16.5703125" style="101" customWidth="1"/>
    <col min="8925" max="8926" width="7.85546875" style="101" bestFit="1" customWidth="1"/>
    <col min="8927" max="8927" width="8" style="101" bestFit="1" customWidth="1"/>
    <col min="8928" max="8929" width="7.85546875" style="101" bestFit="1" customWidth="1"/>
    <col min="8930" max="8930" width="9.7109375" style="101" customWidth="1"/>
    <col min="8931" max="8931" width="12.85546875" style="101" customWidth="1"/>
    <col min="8932" max="9168" width="9.140625" style="101"/>
    <col min="9169" max="9169" width="9" style="101" bestFit="1" customWidth="1"/>
    <col min="9170" max="9170" width="9.85546875" style="101" bestFit="1" customWidth="1"/>
    <col min="9171" max="9171" width="9.140625" style="101" bestFit="1" customWidth="1"/>
    <col min="9172" max="9172" width="16" style="101" bestFit="1" customWidth="1"/>
    <col min="9173" max="9173" width="9" style="101" bestFit="1" customWidth="1"/>
    <col min="9174" max="9174" width="7.85546875" style="101" bestFit="1" customWidth="1"/>
    <col min="9175" max="9175" width="11.7109375" style="101" bestFit="1" customWidth="1"/>
    <col min="9176" max="9176" width="14.28515625" style="101" customWidth="1"/>
    <col min="9177" max="9177" width="11.7109375" style="101" bestFit="1" customWidth="1"/>
    <col min="9178" max="9178" width="14.140625" style="101" bestFit="1" customWidth="1"/>
    <col min="9179" max="9179" width="16.7109375" style="101" customWidth="1"/>
    <col min="9180" max="9180" width="16.5703125" style="101" customWidth="1"/>
    <col min="9181" max="9182" width="7.85546875" style="101" bestFit="1" customWidth="1"/>
    <col min="9183" max="9183" width="8" style="101" bestFit="1" customWidth="1"/>
    <col min="9184" max="9185" width="7.85546875" style="101" bestFit="1" customWidth="1"/>
    <col min="9186" max="9186" width="9.7109375" style="101" customWidth="1"/>
    <col min="9187" max="9187" width="12.85546875" style="101" customWidth="1"/>
    <col min="9188" max="9424" width="9.140625" style="101"/>
    <col min="9425" max="9425" width="9" style="101" bestFit="1" customWidth="1"/>
    <col min="9426" max="9426" width="9.85546875" style="101" bestFit="1" customWidth="1"/>
    <col min="9427" max="9427" width="9.140625" style="101" bestFit="1" customWidth="1"/>
    <col min="9428" max="9428" width="16" style="101" bestFit="1" customWidth="1"/>
    <col min="9429" max="9429" width="9" style="101" bestFit="1" customWidth="1"/>
    <col min="9430" max="9430" width="7.85546875" style="101" bestFit="1" customWidth="1"/>
    <col min="9431" max="9431" width="11.7109375" style="101" bestFit="1" customWidth="1"/>
    <col min="9432" max="9432" width="14.28515625" style="101" customWidth="1"/>
    <col min="9433" max="9433" width="11.7109375" style="101" bestFit="1" customWidth="1"/>
    <col min="9434" max="9434" width="14.140625" style="101" bestFit="1" customWidth="1"/>
    <col min="9435" max="9435" width="16.7109375" style="101" customWidth="1"/>
    <col min="9436" max="9436" width="16.5703125" style="101" customWidth="1"/>
    <col min="9437" max="9438" width="7.85546875" style="101" bestFit="1" customWidth="1"/>
    <col min="9439" max="9439" width="8" style="101" bestFit="1" customWidth="1"/>
    <col min="9440" max="9441" width="7.85546875" style="101" bestFit="1" customWidth="1"/>
    <col min="9442" max="9442" width="9.7109375" style="101" customWidth="1"/>
    <col min="9443" max="9443" width="12.85546875" style="101" customWidth="1"/>
    <col min="9444" max="9680" width="9.140625" style="101"/>
    <col min="9681" max="9681" width="9" style="101" bestFit="1" customWidth="1"/>
    <col min="9682" max="9682" width="9.85546875" style="101" bestFit="1" customWidth="1"/>
    <col min="9683" max="9683" width="9.140625" style="101" bestFit="1" customWidth="1"/>
    <col min="9684" max="9684" width="16" style="101" bestFit="1" customWidth="1"/>
    <col min="9685" max="9685" width="9" style="101" bestFit="1" customWidth="1"/>
    <col min="9686" max="9686" width="7.85546875" style="101" bestFit="1" customWidth="1"/>
    <col min="9687" max="9687" width="11.7109375" style="101" bestFit="1" customWidth="1"/>
    <col min="9688" max="9688" width="14.28515625" style="101" customWidth="1"/>
    <col min="9689" max="9689" width="11.7109375" style="101" bestFit="1" customWidth="1"/>
    <col min="9690" max="9690" width="14.140625" style="101" bestFit="1" customWidth="1"/>
    <col min="9691" max="9691" width="16.7109375" style="101" customWidth="1"/>
    <col min="9692" max="9692" width="16.5703125" style="101" customWidth="1"/>
    <col min="9693" max="9694" width="7.85546875" style="101" bestFit="1" customWidth="1"/>
    <col min="9695" max="9695" width="8" style="101" bestFit="1" customWidth="1"/>
    <col min="9696" max="9697" width="7.85546875" style="101" bestFit="1" customWidth="1"/>
    <col min="9698" max="9698" width="9.7109375" style="101" customWidth="1"/>
    <col min="9699" max="9699" width="12.85546875" style="101" customWidth="1"/>
    <col min="9700" max="9936" width="9.140625" style="101"/>
    <col min="9937" max="9937" width="9" style="101" bestFit="1" customWidth="1"/>
    <col min="9938" max="9938" width="9.85546875" style="101" bestFit="1" customWidth="1"/>
    <col min="9939" max="9939" width="9.140625" style="101" bestFit="1" customWidth="1"/>
    <col min="9940" max="9940" width="16" style="101" bestFit="1" customWidth="1"/>
    <col min="9941" max="9941" width="9" style="101" bestFit="1" customWidth="1"/>
    <col min="9942" max="9942" width="7.85546875" style="101" bestFit="1" customWidth="1"/>
    <col min="9943" max="9943" width="11.7109375" style="101" bestFit="1" customWidth="1"/>
    <col min="9944" max="9944" width="14.28515625" style="101" customWidth="1"/>
    <col min="9945" max="9945" width="11.7109375" style="101" bestFit="1" customWidth="1"/>
    <col min="9946" max="9946" width="14.140625" style="101" bestFit="1" customWidth="1"/>
    <col min="9947" max="9947" width="16.7109375" style="101" customWidth="1"/>
    <col min="9948" max="9948" width="16.5703125" style="101" customWidth="1"/>
    <col min="9949" max="9950" width="7.85546875" style="101" bestFit="1" customWidth="1"/>
    <col min="9951" max="9951" width="8" style="101" bestFit="1" customWidth="1"/>
    <col min="9952" max="9953" width="7.85546875" style="101" bestFit="1" customWidth="1"/>
    <col min="9954" max="9954" width="9.7109375" style="101" customWidth="1"/>
    <col min="9955" max="9955" width="12.85546875" style="101" customWidth="1"/>
    <col min="9956" max="10192" width="9.140625" style="101"/>
    <col min="10193" max="10193" width="9" style="101" bestFit="1" customWidth="1"/>
    <col min="10194" max="10194" width="9.85546875" style="101" bestFit="1" customWidth="1"/>
    <col min="10195" max="10195" width="9.140625" style="101" bestFit="1" customWidth="1"/>
    <col min="10196" max="10196" width="16" style="101" bestFit="1" customWidth="1"/>
    <col min="10197" max="10197" width="9" style="101" bestFit="1" customWidth="1"/>
    <col min="10198" max="10198" width="7.85546875" style="101" bestFit="1" customWidth="1"/>
    <col min="10199" max="10199" width="11.7109375" style="101" bestFit="1" customWidth="1"/>
    <col min="10200" max="10200" width="14.28515625" style="101" customWidth="1"/>
    <col min="10201" max="10201" width="11.7109375" style="101" bestFit="1" customWidth="1"/>
    <col min="10202" max="10202" width="14.140625" style="101" bestFit="1" customWidth="1"/>
    <col min="10203" max="10203" width="16.7109375" style="101" customWidth="1"/>
    <col min="10204" max="10204" width="16.5703125" style="101" customWidth="1"/>
    <col min="10205" max="10206" width="7.85546875" style="101" bestFit="1" customWidth="1"/>
    <col min="10207" max="10207" width="8" style="101" bestFit="1" customWidth="1"/>
    <col min="10208" max="10209" width="7.85546875" style="101" bestFit="1" customWidth="1"/>
    <col min="10210" max="10210" width="9.7109375" style="101" customWidth="1"/>
    <col min="10211" max="10211" width="12.85546875" style="101" customWidth="1"/>
    <col min="10212" max="10448" width="9.140625" style="101"/>
    <col min="10449" max="10449" width="9" style="101" bestFit="1" customWidth="1"/>
    <col min="10450" max="10450" width="9.85546875" style="101" bestFit="1" customWidth="1"/>
    <col min="10451" max="10451" width="9.140625" style="101" bestFit="1" customWidth="1"/>
    <col min="10452" max="10452" width="16" style="101" bestFit="1" customWidth="1"/>
    <col min="10453" max="10453" width="9" style="101" bestFit="1" customWidth="1"/>
    <col min="10454" max="10454" width="7.85546875" style="101" bestFit="1" customWidth="1"/>
    <col min="10455" max="10455" width="11.7109375" style="101" bestFit="1" customWidth="1"/>
    <col min="10456" max="10456" width="14.28515625" style="101" customWidth="1"/>
    <col min="10457" max="10457" width="11.7109375" style="101" bestFit="1" customWidth="1"/>
    <col min="10458" max="10458" width="14.140625" style="101" bestFit="1" customWidth="1"/>
    <col min="10459" max="10459" width="16.7109375" style="101" customWidth="1"/>
    <col min="10460" max="10460" width="16.5703125" style="101" customWidth="1"/>
    <col min="10461" max="10462" width="7.85546875" style="101" bestFit="1" customWidth="1"/>
    <col min="10463" max="10463" width="8" style="101" bestFit="1" customWidth="1"/>
    <col min="10464" max="10465" width="7.85546875" style="101" bestFit="1" customWidth="1"/>
    <col min="10466" max="10466" width="9.7109375" style="101" customWidth="1"/>
    <col min="10467" max="10467" width="12.85546875" style="101" customWidth="1"/>
    <col min="10468" max="10704" width="9.140625" style="101"/>
    <col min="10705" max="10705" width="9" style="101" bestFit="1" customWidth="1"/>
    <col min="10706" max="10706" width="9.85546875" style="101" bestFit="1" customWidth="1"/>
    <col min="10707" max="10707" width="9.140625" style="101" bestFit="1" customWidth="1"/>
    <col min="10708" max="10708" width="16" style="101" bestFit="1" customWidth="1"/>
    <col min="10709" max="10709" width="9" style="101" bestFit="1" customWidth="1"/>
    <col min="10710" max="10710" width="7.85546875" style="101" bestFit="1" customWidth="1"/>
    <col min="10711" max="10711" width="11.7109375" style="101" bestFit="1" customWidth="1"/>
    <col min="10712" max="10712" width="14.28515625" style="101" customWidth="1"/>
    <col min="10713" max="10713" width="11.7109375" style="101" bestFit="1" customWidth="1"/>
    <col min="10714" max="10714" width="14.140625" style="101" bestFit="1" customWidth="1"/>
    <col min="10715" max="10715" width="16.7109375" style="101" customWidth="1"/>
    <col min="10716" max="10716" width="16.5703125" style="101" customWidth="1"/>
    <col min="10717" max="10718" width="7.85546875" style="101" bestFit="1" customWidth="1"/>
    <col min="10719" max="10719" width="8" style="101" bestFit="1" customWidth="1"/>
    <col min="10720" max="10721" width="7.85546875" style="101" bestFit="1" customWidth="1"/>
    <col min="10722" max="10722" width="9.7109375" style="101" customWidth="1"/>
    <col min="10723" max="10723" width="12.85546875" style="101" customWidth="1"/>
    <col min="10724" max="10960" width="9.140625" style="101"/>
    <col min="10961" max="10961" width="9" style="101" bestFit="1" customWidth="1"/>
    <col min="10962" max="10962" width="9.85546875" style="101" bestFit="1" customWidth="1"/>
    <col min="10963" max="10963" width="9.140625" style="101" bestFit="1" customWidth="1"/>
    <col min="10964" max="10964" width="16" style="101" bestFit="1" customWidth="1"/>
    <col min="10965" max="10965" width="9" style="101" bestFit="1" customWidth="1"/>
    <col min="10966" max="10966" width="7.85546875" style="101" bestFit="1" customWidth="1"/>
    <col min="10967" max="10967" width="11.7109375" style="101" bestFit="1" customWidth="1"/>
    <col min="10968" max="10968" width="14.28515625" style="101" customWidth="1"/>
    <col min="10969" max="10969" width="11.7109375" style="101" bestFit="1" customWidth="1"/>
    <col min="10970" max="10970" width="14.140625" style="101" bestFit="1" customWidth="1"/>
    <col min="10971" max="10971" width="16.7109375" style="101" customWidth="1"/>
    <col min="10972" max="10972" width="16.5703125" style="101" customWidth="1"/>
    <col min="10973" max="10974" width="7.85546875" style="101" bestFit="1" customWidth="1"/>
    <col min="10975" max="10975" width="8" style="101" bestFit="1" customWidth="1"/>
    <col min="10976" max="10977" width="7.85546875" style="101" bestFit="1" customWidth="1"/>
    <col min="10978" max="10978" width="9.7109375" style="101" customWidth="1"/>
    <col min="10979" max="10979" width="12.85546875" style="101" customWidth="1"/>
    <col min="10980" max="11216" width="9.140625" style="101"/>
    <col min="11217" max="11217" width="9" style="101" bestFit="1" customWidth="1"/>
    <col min="11218" max="11218" width="9.85546875" style="101" bestFit="1" customWidth="1"/>
    <col min="11219" max="11219" width="9.140625" style="101" bestFit="1" customWidth="1"/>
    <col min="11220" max="11220" width="16" style="101" bestFit="1" customWidth="1"/>
    <col min="11221" max="11221" width="9" style="101" bestFit="1" customWidth="1"/>
    <col min="11222" max="11222" width="7.85546875" style="101" bestFit="1" customWidth="1"/>
    <col min="11223" max="11223" width="11.7109375" style="101" bestFit="1" customWidth="1"/>
    <col min="11224" max="11224" width="14.28515625" style="101" customWidth="1"/>
    <col min="11225" max="11225" width="11.7109375" style="101" bestFit="1" customWidth="1"/>
    <col min="11226" max="11226" width="14.140625" style="101" bestFit="1" customWidth="1"/>
    <col min="11227" max="11227" width="16.7109375" style="101" customWidth="1"/>
    <col min="11228" max="11228" width="16.5703125" style="101" customWidth="1"/>
    <col min="11229" max="11230" width="7.85546875" style="101" bestFit="1" customWidth="1"/>
    <col min="11231" max="11231" width="8" style="101" bestFit="1" customWidth="1"/>
    <col min="11232" max="11233" width="7.85546875" style="101" bestFit="1" customWidth="1"/>
    <col min="11234" max="11234" width="9.7109375" style="101" customWidth="1"/>
    <col min="11235" max="11235" width="12.85546875" style="101" customWidth="1"/>
    <col min="11236" max="11472" width="9.140625" style="101"/>
    <col min="11473" max="11473" width="9" style="101" bestFit="1" customWidth="1"/>
    <col min="11474" max="11474" width="9.85546875" style="101" bestFit="1" customWidth="1"/>
    <col min="11475" max="11475" width="9.140625" style="101" bestFit="1" customWidth="1"/>
    <col min="11476" max="11476" width="16" style="101" bestFit="1" customWidth="1"/>
    <col min="11477" max="11477" width="9" style="101" bestFit="1" customWidth="1"/>
    <col min="11478" max="11478" width="7.85546875" style="101" bestFit="1" customWidth="1"/>
    <col min="11479" max="11479" width="11.7109375" style="101" bestFit="1" customWidth="1"/>
    <col min="11480" max="11480" width="14.28515625" style="101" customWidth="1"/>
    <col min="11481" max="11481" width="11.7109375" style="101" bestFit="1" customWidth="1"/>
    <col min="11482" max="11482" width="14.140625" style="101" bestFit="1" customWidth="1"/>
    <col min="11483" max="11483" width="16.7109375" style="101" customWidth="1"/>
    <col min="11484" max="11484" width="16.5703125" style="101" customWidth="1"/>
    <col min="11485" max="11486" width="7.85546875" style="101" bestFit="1" customWidth="1"/>
    <col min="11487" max="11487" width="8" style="101" bestFit="1" customWidth="1"/>
    <col min="11488" max="11489" width="7.85546875" style="101" bestFit="1" customWidth="1"/>
    <col min="11490" max="11490" width="9.7109375" style="101" customWidth="1"/>
    <col min="11491" max="11491" width="12.85546875" style="101" customWidth="1"/>
    <col min="11492" max="11728" width="9.140625" style="101"/>
    <col min="11729" max="11729" width="9" style="101" bestFit="1" customWidth="1"/>
    <col min="11730" max="11730" width="9.85546875" style="101" bestFit="1" customWidth="1"/>
    <col min="11731" max="11731" width="9.140625" style="101" bestFit="1" customWidth="1"/>
    <col min="11732" max="11732" width="16" style="101" bestFit="1" customWidth="1"/>
    <col min="11733" max="11733" width="9" style="101" bestFit="1" customWidth="1"/>
    <col min="11734" max="11734" width="7.85546875" style="101" bestFit="1" customWidth="1"/>
    <col min="11735" max="11735" width="11.7109375" style="101" bestFit="1" customWidth="1"/>
    <col min="11736" max="11736" width="14.28515625" style="101" customWidth="1"/>
    <col min="11737" max="11737" width="11.7109375" style="101" bestFit="1" customWidth="1"/>
    <col min="11738" max="11738" width="14.140625" style="101" bestFit="1" customWidth="1"/>
    <col min="11739" max="11739" width="16.7109375" style="101" customWidth="1"/>
    <col min="11740" max="11740" width="16.5703125" style="101" customWidth="1"/>
    <col min="11741" max="11742" width="7.85546875" style="101" bestFit="1" customWidth="1"/>
    <col min="11743" max="11743" width="8" style="101" bestFit="1" customWidth="1"/>
    <col min="11744" max="11745" width="7.85546875" style="101" bestFit="1" customWidth="1"/>
    <col min="11746" max="11746" width="9.7109375" style="101" customWidth="1"/>
    <col min="11747" max="11747" width="12.85546875" style="101" customWidth="1"/>
    <col min="11748" max="11984" width="9.140625" style="101"/>
    <col min="11985" max="11985" width="9" style="101" bestFit="1" customWidth="1"/>
    <col min="11986" max="11986" width="9.85546875" style="101" bestFit="1" customWidth="1"/>
    <col min="11987" max="11987" width="9.140625" style="101" bestFit="1" customWidth="1"/>
    <col min="11988" max="11988" width="16" style="101" bestFit="1" customWidth="1"/>
    <col min="11989" max="11989" width="9" style="101" bestFit="1" customWidth="1"/>
    <col min="11990" max="11990" width="7.85546875" style="101" bestFit="1" customWidth="1"/>
    <col min="11991" max="11991" width="11.7109375" style="101" bestFit="1" customWidth="1"/>
    <col min="11992" max="11992" width="14.28515625" style="101" customWidth="1"/>
    <col min="11993" max="11993" width="11.7109375" style="101" bestFit="1" customWidth="1"/>
    <col min="11994" max="11994" width="14.140625" style="101" bestFit="1" customWidth="1"/>
    <col min="11995" max="11995" width="16.7109375" style="101" customWidth="1"/>
    <col min="11996" max="11996" width="16.5703125" style="101" customWidth="1"/>
    <col min="11997" max="11998" width="7.85546875" style="101" bestFit="1" customWidth="1"/>
    <col min="11999" max="11999" width="8" style="101" bestFit="1" customWidth="1"/>
    <col min="12000" max="12001" width="7.85546875" style="101" bestFit="1" customWidth="1"/>
    <col min="12002" max="12002" width="9.7109375" style="101" customWidth="1"/>
    <col min="12003" max="12003" width="12.85546875" style="101" customWidth="1"/>
    <col min="12004" max="12240" width="9.140625" style="101"/>
    <col min="12241" max="12241" width="9" style="101" bestFit="1" customWidth="1"/>
    <col min="12242" max="12242" width="9.85546875" style="101" bestFit="1" customWidth="1"/>
    <col min="12243" max="12243" width="9.140625" style="101" bestFit="1" customWidth="1"/>
    <col min="12244" max="12244" width="16" style="101" bestFit="1" customWidth="1"/>
    <col min="12245" max="12245" width="9" style="101" bestFit="1" customWidth="1"/>
    <col min="12246" max="12246" width="7.85546875" style="101" bestFit="1" customWidth="1"/>
    <col min="12247" max="12247" width="11.7109375" style="101" bestFit="1" customWidth="1"/>
    <col min="12248" max="12248" width="14.28515625" style="101" customWidth="1"/>
    <col min="12249" max="12249" width="11.7109375" style="101" bestFit="1" customWidth="1"/>
    <col min="12250" max="12250" width="14.140625" style="101" bestFit="1" customWidth="1"/>
    <col min="12251" max="12251" width="16.7109375" style="101" customWidth="1"/>
    <col min="12252" max="12252" width="16.5703125" style="101" customWidth="1"/>
    <col min="12253" max="12254" width="7.85546875" style="101" bestFit="1" customWidth="1"/>
    <col min="12255" max="12255" width="8" style="101" bestFit="1" customWidth="1"/>
    <col min="12256" max="12257" width="7.85546875" style="101" bestFit="1" customWidth="1"/>
    <col min="12258" max="12258" width="9.7109375" style="101" customWidth="1"/>
    <col min="12259" max="12259" width="12.85546875" style="101" customWidth="1"/>
    <col min="12260" max="12496" width="9.140625" style="101"/>
    <col min="12497" max="12497" width="9" style="101" bestFit="1" customWidth="1"/>
    <col min="12498" max="12498" width="9.85546875" style="101" bestFit="1" customWidth="1"/>
    <col min="12499" max="12499" width="9.140625" style="101" bestFit="1" customWidth="1"/>
    <col min="12500" max="12500" width="16" style="101" bestFit="1" customWidth="1"/>
    <col min="12501" max="12501" width="9" style="101" bestFit="1" customWidth="1"/>
    <col min="12502" max="12502" width="7.85546875" style="101" bestFit="1" customWidth="1"/>
    <col min="12503" max="12503" width="11.7109375" style="101" bestFit="1" customWidth="1"/>
    <col min="12504" max="12504" width="14.28515625" style="101" customWidth="1"/>
    <col min="12505" max="12505" width="11.7109375" style="101" bestFit="1" customWidth="1"/>
    <col min="12506" max="12506" width="14.140625" style="101" bestFit="1" customWidth="1"/>
    <col min="12507" max="12507" width="16.7109375" style="101" customWidth="1"/>
    <col min="12508" max="12508" width="16.5703125" style="101" customWidth="1"/>
    <col min="12509" max="12510" width="7.85546875" style="101" bestFit="1" customWidth="1"/>
    <col min="12511" max="12511" width="8" style="101" bestFit="1" customWidth="1"/>
    <col min="12512" max="12513" width="7.85546875" style="101" bestFit="1" customWidth="1"/>
    <col min="12514" max="12514" width="9.7109375" style="101" customWidth="1"/>
    <col min="12515" max="12515" width="12.85546875" style="101" customWidth="1"/>
    <col min="12516" max="12752" width="9.140625" style="101"/>
    <col min="12753" max="12753" width="9" style="101" bestFit="1" customWidth="1"/>
    <col min="12754" max="12754" width="9.85546875" style="101" bestFit="1" customWidth="1"/>
    <col min="12755" max="12755" width="9.140625" style="101" bestFit="1" customWidth="1"/>
    <col min="12756" max="12756" width="16" style="101" bestFit="1" customWidth="1"/>
    <col min="12757" max="12757" width="9" style="101" bestFit="1" customWidth="1"/>
    <col min="12758" max="12758" width="7.85546875" style="101" bestFit="1" customWidth="1"/>
    <col min="12759" max="12759" width="11.7109375" style="101" bestFit="1" customWidth="1"/>
    <col min="12760" max="12760" width="14.28515625" style="101" customWidth="1"/>
    <col min="12761" max="12761" width="11.7109375" style="101" bestFit="1" customWidth="1"/>
    <col min="12762" max="12762" width="14.140625" style="101" bestFit="1" customWidth="1"/>
    <col min="12763" max="12763" width="16.7109375" style="101" customWidth="1"/>
    <col min="12764" max="12764" width="16.5703125" style="101" customWidth="1"/>
    <col min="12765" max="12766" width="7.85546875" style="101" bestFit="1" customWidth="1"/>
    <col min="12767" max="12767" width="8" style="101" bestFit="1" customWidth="1"/>
    <col min="12768" max="12769" width="7.85546875" style="101" bestFit="1" customWidth="1"/>
    <col min="12770" max="12770" width="9.7109375" style="101" customWidth="1"/>
    <col min="12771" max="12771" width="12.85546875" style="101" customWidth="1"/>
    <col min="12772" max="13008" width="9.140625" style="101"/>
    <col min="13009" max="13009" width="9" style="101" bestFit="1" customWidth="1"/>
    <col min="13010" max="13010" width="9.85546875" style="101" bestFit="1" customWidth="1"/>
    <col min="13011" max="13011" width="9.140625" style="101" bestFit="1" customWidth="1"/>
    <col min="13012" max="13012" width="16" style="101" bestFit="1" customWidth="1"/>
    <col min="13013" max="13013" width="9" style="101" bestFit="1" customWidth="1"/>
    <col min="13014" max="13014" width="7.85546875" style="101" bestFit="1" customWidth="1"/>
    <col min="13015" max="13015" width="11.7109375" style="101" bestFit="1" customWidth="1"/>
    <col min="13016" max="13016" width="14.28515625" style="101" customWidth="1"/>
    <col min="13017" max="13017" width="11.7109375" style="101" bestFit="1" customWidth="1"/>
    <col min="13018" max="13018" width="14.140625" style="101" bestFit="1" customWidth="1"/>
    <col min="13019" max="13019" width="16.7109375" style="101" customWidth="1"/>
    <col min="13020" max="13020" width="16.5703125" style="101" customWidth="1"/>
    <col min="13021" max="13022" width="7.85546875" style="101" bestFit="1" customWidth="1"/>
    <col min="13023" max="13023" width="8" style="101" bestFit="1" customWidth="1"/>
    <col min="13024" max="13025" width="7.85546875" style="101" bestFit="1" customWidth="1"/>
    <col min="13026" max="13026" width="9.7109375" style="101" customWidth="1"/>
    <col min="13027" max="13027" width="12.85546875" style="101" customWidth="1"/>
    <col min="13028" max="13264" width="9.140625" style="101"/>
    <col min="13265" max="13265" width="9" style="101" bestFit="1" customWidth="1"/>
    <col min="13266" max="13266" width="9.85546875" style="101" bestFit="1" customWidth="1"/>
    <col min="13267" max="13267" width="9.140625" style="101" bestFit="1" customWidth="1"/>
    <col min="13268" max="13268" width="16" style="101" bestFit="1" customWidth="1"/>
    <col min="13269" max="13269" width="9" style="101" bestFit="1" customWidth="1"/>
    <col min="13270" max="13270" width="7.85546875" style="101" bestFit="1" customWidth="1"/>
    <col min="13271" max="13271" width="11.7109375" style="101" bestFit="1" customWidth="1"/>
    <col min="13272" max="13272" width="14.28515625" style="101" customWidth="1"/>
    <col min="13273" max="13273" width="11.7109375" style="101" bestFit="1" customWidth="1"/>
    <col min="13274" max="13274" width="14.140625" style="101" bestFit="1" customWidth="1"/>
    <col min="13275" max="13275" width="16.7109375" style="101" customWidth="1"/>
    <col min="13276" max="13276" width="16.5703125" style="101" customWidth="1"/>
    <col min="13277" max="13278" width="7.85546875" style="101" bestFit="1" customWidth="1"/>
    <col min="13279" max="13279" width="8" style="101" bestFit="1" customWidth="1"/>
    <col min="13280" max="13281" width="7.85546875" style="101" bestFit="1" customWidth="1"/>
    <col min="13282" max="13282" width="9.7109375" style="101" customWidth="1"/>
    <col min="13283" max="13283" width="12.85546875" style="101" customWidth="1"/>
    <col min="13284" max="13520" width="9.140625" style="101"/>
    <col min="13521" max="13521" width="9" style="101" bestFit="1" customWidth="1"/>
    <col min="13522" max="13522" width="9.85546875" style="101" bestFit="1" customWidth="1"/>
    <col min="13523" max="13523" width="9.140625" style="101" bestFit="1" customWidth="1"/>
    <col min="13524" max="13524" width="16" style="101" bestFit="1" customWidth="1"/>
    <col min="13525" max="13525" width="9" style="101" bestFit="1" customWidth="1"/>
    <col min="13526" max="13526" width="7.85546875" style="101" bestFit="1" customWidth="1"/>
    <col min="13527" max="13527" width="11.7109375" style="101" bestFit="1" customWidth="1"/>
    <col min="13528" max="13528" width="14.28515625" style="101" customWidth="1"/>
    <col min="13529" max="13529" width="11.7109375" style="101" bestFit="1" customWidth="1"/>
    <col min="13530" max="13530" width="14.140625" style="101" bestFit="1" customWidth="1"/>
    <col min="13531" max="13531" width="16.7109375" style="101" customWidth="1"/>
    <col min="13532" max="13532" width="16.5703125" style="101" customWidth="1"/>
    <col min="13533" max="13534" width="7.85546875" style="101" bestFit="1" customWidth="1"/>
    <col min="13535" max="13535" width="8" style="101" bestFit="1" customWidth="1"/>
    <col min="13536" max="13537" width="7.85546875" style="101" bestFit="1" customWidth="1"/>
    <col min="13538" max="13538" width="9.7109375" style="101" customWidth="1"/>
    <col min="13539" max="13539" width="12.85546875" style="101" customWidth="1"/>
    <col min="13540" max="13776" width="9.140625" style="101"/>
    <col min="13777" max="13777" width="9" style="101" bestFit="1" customWidth="1"/>
    <col min="13778" max="13778" width="9.85546875" style="101" bestFit="1" customWidth="1"/>
    <col min="13779" max="13779" width="9.140625" style="101" bestFit="1" customWidth="1"/>
    <col min="13780" max="13780" width="16" style="101" bestFit="1" customWidth="1"/>
    <col min="13781" max="13781" width="9" style="101" bestFit="1" customWidth="1"/>
    <col min="13782" max="13782" width="7.85546875" style="101" bestFit="1" customWidth="1"/>
    <col min="13783" max="13783" width="11.7109375" style="101" bestFit="1" customWidth="1"/>
    <col min="13784" max="13784" width="14.28515625" style="101" customWidth="1"/>
    <col min="13785" max="13785" width="11.7109375" style="101" bestFit="1" customWidth="1"/>
    <col min="13786" max="13786" width="14.140625" style="101" bestFit="1" customWidth="1"/>
    <col min="13787" max="13787" width="16.7109375" style="101" customWidth="1"/>
    <col min="13788" max="13788" width="16.5703125" style="101" customWidth="1"/>
    <col min="13789" max="13790" width="7.85546875" style="101" bestFit="1" customWidth="1"/>
    <col min="13791" max="13791" width="8" style="101" bestFit="1" customWidth="1"/>
    <col min="13792" max="13793" width="7.85546875" style="101" bestFit="1" customWidth="1"/>
    <col min="13794" max="13794" width="9.7109375" style="101" customWidth="1"/>
    <col min="13795" max="13795" width="12.85546875" style="101" customWidth="1"/>
    <col min="13796" max="14032" width="9.140625" style="101"/>
    <col min="14033" max="14033" width="9" style="101" bestFit="1" customWidth="1"/>
    <col min="14034" max="14034" width="9.85546875" style="101" bestFit="1" customWidth="1"/>
    <col min="14035" max="14035" width="9.140625" style="101" bestFit="1" customWidth="1"/>
    <col min="14036" max="14036" width="16" style="101" bestFit="1" customWidth="1"/>
    <col min="14037" max="14037" width="9" style="101" bestFit="1" customWidth="1"/>
    <col min="14038" max="14038" width="7.85546875" style="101" bestFit="1" customWidth="1"/>
    <col min="14039" max="14039" width="11.7109375" style="101" bestFit="1" customWidth="1"/>
    <col min="14040" max="14040" width="14.28515625" style="101" customWidth="1"/>
    <col min="14041" max="14041" width="11.7109375" style="101" bestFit="1" customWidth="1"/>
    <col min="14042" max="14042" width="14.140625" style="101" bestFit="1" customWidth="1"/>
    <col min="14043" max="14043" width="16.7109375" style="101" customWidth="1"/>
    <col min="14044" max="14044" width="16.5703125" style="101" customWidth="1"/>
    <col min="14045" max="14046" width="7.85546875" style="101" bestFit="1" customWidth="1"/>
    <col min="14047" max="14047" width="8" style="101" bestFit="1" customWidth="1"/>
    <col min="14048" max="14049" width="7.85546875" style="101" bestFit="1" customWidth="1"/>
    <col min="14050" max="14050" width="9.7109375" style="101" customWidth="1"/>
    <col min="14051" max="14051" width="12.85546875" style="101" customWidth="1"/>
    <col min="14052" max="14288" width="9.140625" style="101"/>
    <col min="14289" max="14289" width="9" style="101" bestFit="1" customWidth="1"/>
    <col min="14290" max="14290" width="9.85546875" style="101" bestFit="1" customWidth="1"/>
    <col min="14291" max="14291" width="9.140625" style="101" bestFit="1" customWidth="1"/>
    <col min="14292" max="14292" width="16" style="101" bestFit="1" customWidth="1"/>
    <col min="14293" max="14293" width="9" style="101" bestFit="1" customWidth="1"/>
    <col min="14294" max="14294" width="7.85546875" style="101" bestFit="1" customWidth="1"/>
    <col min="14295" max="14295" width="11.7109375" style="101" bestFit="1" customWidth="1"/>
    <col min="14296" max="14296" width="14.28515625" style="101" customWidth="1"/>
    <col min="14297" max="14297" width="11.7109375" style="101" bestFit="1" customWidth="1"/>
    <col min="14298" max="14298" width="14.140625" style="101" bestFit="1" customWidth="1"/>
    <col min="14299" max="14299" width="16.7109375" style="101" customWidth="1"/>
    <col min="14300" max="14300" width="16.5703125" style="101" customWidth="1"/>
    <col min="14301" max="14302" width="7.85546875" style="101" bestFit="1" customWidth="1"/>
    <col min="14303" max="14303" width="8" style="101" bestFit="1" customWidth="1"/>
    <col min="14304" max="14305" width="7.85546875" style="101" bestFit="1" customWidth="1"/>
    <col min="14306" max="14306" width="9.7109375" style="101" customWidth="1"/>
    <col min="14307" max="14307" width="12.85546875" style="101" customWidth="1"/>
    <col min="14308" max="14544" width="9.140625" style="101"/>
    <col min="14545" max="14545" width="9" style="101" bestFit="1" customWidth="1"/>
    <col min="14546" max="14546" width="9.85546875" style="101" bestFit="1" customWidth="1"/>
    <col min="14547" max="14547" width="9.140625" style="101" bestFit="1" customWidth="1"/>
    <col min="14548" max="14548" width="16" style="101" bestFit="1" customWidth="1"/>
    <col min="14549" max="14549" width="9" style="101" bestFit="1" customWidth="1"/>
    <col min="14550" max="14550" width="7.85546875" style="101" bestFit="1" customWidth="1"/>
    <col min="14551" max="14551" width="11.7109375" style="101" bestFit="1" customWidth="1"/>
    <col min="14552" max="14552" width="14.28515625" style="101" customWidth="1"/>
    <col min="14553" max="14553" width="11.7109375" style="101" bestFit="1" customWidth="1"/>
    <col min="14554" max="14554" width="14.140625" style="101" bestFit="1" customWidth="1"/>
    <col min="14555" max="14555" width="16.7109375" style="101" customWidth="1"/>
    <col min="14556" max="14556" width="16.5703125" style="101" customWidth="1"/>
    <col min="14557" max="14558" width="7.85546875" style="101" bestFit="1" customWidth="1"/>
    <col min="14559" max="14559" width="8" style="101" bestFit="1" customWidth="1"/>
    <col min="14560" max="14561" width="7.85546875" style="101" bestFit="1" customWidth="1"/>
    <col min="14562" max="14562" width="9.7109375" style="101" customWidth="1"/>
    <col min="14563" max="14563" width="12.85546875" style="101" customWidth="1"/>
    <col min="14564" max="14800" width="9.140625" style="101"/>
    <col min="14801" max="14801" width="9" style="101" bestFit="1" customWidth="1"/>
    <col min="14802" max="14802" width="9.85546875" style="101" bestFit="1" customWidth="1"/>
    <col min="14803" max="14803" width="9.140625" style="101" bestFit="1" customWidth="1"/>
    <col min="14804" max="14804" width="16" style="101" bestFit="1" customWidth="1"/>
    <col min="14805" max="14805" width="9" style="101" bestFit="1" customWidth="1"/>
    <col min="14806" max="14806" width="7.85546875" style="101" bestFit="1" customWidth="1"/>
    <col min="14807" max="14807" width="11.7109375" style="101" bestFit="1" customWidth="1"/>
    <col min="14808" max="14808" width="14.28515625" style="101" customWidth="1"/>
    <col min="14809" max="14809" width="11.7109375" style="101" bestFit="1" customWidth="1"/>
    <col min="14810" max="14810" width="14.140625" style="101" bestFit="1" customWidth="1"/>
    <col min="14811" max="14811" width="16.7109375" style="101" customWidth="1"/>
    <col min="14812" max="14812" width="16.5703125" style="101" customWidth="1"/>
    <col min="14813" max="14814" width="7.85546875" style="101" bestFit="1" customWidth="1"/>
    <col min="14815" max="14815" width="8" style="101" bestFit="1" customWidth="1"/>
    <col min="14816" max="14817" width="7.85546875" style="101" bestFit="1" customWidth="1"/>
    <col min="14818" max="14818" width="9.7109375" style="101" customWidth="1"/>
    <col min="14819" max="14819" width="12.85546875" style="101" customWidth="1"/>
    <col min="14820" max="15056" width="9.140625" style="101"/>
    <col min="15057" max="15057" width="9" style="101" bestFit="1" customWidth="1"/>
    <col min="15058" max="15058" width="9.85546875" style="101" bestFit="1" customWidth="1"/>
    <col min="15059" max="15059" width="9.140625" style="101" bestFit="1" customWidth="1"/>
    <col min="15060" max="15060" width="16" style="101" bestFit="1" customWidth="1"/>
    <col min="15061" max="15061" width="9" style="101" bestFit="1" customWidth="1"/>
    <col min="15062" max="15062" width="7.85546875" style="101" bestFit="1" customWidth="1"/>
    <col min="15063" max="15063" width="11.7109375" style="101" bestFit="1" customWidth="1"/>
    <col min="15064" max="15064" width="14.28515625" style="101" customWidth="1"/>
    <col min="15065" max="15065" width="11.7109375" style="101" bestFit="1" customWidth="1"/>
    <col min="15066" max="15066" width="14.140625" style="101" bestFit="1" customWidth="1"/>
    <col min="15067" max="15067" width="16.7109375" style="101" customWidth="1"/>
    <col min="15068" max="15068" width="16.5703125" style="101" customWidth="1"/>
    <col min="15069" max="15070" width="7.85546875" style="101" bestFit="1" customWidth="1"/>
    <col min="15071" max="15071" width="8" style="101" bestFit="1" customWidth="1"/>
    <col min="15072" max="15073" width="7.85546875" style="101" bestFit="1" customWidth="1"/>
    <col min="15074" max="15074" width="9.7109375" style="101" customWidth="1"/>
    <col min="15075" max="15075" width="12.85546875" style="101" customWidth="1"/>
    <col min="15076" max="15312" width="9.140625" style="101"/>
    <col min="15313" max="15313" width="9" style="101" bestFit="1" customWidth="1"/>
    <col min="15314" max="15314" width="9.85546875" style="101" bestFit="1" customWidth="1"/>
    <col min="15315" max="15315" width="9.140625" style="101" bestFit="1" customWidth="1"/>
    <col min="15316" max="15316" width="16" style="101" bestFit="1" customWidth="1"/>
    <col min="15317" max="15317" width="9" style="101" bestFit="1" customWidth="1"/>
    <col min="15318" max="15318" width="7.85546875" style="101" bestFit="1" customWidth="1"/>
    <col min="15319" max="15319" width="11.7109375" style="101" bestFit="1" customWidth="1"/>
    <col min="15320" max="15320" width="14.28515625" style="101" customWidth="1"/>
    <col min="15321" max="15321" width="11.7109375" style="101" bestFit="1" customWidth="1"/>
    <col min="15322" max="15322" width="14.140625" style="101" bestFit="1" customWidth="1"/>
    <col min="15323" max="15323" width="16.7109375" style="101" customWidth="1"/>
    <col min="15324" max="15324" width="16.5703125" style="101" customWidth="1"/>
    <col min="15325" max="15326" width="7.85546875" style="101" bestFit="1" customWidth="1"/>
    <col min="15327" max="15327" width="8" style="101" bestFit="1" customWidth="1"/>
    <col min="15328" max="15329" width="7.85546875" style="101" bestFit="1" customWidth="1"/>
    <col min="15330" max="15330" width="9.7109375" style="101" customWidth="1"/>
    <col min="15331" max="15331" width="12.85546875" style="101" customWidth="1"/>
    <col min="15332" max="15568" width="9.140625" style="101"/>
    <col min="15569" max="15569" width="9" style="101" bestFit="1" customWidth="1"/>
    <col min="15570" max="15570" width="9.85546875" style="101" bestFit="1" customWidth="1"/>
    <col min="15571" max="15571" width="9.140625" style="101" bestFit="1" customWidth="1"/>
    <col min="15572" max="15572" width="16" style="101" bestFit="1" customWidth="1"/>
    <col min="15573" max="15573" width="9" style="101" bestFit="1" customWidth="1"/>
    <col min="15574" max="15574" width="7.85546875" style="101" bestFit="1" customWidth="1"/>
    <col min="15575" max="15575" width="11.7109375" style="101" bestFit="1" customWidth="1"/>
    <col min="15576" max="15576" width="14.28515625" style="101" customWidth="1"/>
    <col min="15577" max="15577" width="11.7109375" style="101" bestFit="1" customWidth="1"/>
    <col min="15578" max="15578" width="14.140625" style="101" bestFit="1" customWidth="1"/>
    <col min="15579" max="15579" width="16.7109375" style="101" customWidth="1"/>
    <col min="15580" max="15580" width="16.5703125" style="101" customWidth="1"/>
    <col min="15581" max="15582" width="7.85546875" style="101" bestFit="1" customWidth="1"/>
    <col min="15583" max="15583" width="8" style="101" bestFit="1" customWidth="1"/>
    <col min="15584" max="15585" width="7.85546875" style="101" bestFit="1" customWidth="1"/>
    <col min="15586" max="15586" width="9.7109375" style="101" customWidth="1"/>
    <col min="15587" max="15587" width="12.85546875" style="101" customWidth="1"/>
    <col min="15588" max="15824" width="9.140625" style="101"/>
    <col min="15825" max="15825" width="9" style="101" bestFit="1" customWidth="1"/>
    <col min="15826" max="15826" width="9.85546875" style="101" bestFit="1" customWidth="1"/>
    <col min="15827" max="15827" width="9.140625" style="101" bestFit="1" customWidth="1"/>
    <col min="15828" max="15828" width="16" style="101" bestFit="1" customWidth="1"/>
    <col min="15829" max="15829" width="9" style="101" bestFit="1" customWidth="1"/>
    <col min="15830" max="15830" width="7.85546875" style="101" bestFit="1" customWidth="1"/>
    <col min="15831" max="15831" width="11.7109375" style="101" bestFit="1" customWidth="1"/>
    <col min="15832" max="15832" width="14.28515625" style="101" customWidth="1"/>
    <col min="15833" max="15833" width="11.7109375" style="101" bestFit="1" customWidth="1"/>
    <col min="15834" max="15834" width="14.140625" style="101" bestFit="1" customWidth="1"/>
    <col min="15835" max="15835" width="16.7109375" style="101" customWidth="1"/>
    <col min="15836" max="15836" width="16.5703125" style="101" customWidth="1"/>
    <col min="15837" max="15838" width="7.85546875" style="101" bestFit="1" customWidth="1"/>
    <col min="15839" max="15839" width="8" style="101" bestFit="1" customWidth="1"/>
    <col min="15840" max="15841" width="7.85546875" style="101" bestFit="1" customWidth="1"/>
    <col min="15842" max="15842" width="9.7109375" style="101" customWidth="1"/>
    <col min="15843" max="15843" width="12.85546875" style="101" customWidth="1"/>
    <col min="15844" max="16080" width="9.140625" style="101"/>
    <col min="16081" max="16081" width="9" style="101" bestFit="1" customWidth="1"/>
    <col min="16082" max="16082" width="9.85546875" style="101" bestFit="1" customWidth="1"/>
    <col min="16083" max="16083" width="9.140625" style="101" bestFit="1" customWidth="1"/>
    <col min="16084" max="16084" width="16" style="101" bestFit="1" customWidth="1"/>
    <col min="16085" max="16085" width="9" style="101" bestFit="1" customWidth="1"/>
    <col min="16086" max="16086" width="7.85546875" style="101" bestFit="1" customWidth="1"/>
    <col min="16087" max="16087" width="11.7109375" style="101" bestFit="1" customWidth="1"/>
    <col min="16088" max="16088" width="14.28515625" style="101" customWidth="1"/>
    <col min="16089" max="16089" width="11.7109375" style="101" bestFit="1" customWidth="1"/>
    <col min="16090" max="16090" width="14.140625" style="101" bestFit="1" customWidth="1"/>
    <col min="16091" max="16091" width="16.7109375" style="101" customWidth="1"/>
    <col min="16092" max="16092" width="16.5703125" style="101" customWidth="1"/>
    <col min="16093" max="16094" width="7.85546875" style="101" bestFit="1" customWidth="1"/>
    <col min="16095" max="16095" width="8" style="101" bestFit="1" customWidth="1"/>
    <col min="16096" max="16097" width="7.85546875" style="101" bestFit="1" customWidth="1"/>
    <col min="16098" max="16098" width="9.7109375" style="101" customWidth="1"/>
    <col min="16099" max="16099" width="12.85546875" style="101" customWidth="1"/>
    <col min="16100" max="16384" width="9.140625" style="101"/>
  </cols>
  <sheetData>
    <row r="1" spans="1:12" s="103" customFormat="1" ht="15.75" customHeight="1">
      <c r="A1" s="470" t="s">
        <v>1</v>
      </c>
      <c r="B1" s="601" t="s">
        <v>0</v>
      </c>
      <c r="C1" s="600" t="s">
        <v>94</v>
      </c>
      <c r="D1" s="600"/>
      <c r="E1" s="600"/>
      <c r="F1" s="603" t="s">
        <v>256</v>
      </c>
      <c r="G1" s="597" t="s">
        <v>29</v>
      </c>
      <c r="H1" s="598"/>
      <c r="I1" s="598"/>
      <c r="J1" s="599"/>
    </row>
    <row r="2" spans="1:12" ht="16.5" thickBot="1">
      <c r="A2" s="471"/>
      <c r="B2" s="602"/>
      <c r="C2" s="104" t="s">
        <v>23</v>
      </c>
      <c r="D2" s="109" t="s">
        <v>9</v>
      </c>
      <c r="E2" s="112" t="s">
        <v>33</v>
      </c>
      <c r="F2" s="604"/>
      <c r="G2" s="184"/>
      <c r="H2" s="184"/>
      <c r="I2" s="184"/>
      <c r="J2" s="185"/>
    </row>
    <row r="3" spans="1:12" s="252" customFormat="1">
      <c r="A3" s="245" t="str">
        <f>'1-συμβολαια'!A3</f>
        <v>1ο</v>
      </c>
      <c r="B3" s="246" t="str">
        <f>'1-συμβολαια'!C3</f>
        <v>αγοραπωλησίας ΠΡΟΣΥΜΦΩΝΟ τίμημα = 123.000 αρραβών =</v>
      </c>
      <c r="C3" s="247"/>
      <c r="D3" s="248"/>
      <c r="E3" s="248"/>
      <c r="F3" s="248"/>
      <c r="G3" s="249" t="s">
        <v>253</v>
      </c>
      <c r="H3" s="249" t="s">
        <v>254</v>
      </c>
      <c r="I3" s="250" t="s">
        <v>255</v>
      </c>
      <c r="J3" s="251"/>
    </row>
    <row r="4" spans="1:12" s="252" customFormat="1">
      <c r="A4" s="245" t="str">
        <f>'1-συμβολαια'!A4</f>
        <v>2ο</v>
      </c>
      <c r="B4" s="246" t="str">
        <f>'1-συμβολαια'!C4</f>
        <v>αγοραπωλησίας προσυμφώνου 4466 τίμημα = 123.000 αρραβών = 47.239,92 ...ΛΥΣΗ</v>
      </c>
      <c r="C4" s="247"/>
      <c r="D4" s="248"/>
      <c r="E4" s="248"/>
      <c r="F4" s="248"/>
      <c r="G4" s="249" t="s">
        <v>253</v>
      </c>
      <c r="H4" s="249" t="s">
        <v>254</v>
      </c>
      <c r="I4" s="250" t="s">
        <v>255</v>
      </c>
      <c r="J4" s="251"/>
    </row>
    <row r="5" spans="1:12" s="252" customFormat="1">
      <c r="A5" s="245" t="str">
        <f>'1-συμβολαια'!A5</f>
        <v>3ο</v>
      </c>
      <c r="B5" s="246" t="str">
        <f>'1-συμβολαια'!C5</f>
        <v>αγοραπωλησία τίμημα = Δ.Ο.Υ. =</v>
      </c>
      <c r="C5" s="247"/>
      <c r="D5" s="248"/>
      <c r="E5" s="248"/>
      <c r="F5" s="248"/>
      <c r="G5" s="249" t="s">
        <v>253</v>
      </c>
      <c r="H5" s="249" t="s">
        <v>254</v>
      </c>
      <c r="I5" s="250" t="s">
        <v>255</v>
      </c>
      <c r="J5" s="251"/>
    </row>
    <row r="6" spans="1:12" ht="15.75">
      <c r="A6" s="486" t="s">
        <v>47</v>
      </c>
      <c r="B6" s="487"/>
      <c r="C6" s="100">
        <f>SUM(C3:C5)</f>
        <v>0</v>
      </c>
      <c r="D6" s="100">
        <f>SUM(D3:D5)</f>
        <v>0</v>
      </c>
      <c r="E6" s="100">
        <f>SUM(E3:E5)</f>
        <v>0</v>
      </c>
      <c r="F6" s="100">
        <f>SUM(F3:F5)</f>
        <v>0</v>
      </c>
    </row>
    <row r="7" spans="1:12" ht="15.75" customHeight="1">
      <c r="G7" s="179"/>
      <c r="H7" s="179"/>
      <c r="I7" s="179"/>
      <c r="J7" s="179"/>
      <c r="K7" s="140"/>
      <c r="L7" s="140"/>
    </row>
    <row r="8" spans="1:12" ht="15.75" customHeight="1">
      <c r="G8" s="181" t="s">
        <v>107</v>
      </c>
      <c r="H8" s="177"/>
      <c r="I8" s="182"/>
      <c r="J8" s="180"/>
      <c r="K8" s="180"/>
      <c r="L8" s="180"/>
    </row>
    <row r="9" spans="1:12" ht="15.75">
      <c r="G9" s="177"/>
      <c r="H9" s="183" t="s">
        <v>251</v>
      </c>
      <c r="I9" s="182"/>
      <c r="J9" s="62"/>
      <c r="K9" s="62"/>
      <c r="L9" s="140"/>
    </row>
    <row r="10" spans="1:12">
      <c r="G10" s="177"/>
      <c r="H10" s="177"/>
      <c r="I10" s="181" t="s">
        <v>252</v>
      </c>
      <c r="J10" s="121"/>
      <c r="K10" s="140"/>
      <c r="L10" s="140"/>
    </row>
    <row r="11" spans="1:12">
      <c r="G11" s="121"/>
      <c r="H11" s="121"/>
      <c r="I11" s="121"/>
    </row>
    <row r="12" spans="1:12">
      <c r="I12" s="121"/>
    </row>
    <row r="13" spans="1:12">
      <c r="G13" s="4"/>
      <c r="H13" s="121"/>
      <c r="I13" s="121"/>
    </row>
    <row r="14" spans="1:12">
      <c r="G14" s="121"/>
      <c r="H14" s="178"/>
      <c r="I14" s="121"/>
    </row>
    <row r="15" spans="1:12">
      <c r="G15" s="121"/>
      <c r="H15" s="121"/>
      <c r="I15" s="4"/>
    </row>
    <row r="16" spans="1:12">
      <c r="I16" s="121"/>
    </row>
    <row r="17" spans="9:9">
      <c r="I17" s="121"/>
    </row>
    <row r="18" spans="9:9">
      <c r="I18" s="121"/>
    </row>
    <row r="19" spans="9:9">
      <c r="I19" s="121"/>
    </row>
    <row r="20" spans="9:9">
      <c r="I20" s="121"/>
    </row>
    <row r="21" spans="9:9">
      <c r="I21" s="121"/>
    </row>
    <row r="22" spans="9:9">
      <c r="I22" s="121"/>
    </row>
    <row r="23" spans="9:9">
      <c r="I23" s="121"/>
    </row>
    <row r="24" spans="9:9">
      <c r="I24" s="121"/>
    </row>
    <row r="25" spans="9:9">
      <c r="I25" s="121"/>
    </row>
    <row r="26" spans="9:9">
      <c r="I26" s="121"/>
    </row>
    <row r="27" spans="9:9">
      <c r="I27" s="121"/>
    </row>
    <row r="28" spans="9:9">
      <c r="I28" s="121"/>
    </row>
    <row r="29" spans="9:9">
      <c r="I29" s="121"/>
    </row>
  </sheetData>
  <mergeCells count="6">
    <mergeCell ref="G1:J1"/>
    <mergeCell ref="A6:B6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16"/>
  <sheetViews>
    <sheetView workbookViewId="0">
      <pane ySplit="2" topLeftCell="A3" activePane="bottomLeft" state="frozen"/>
      <selection pane="bottomLeft" activeCell="D23" sqref="D22:D23"/>
    </sheetView>
  </sheetViews>
  <sheetFormatPr defaultRowHeight="11.25"/>
  <cols>
    <col min="1" max="1" width="10.42578125" style="8" bestFit="1" customWidth="1"/>
    <col min="2" max="2" width="84.28515625" style="93" bestFit="1" customWidth="1"/>
    <col min="3" max="3" width="8.140625" style="2" bestFit="1" customWidth="1"/>
    <col min="4" max="4" width="8.140625" style="2" customWidth="1"/>
    <col min="5" max="6" width="8.140625" style="2" bestFit="1" customWidth="1"/>
    <col min="7" max="9" width="7.7109375" style="2" customWidth="1"/>
    <col min="10" max="10" width="10.28515625" style="2" customWidth="1"/>
    <col min="11" max="11" width="9.7109375" style="2" bestFit="1" customWidth="1"/>
    <col min="12" max="17" width="4.7109375" style="3" customWidth="1"/>
    <col min="18" max="18" width="35.140625" style="3" customWidth="1"/>
    <col min="19" max="217" width="9.140625" style="3"/>
    <col min="218" max="218" width="9" style="3" bestFit="1" customWidth="1"/>
    <col min="219" max="219" width="9.85546875" style="3" bestFit="1" customWidth="1"/>
    <col min="220" max="220" width="9.140625" style="3" bestFit="1" customWidth="1"/>
    <col min="221" max="221" width="16" style="3" bestFit="1" customWidth="1"/>
    <col min="222" max="222" width="9" style="3" bestFit="1" customWidth="1"/>
    <col min="223" max="223" width="7.85546875" style="3" bestFit="1" customWidth="1"/>
    <col min="224" max="224" width="11.7109375" style="3" bestFit="1" customWidth="1"/>
    <col min="225" max="225" width="14.28515625" style="3" customWidth="1"/>
    <col min="226" max="226" width="11.7109375" style="3" bestFit="1" customWidth="1"/>
    <col min="227" max="227" width="14.140625" style="3" bestFit="1" customWidth="1"/>
    <col min="228" max="228" width="16.7109375" style="3" customWidth="1"/>
    <col min="229" max="229" width="16.5703125" style="3" customWidth="1"/>
    <col min="230" max="231" width="7.85546875" style="3" bestFit="1" customWidth="1"/>
    <col min="232" max="232" width="8" style="3" bestFit="1" customWidth="1"/>
    <col min="233" max="234" width="7.85546875" style="3" bestFit="1" customWidth="1"/>
    <col min="235" max="235" width="9.7109375" style="3" customWidth="1"/>
    <col min="236" max="236" width="12.85546875" style="3" customWidth="1"/>
    <col min="237" max="473" width="9.140625" style="3"/>
    <col min="474" max="474" width="9" style="3" bestFit="1" customWidth="1"/>
    <col min="475" max="475" width="9.85546875" style="3" bestFit="1" customWidth="1"/>
    <col min="476" max="476" width="9.140625" style="3" bestFit="1" customWidth="1"/>
    <col min="477" max="477" width="16" style="3" bestFit="1" customWidth="1"/>
    <col min="478" max="478" width="9" style="3" bestFit="1" customWidth="1"/>
    <col min="479" max="479" width="7.85546875" style="3" bestFit="1" customWidth="1"/>
    <col min="480" max="480" width="11.7109375" style="3" bestFit="1" customWidth="1"/>
    <col min="481" max="481" width="14.28515625" style="3" customWidth="1"/>
    <col min="482" max="482" width="11.7109375" style="3" bestFit="1" customWidth="1"/>
    <col min="483" max="483" width="14.140625" style="3" bestFit="1" customWidth="1"/>
    <col min="484" max="484" width="16.7109375" style="3" customWidth="1"/>
    <col min="485" max="485" width="16.5703125" style="3" customWidth="1"/>
    <col min="486" max="487" width="7.85546875" style="3" bestFit="1" customWidth="1"/>
    <col min="488" max="488" width="8" style="3" bestFit="1" customWidth="1"/>
    <col min="489" max="490" width="7.85546875" style="3" bestFit="1" customWidth="1"/>
    <col min="491" max="491" width="9.7109375" style="3" customWidth="1"/>
    <col min="492" max="492" width="12.85546875" style="3" customWidth="1"/>
    <col min="493" max="729" width="9.140625" style="3"/>
    <col min="730" max="730" width="9" style="3" bestFit="1" customWidth="1"/>
    <col min="731" max="731" width="9.85546875" style="3" bestFit="1" customWidth="1"/>
    <col min="732" max="732" width="9.140625" style="3" bestFit="1" customWidth="1"/>
    <col min="733" max="733" width="16" style="3" bestFit="1" customWidth="1"/>
    <col min="734" max="734" width="9" style="3" bestFit="1" customWidth="1"/>
    <col min="735" max="735" width="7.85546875" style="3" bestFit="1" customWidth="1"/>
    <col min="736" max="736" width="11.7109375" style="3" bestFit="1" customWidth="1"/>
    <col min="737" max="737" width="14.28515625" style="3" customWidth="1"/>
    <col min="738" max="738" width="11.7109375" style="3" bestFit="1" customWidth="1"/>
    <col min="739" max="739" width="14.140625" style="3" bestFit="1" customWidth="1"/>
    <col min="740" max="740" width="16.7109375" style="3" customWidth="1"/>
    <col min="741" max="741" width="16.5703125" style="3" customWidth="1"/>
    <col min="742" max="743" width="7.85546875" style="3" bestFit="1" customWidth="1"/>
    <col min="744" max="744" width="8" style="3" bestFit="1" customWidth="1"/>
    <col min="745" max="746" width="7.85546875" style="3" bestFit="1" customWidth="1"/>
    <col min="747" max="747" width="9.7109375" style="3" customWidth="1"/>
    <col min="748" max="748" width="12.85546875" style="3" customWidth="1"/>
    <col min="749" max="985" width="9.140625" style="3"/>
    <col min="986" max="986" width="9" style="3" bestFit="1" customWidth="1"/>
    <col min="987" max="987" width="9.85546875" style="3" bestFit="1" customWidth="1"/>
    <col min="988" max="988" width="9.140625" style="3" bestFit="1" customWidth="1"/>
    <col min="989" max="989" width="16" style="3" bestFit="1" customWidth="1"/>
    <col min="990" max="990" width="9" style="3" bestFit="1" customWidth="1"/>
    <col min="991" max="991" width="7.85546875" style="3" bestFit="1" customWidth="1"/>
    <col min="992" max="992" width="11.7109375" style="3" bestFit="1" customWidth="1"/>
    <col min="993" max="993" width="14.28515625" style="3" customWidth="1"/>
    <col min="994" max="994" width="11.7109375" style="3" bestFit="1" customWidth="1"/>
    <col min="995" max="995" width="14.140625" style="3" bestFit="1" customWidth="1"/>
    <col min="996" max="996" width="16.7109375" style="3" customWidth="1"/>
    <col min="997" max="997" width="16.5703125" style="3" customWidth="1"/>
    <col min="998" max="999" width="7.85546875" style="3" bestFit="1" customWidth="1"/>
    <col min="1000" max="1000" width="8" style="3" bestFit="1" customWidth="1"/>
    <col min="1001" max="1002" width="7.85546875" style="3" bestFit="1" customWidth="1"/>
    <col min="1003" max="1003" width="9.7109375" style="3" customWidth="1"/>
    <col min="1004" max="1004" width="12.85546875" style="3" customWidth="1"/>
    <col min="1005" max="1241" width="9.140625" style="3"/>
    <col min="1242" max="1242" width="9" style="3" bestFit="1" customWidth="1"/>
    <col min="1243" max="1243" width="9.85546875" style="3" bestFit="1" customWidth="1"/>
    <col min="1244" max="1244" width="9.140625" style="3" bestFit="1" customWidth="1"/>
    <col min="1245" max="1245" width="16" style="3" bestFit="1" customWidth="1"/>
    <col min="1246" max="1246" width="9" style="3" bestFit="1" customWidth="1"/>
    <col min="1247" max="1247" width="7.85546875" style="3" bestFit="1" customWidth="1"/>
    <col min="1248" max="1248" width="11.7109375" style="3" bestFit="1" customWidth="1"/>
    <col min="1249" max="1249" width="14.28515625" style="3" customWidth="1"/>
    <col min="1250" max="1250" width="11.7109375" style="3" bestFit="1" customWidth="1"/>
    <col min="1251" max="1251" width="14.140625" style="3" bestFit="1" customWidth="1"/>
    <col min="1252" max="1252" width="16.7109375" style="3" customWidth="1"/>
    <col min="1253" max="1253" width="16.5703125" style="3" customWidth="1"/>
    <col min="1254" max="1255" width="7.85546875" style="3" bestFit="1" customWidth="1"/>
    <col min="1256" max="1256" width="8" style="3" bestFit="1" customWidth="1"/>
    <col min="1257" max="1258" width="7.85546875" style="3" bestFit="1" customWidth="1"/>
    <col min="1259" max="1259" width="9.7109375" style="3" customWidth="1"/>
    <col min="1260" max="1260" width="12.85546875" style="3" customWidth="1"/>
    <col min="1261" max="1497" width="9.140625" style="3"/>
    <col min="1498" max="1498" width="9" style="3" bestFit="1" customWidth="1"/>
    <col min="1499" max="1499" width="9.85546875" style="3" bestFit="1" customWidth="1"/>
    <col min="1500" max="1500" width="9.140625" style="3" bestFit="1" customWidth="1"/>
    <col min="1501" max="1501" width="16" style="3" bestFit="1" customWidth="1"/>
    <col min="1502" max="1502" width="9" style="3" bestFit="1" customWidth="1"/>
    <col min="1503" max="1503" width="7.85546875" style="3" bestFit="1" customWidth="1"/>
    <col min="1504" max="1504" width="11.7109375" style="3" bestFit="1" customWidth="1"/>
    <col min="1505" max="1505" width="14.28515625" style="3" customWidth="1"/>
    <col min="1506" max="1506" width="11.7109375" style="3" bestFit="1" customWidth="1"/>
    <col min="1507" max="1507" width="14.140625" style="3" bestFit="1" customWidth="1"/>
    <col min="1508" max="1508" width="16.7109375" style="3" customWidth="1"/>
    <col min="1509" max="1509" width="16.5703125" style="3" customWidth="1"/>
    <col min="1510" max="1511" width="7.85546875" style="3" bestFit="1" customWidth="1"/>
    <col min="1512" max="1512" width="8" style="3" bestFit="1" customWidth="1"/>
    <col min="1513" max="1514" width="7.85546875" style="3" bestFit="1" customWidth="1"/>
    <col min="1515" max="1515" width="9.7109375" style="3" customWidth="1"/>
    <col min="1516" max="1516" width="12.85546875" style="3" customWidth="1"/>
    <col min="1517" max="1753" width="9.140625" style="3"/>
    <col min="1754" max="1754" width="9" style="3" bestFit="1" customWidth="1"/>
    <col min="1755" max="1755" width="9.85546875" style="3" bestFit="1" customWidth="1"/>
    <col min="1756" max="1756" width="9.140625" style="3" bestFit="1" customWidth="1"/>
    <col min="1757" max="1757" width="16" style="3" bestFit="1" customWidth="1"/>
    <col min="1758" max="1758" width="9" style="3" bestFit="1" customWidth="1"/>
    <col min="1759" max="1759" width="7.85546875" style="3" bestFit="1" customWidth="1"/>
    <col min="1760" max="1760" width="11.7109375" style="3" bestFit="1" customWidth="1"/>
    <col min="1761" max="1761" width="14.28515625" style="3" customWidth="1"/>
    <col min="1762" max="1762" width="11.7109375" style="3" bestFit="1" customWidth="1"/>
    <col min="1763" max="1763" width="14.140625" style="3" bestFit="1" customWidth="1"/>
    <col min="1764" max="1764" width="16.7109375" style="3" customWidth="1"/>
    <col min="1765" max="1765" width="16.5703125" style="3" customWidth="1"/>
    <col min="1766" max="1767" width="7.85546875" style="3" bestFit="1" customWidth="1"/>
    <col min="1768" max="1768" width="8" style="3" bestFit="1" customWidth="1"/>
    <col min="1769" max="1770" width="7.85546875" style="3" bestFit="1" customWidth="1"/>
    <col min="1771" max="1771" width="9.7109375" style="3" customWidth="1"/>
    <col min="1772" max="1772" width="12.85546875" style="3" customWidth="1"/>
    <col min="1773" max="2009" width="9.140625" style="3"/>
    <col min="2010" max="2010" width="9" style="3" bestFit="1" customWidth="1"/>
    <col min="2011" max="2011" width="9.85546875" style="3" bestFit="1" customWidth="1"/>
    <col min="2012" max="2012" width="9.140625" style="3" bestFit="1" customWidth="1"/>
    <col min="2013" max="2013" width="16" style="3" bestFit="1" customWidth="1"/>
    <col min="2014" max="2014" width="9" style="3" bestFit="1" customWidth="1"/>
    <col min="2015" max="2015" width="7.85546875" style="3" bestFit="1" customWidth="1"/>
    <col min="2016" max="2016" width="11.7109375" style="3" bestFit="1" customWidth="1"/>
    <col min="2017" max="2017" width="14.28515625" style="3" customWidth="1"/>
    <col min="2018" max="2018" width="11.7109375" style="3" bestFit="1" customWidth="1"/>
    <col min="2019" max="2019" width="14.140625" style="3" bestFit="1" customWidth="1"/>
    <col min="2020" max="2020" width="16.7109375" style="3" customWidth="1"/>
    <col min="2021" max="2021" width="16.5703125" style="3" customWidth="1"/>
    <col min="2022" max="2023" width="7.85546875" style="3" bestFit="1" customWidth="1"/>
    <col min="2024" max="2024" width="8" style="3" bestFit="1" customWidth="1"/>
    <col min="2025" max="2026" width="7.85546875" style="3" bestFit="1" customWidth="1"/>
    <col min="2027" max="2027" width="9.7109375" style="3" customWidth="1"/>
    <col min="2028" max="2028" width="12.85546875" style="3" customWidth="1"/>
    <col min="2029" max="2265" width="9.140625" style="3"/>
    <col min="2266" max="2266" width="9" style="3" bestFit="1" customWidth="1"/>
    <col min="2267" max="2267" width="9.85546875" style="3" bestFit="1" customWidth="1"/>
    <col min="2268" max="2268" width="9.140625" style="3" bestFit="1" customWidth="1"/>
    <col min="2269" max="2269" width="16" style="3" bestFit="1" customWidth="1"/>
    <col min="2270" max="2270" width="9" style="3" bestFit="1" customWidth="1"/>
    <col min="2271" max="2271" width="7.85546875" style="3" bestFit="1" customWidth="1"/>
    <col min="2272" max="2272" width="11.7109375" style="3" bestFit="1" customWidth="1"/>
    <col min="2273" max="2273" width="14.28515625" style="3" customWidth="1"/>
    <col min="2274" max="2274" width="11.7109375" style="3" bestFit="1" customWidth="1"/>
    <col min="2275" max="2275" width="14.140625" style="3" bestFit="1" customWidth="1"/>
    <col min="2276" max="2276" width="16.7109375" style="3" customWidth="1"/>
    <col min="2277" max="2277" width="16.5703125" style="3" customWidth="1"/>
    <col min="2278" max="2279" width="7.85546875" style="3" bestFit="1" customWidth="1"/>
    <col min="2280" max="2280" width="8" style="3" bestFit="1" customWidth="1"/>
    <col min="2281" max="2282" width="7.85546875" style="3" bestFit="1" customWidth="1"/>
    <col min="2283" max="2283" width="9.7109375" style="3" customWidth="1"/>
    <col min="2284" max="2284" width="12.85546875" style="3" customWidth="1"/>
    <col min="2285" max="2521" width="9.140625" style="3"/>
    <col min="2522" max="2522" width="9" style="3" bestFit="1" customWidth="1"/>
    <col min="2523" max="2523" width="9.85546875" style="3" bestFit="1" customWidth="1"/>
    <col min="2524" max="2524" width="9.140625" style="3" bestFit="1" customWidth="1"/>
    <col min="2525" max="2525" width="16" style="3" bestFit="1" customWidth="1"/>
    <col min="2526" max="2526" width="9" style="3" bestFit="1" customWidth="1"/>
    <col min="2527" max="2527" width="7.85546875" style="3" bestFit="1" customWidth="1"/>
    <col min="2528" max="2528" width="11.7109375" style="3" bestFit="1" customWidth="1"/>
    <col min="2529" max="2529" width="14.28515625" style="3" customWidth="1"/>
    <col min="2530" max="2530" width="11.7109375" style="3" bestFit="1" customWidth="1"/>
    <col min="2531" max="2531" width="14.140625" style="3" bestFit="1" customWidth="1"/>
    <col min="2532" max="2532" width="16.7109375" style="3" customWidth="1"/>
    <col min="2533" max="2533" width="16.5703125" style="3" customWidth="1"/>
    <col min="2534" max="2535" width="7.85546875" style="3" bestFit="1" customWidth="1"/>
    <col min="2536" max="2536" width="8" style="3" bestFit="1" customWidth="1"/>
    <col min="2537" max="2538" width="7.85546875" style="3" bestFit="1" customWidth="1"/>
    <col min="2539" max="2539" width="9.7109375" style="3" customWidth="1"/>
    <col min="2540" max="2540" width="12.85546875" style="3" customWidth="1"/>
    <col min="2541" max="2777" width="9.140625" style="3"/>
    <col min="2778" max="2778" width="9" style="3" bestFit="1" customWidth="1"/>
    <col min="2779" max="2779" width="9.85546875" style="3" bestFit="1" customWidth="1"/>
    <col min="2780" max="2780" width="9.140625" style="3" bestFit="1" customWidth="1"/>
    <col min="2781" max="2781" width="16" style="3" bestFit="1" customWidth="1"/>
    <col min="2782" max="2782" width="9" style="3" bestFit="1" customWidth="1"/>
    <col min="2783" max="2783" width="7.85546875" style="3" bestFit="1" customWidth="1"/>
    <col min="2784" max="2784" width="11.7109375" style="3" bestFit="1" customWidth="1"/>
    <col min="2785" max="2785" width="14.28515625" style="3" customWidth="1"/>
    <col min="2786" max="2786" width="11.7109375" style="3" bestFit="1" customWidth="1"/>
    <col min="2787" max="2787" width="14.140625" style="3" bestFit="1" customWidth="1"/>
    <col min="2788" max="2788" width="16.7109375" style="3" customWidth="1"/>
    <col min="2789" max="2789" width="16.5703125" style="3" customWidth="1"/>
    <col min="2790" max="2791" width="7.85546875" style="3" bestFit="1" customWidth="1"/>
    <col min="2792" max="2792" width="8" style="3" bestFit="1" customWidth="1"/>
    <col min="2793" max="2794" width="7.85546875" style="3" bestFit="1" customWidth="1"/>
    <col min="2795" max="2795" width="9.7109375" style="3" customWidth="1"/>
    <col min="2796" max="2796" width="12.85546875" style="3" customWidth="1"/>
    <col min="2797" max="3033" width="9.140625" style="3"/>
    <col min="3034" max="3034" width="9" style="3" bestFit="1" customWidth="1"/>
    <col min="3035" max="3035" width="9.85546875" style="3" bestFit="1" customWidth="1"/>
    <col min="3036" max="3036" width="9.140625" style="3" bestFit="1" customWidth="1"/>
    <col min="3037" max="3037" width="16" style="3" bestFit="1" customWidth="1"/>
    <col min="3038" max="3038" width="9" style="3" bestFit="1" customWidth="1"/>
    <col min="3039" max="3039" width="7.85546875" style="3" bestFit="1" customWidth="1"/>
    <col min="3040" max="3040" width="11.7109375" style="3" bestFit="1" customWidth="1"/>
    <col min="3041" max="3041" width="14.28515625" style="3" customWidth="1"/>
    <col min="3042" max="3042" width="11.7109375" style="3" bestFit="1" customWidth="1"/>
    <col min="3043" max="3043" width="14.140625" style="3" bestFit="1" customWidth="1"/>
    <col min="3044" max="3044" width="16.7109375" style="3" customWidth="1"/>
    <col min="3045" max="3045" width="16.5703125" style="3" customWidth="1"/>
    <col min="3046" max="3047" width="7.85546875" style="3" bestFit="1" customWidth="1"/>
    <col min="3048" max="3048" width="8" style="3" bestFit="1" customWidth="1"/>
    <col min="3049" max="3050" width="7.85546875" style="3" bestFit="1" customWidth="1"/>
    <col min="3051" max="3051" width="9.7109375" style="3" customWidth="1"/>
    <col min="3052" max="3052" width="12.85546875" style="3" customWidth="1"/>
    <col min="3053" max="3289" width="9.140625" style="3"/>
    <col min="3290" max="3290" width="9" style="3" bestFit="1" customWidth="1"/>
    <col min="3291" max="3291" width="9.85546875" style="3" bestFit="1" customWidth="1"/>
    <col min="3292" max="3292" width="9.140625" style="3" bestFit="1" customWidth="1"/>
    <col min="3293" max="3293" width="16" style="3" bestFit="1" customWidth="1"/>
    <col min="3294" max="3294" width="9" style="3" bestFit="1" customWidth="1"/>
    <col min="3295" max="3295" width="7.85546875" style="3" bestFit="1" customWidth="1"/>
    <col min="3296" max="3296" width="11.7109375" style="3" bestFit="1" customWidth="1"/>
    <col min="3297" max="3297" width="14.28515625" style="3" customWidth="1"/>
    <col min="3298" max="3298" width="11.7109375" style="3" bestFit="1" customWidth="1"/>
    <col min="3299" max="3299" width="14.140625" style="3" bestFit="1" customWidth="1"/>
    <col min="3300" max="3300" width="16.7109375" style="3" customWidth="1"/>
    <col min="3301" max="3301" width="16.5703125" style="3" customWidth="1"/>
    <col min="3302" max="3303" width="7.85546875" style="3" bestFit="1" customWidth="1"/>
    <col min="3304" max="3304" width="8" style="3" bestFit="1" customWidth="1"/>
    <col min="3305" max="3306" width="7.85546875" style="3" bestFit="1" customWidth="1"/>
    <col min="3307" max="3307" width="9.7109375" style="3" customWidth="1"/>
    <col min="3308" max="3308" width="12.85546875" style="3" customWidth="1"/>
    <col min="3309" max="3545" width="9.140625" style="3"/>
    <col min="3546" max="3546" width="9" style="3" bestFit="1" customWidth="1"/>
    <col min="3547" max="3547" width="9.85546875" style="3" bestFit="1" customWidth="1"/>
    <col min="3548" max="3548" width="9.140625" style="3" bestFit="1" customWidth="1"/>
    <col min="3549" max="3549" width="16" style="3" bestFit="1" customWidth="1"/>
    <col min="3550" max="3550" width="9" style="3" bestFit="1" customWidth="1"/>
    <col min="3551" max="3551" width="7.85546875" style="3" bestFit="1" customWidth="1"/>
    <col min="3552" max="3552" width="11.7109375" style="3" bestFit="1" customWidth="1"/>
    <col min="3553" max="3553" width="14.28515625" style="3" customWidth="1"/>
    <col min="3554" max="3554" width="11.7109375" style="3" bestFit="1" customWidth="1"/>
    <col min="3555" max="3555" width="14.140625" style="3" bestFit="1" customWidth="1"/>
    <col min="3556" max="3556" width="16.7109375" style="3" customWidth="1"/>
    <col min="3557" max="3557" width="16.5703125" style="3" customWidth="1"/>
    <col min="3558" max="3559" width="7.85546875" style="3" bestFit="1" customWidth="1"/>
    <col min="3560" max="3560" width="8" style="3" bestFit="1" customWidth="1"/>
    <col min="3561" max="3562" width="7.85546875" style="3" bestFit="1" customWidth="1"/>
    <col min="3563" max="3563" width="9.7109375" style="3" customWidth="1"/>
    <col min="3564" max="3564" width="12.85546875" style="3" customWidth="1"/>
    <col min="3565" max="3801" width="9.140625" style="3"/>
    <col min="3802" max="3802" width="9" style="3" bestFit="1" customWidth="1"/>
    <col min="3803" max="3803" width="9.85546875" style="3" bestFit="1" customWidth="1"/>
    <col min="3804" max="3804" width="9.140625" style="3" bestFit="1" customWidth="1"/>
    <col min="3805" max="3805" width="16" style="3" bestFit="1" customWidth="1"/>
    <col min="3806" max="3806" width="9" style="3" bestFit="1" customWidth="1"/>
    <col min="3807" max="3807" width="7.85546875" style="3" bestFit="1" customWidth="1"/>
    <col min="3808" max="3808" width="11.7109375" style="3" bestFit="1" customWidth="1"/>
    <col min="3809" max="3809" width="14.28515625" style="3" customWidth="1"/>
    <col min="3810" max="3810" width="11.7109375" style="3" bestFit="1" customWidth="1"/>
    <col min="3811" max="3811" width="14.140625" style="3" bestFit="1" customWidth="1"/>
    <col min="3812" max="3812" width="16.7109375" style="3" customWidth="1"/>
    <col min="3813" max="3813" width="16.5703125" style="3" customWidth="1"/>
    <col min="3814" max="3815" width="7.85546875" style="3" bestFit="1" customWidth="1"/>
    <col min="3816" max="3816" width="8" style="3" bestFit="1" customWidth="1"/>
    <col min="3817" max="3818" width="7.85546875" style="3" bestFit="1" customWidth="1"/>
    <col min="3819" max="3819" width="9.7109375" style="3" customWidth="1"/>
    <col min="3820" max="3820" width="12.85546875" style="3" customWidth="1"/>
    <col min="3821" max="4057" width="9.140625" style="3"/>
    <col min="4058" max="4058" width="9" style="3" bestFit="1" customWidth="1"/>
    <col min="4059" max="4059" width="9.85546875" style="3" bestFit="1" customWidth="1"/>
    <col min="4060" max="4060" width="9.140625" style="3" bestFit="1" customWidth="1"/>
    <col min="4061" max="4061" width="16" style="3" bestFit="1" customWidth="1"/>
    <col min="4062" max="4062" width="9" style="3" bestFit="1" customWidth="1"/>
    <col min="4063" max="4063" width="7.85546875" style="3" bestFit="1" customWidth="1"/>
    <col min="4064" max="4064" width="11.7109375" style="3" bestFit="1" customWidth="1"/>
    <col min="4065" max="4065" width="14.28515625" style="3" customWidth="1"/>
    <col min="4066" max="4066" width="11.7109375" style="3" bestFit="1" customWidth="1"/>
    <col min="4067" max="4067" width="14.140625" style="3" bestFit="1" customWidth="1"/>
    <col min="4068" max="4068" width="16.7109375" style="3" customWidth="1"/>
    <col min="4069" max="4069" width="16.5703125" style="3" customWidth="1"/>
    <col min="4070" max="4071" width="7.85546875" style="3" bestFit="1" customWidth="1"/>
    <col min="4072" max="4072" width="8" style="3" bestFit="1" customWidth="1"/>
    <col min="4073" max="4074" width="7.85546875" style="3" bestFit="1" customWidth="1"/>
    <col min="4075" max="4075" width="9.7109375" style="3" customWidth="1"/>
    <col min="4076" max="4076" width="12.85546875" style="3" customWidth="1"/>
    <col min="4077" max="4313" width="9.140625" style="3"/>
    <col min="4314" max="4314" width="9" style="3" bestFit="1" customWidth="1"/>
    <col min="4315" max="4315" width="9.85546875" style="3" bestFit="1" customWidth="1"/>
    <col min="4316" max="4316" width="9.140625" style="3" bestFit="1" customWidth="1"/>
    <col min="4317" max="4317" width="16" style="3" bestFit="1" customWidth="1"/>
    <col min="4318" max="4318" width="9" style="3" bestFit="1" customWidth="1"/>
    <col min="4319" max="4319" width="7.85546875" style="3" bestFit="1" customWidth="1"/>
    <col min="4320" max="4320" width="11.7109375" style="3" bestFit="1" customWidth="1"/>
    <col min="4321" max="4321" width="14.28515625" style="3" customWidth="1"/>
    <col min="4322" max="4322" width="11.7109375" style="3" bestFit="1" customWidth="1"/>
    <col min="4323" max="4323" width="14.140625" style="3" bestFit="1" customWidth="1"/>
    <col min="4324" max="4324" width="16.7109375" style="3" customWidth="1"/>
    <col min="4325" max="4325" width="16.5703125" style="3" customWidth="1"/>
    <col min="4326" max="4327" width="7.85546875" style="3" bestFit="1" customWidth="1"/>
    <col min="4328" max="4328" width="8" style="3" bestFit="1" customWidth="1"/>
    <col min="4329" max="4330" width="7.85546875" style="3" bestFit="1" customWidth="1"/>
    <col min="4331" max="4331" width="9.7109375" style="3" customWidth="1"/>
    <col min="4332" max="4332" width="12.85546875" style="3" customWidth="1"/>
    <col min="4333" max="4569" width="9.140625" style="3"/>
    <col min="4570" max="4570" width="9" style="3" bestFit="1" customWidth="1"/>
    <col min="4571" max="4571" width="9.85546875" style="3" bestFit="1" customWidth="1"/>
    <col min="4572" max="4572" width="9.140625" style="3" bestFit="1" customWidth="1"/>
    <col min="4573" max="4573" width="16" style="3" bestFit="1" customWidth="1"/>
    <col min="4574" max="4574" width="9" style="3" bestFit="1" customWidth="1"/>
    <col min="4575" max="4575" width="7.85546875" style="3" bestFit="1" customWidth="1"/>
    <col min="4576" max="4576" width="11.7109375" style="3" bestFit="1" customWidth="1"/>
    <col min="4577" max="4577" width="14.28515625" style="3" customWidth="1"/>
    <col min="4578" max="4578" width="11.7109375" style="3" bestFit="1" customWidth="1"/>
    <col min="4579" max="4579" width="14.140625" style="3" bestFit="1" customWidth="1"/>
    <col min="4580" max="4580" width="16.7109375" style="3" customWidth="1"/>
    <col min="4581" max="4581" width="16.5703125" style="3" customWidth="1"/>
    <col min="4582" max="4583" width="7.85546875" style="3" bestFit="1" customWidth="1"/>
    <col min="4584" max="4584" width="8" style="3" bestFit="1" customWidth="1"/>
    <col min="4585" max="4586" width="7.85546875" style="3" bestFit="1" customWidth="1"/>
    <col min="4587" max="4587" width="9.7109375" style="3" customWidth="1"/>
    <col min="4588" max="4588" width="12.85546875" style="3" customWidth="1"/>
    <col min="4589" max="4825" width="9.140625" style="3"/>
    <col min="4826" max="4826" width="9" style="3" bestFit="1" customWidth="1"/>
    <col min="4827" max="4827" width="9.85546875" style="3" bestFit="1" customWidth="1"/>
    <col min="4828" max="4828" width="9.140625" style="3" bestFit="1" customWidth="1"/>
    <col min="4829" max="4829" width="16" style="3" bestFit="1" customWidth="1"/>
    <col min="4830" max="4830" width="9" style="3" bestFit="1" customWidth="1"/>
    <col min="4831" max="4831" width="7.85546875" style="3" bestFit="1" customWidth="1"/>
    <col min="4832" max="4832" width="11.7109375" style="3" bestFit="1" customWidth="1"/>
    <col min="4833" max="4833" width="14.28515625" style="3" customWidth="1"/>
    <col min="4834" max="4834" width="11.7109375" style="3" bestFit="1" customWidth="1"/>
    <col min="4835" max="4835" width="14.140625" style="3" bestFit="1" customWidth="1"/>
    <col min="4836" max="4836" width="16.7109375" style="3" customWidth="1"/>
    <col min="4837" max="4837" width="16.5703125" style="3" customWidth="1"/>
    <col min="4838" max="4839" width="7.85546875" style="3" bestFit="1" customWidth="1"/>
    <col min="4840" max="4840" width="8" style="3" bestFit="1" customWidth="1"/>
    <col min="4841" max="4842" width="7.85546875" style="3" bestFit="1" customWidth="1"/>
    <col min="4843" max="4843" width="9.7109375" style="3" customWidth="1"/>
    <col min="4844" max="4844" width="12.85546875" style="3" customWidth="1"/>
    <col min="4845" max="5081" width="9.140625" style="3"/>
    <col min="5082" max="5082" width="9" style="3" bestFit="1" customWidth="1"/>
    <col min="5083" max="5083" width="9.85546875" style="3" bestFit="1" customWidth="1"/>
    <col min="5084" max="5084" width="9.140625" style="3" bestFit="1" customWidth="1"/>
    <col min="5085" max="5085" width="16" style="3" bestFit="1" customWidth="1"/>
    <col min="5086" max="5086" width="9" style="3" bestFit="1" customWidth="1"/>
    <col min="5087" max="5087" width="7.85546875" style="3" bestFit="1" customWidth="1"/>
    <col min="5088" max="5088" width="11.7109375" style="3" bestFit="1" customWidth="1"/>
    <col min="5089" max="5089" width="14.28515625" style="3" customWidth="1"/>
    <col min="5090" max="5090" width="11.7109375" style="3" bestFit="1" customWidth="1"/>
    <col min="5091" max="5091" width="14.140625" style="3" bestFit="1" customWidth="1"/>
    <col min="5092" max="5092" width="16.7109375" style="3" customWidth="1"/>
    <col min="5093" max="5093" width="16.5703125" style="3" customWidth="1"/>
    <col min="5094" max="5095" width="7.85546875" style="3" bestFit="1" customWidth="1"/>
    <col min="5096" max="5096" width="8" style="3" bestFit="1" customWidth="1"/>
    <col min="5097" max="5098" width="7.85546875" style="3" bestFit="1" customWidth="1"/>
    <col min="5099" max="5099" width="9.7109375" style="3" customWidth="1"/>
    <col min="5100" max="5100" width="12.85546875" style="3" customWidth="1"/>
    <col min="5101" max="5337" width="9.140625" style="3"/>
    <col min="5338" max="5338" width="9" style="3" bestFit="1" customWidth="1"/>
    <col min="5339" max="5339" width="9.85546875" style="3" bestFit="1" customWidth="1"/>
    <col min="5340" max="5340" width="9.140625" style="3" bestFit="1" customWidth="1"/>
    <col min="5341" max="5341" width="16" style="3" bestFit="1" customWidth="1"/>
    <col min="5342" max="5342" width="9" style="3" bestFit="1" customWidth="1"/>
    <col min="5343" max="5343" width="7.85546875" style="3" bestFit="1" customWidth="1"/>
    <col min="5344" max="5344" width="11.7109375" style="3" bestFit="1" customWidth="1"/>
    <col min="5345" max="5345" width="14.28515625" style="3" customWidth="1"/>
    <col min="5346" max="5346" width="11.7109375" style="3" bestFit="1" customWidth="1"/>
    <col min="5347" max="5347" width="14.140625" style="3" bestFit="1" customWidth="1"/>
    <col min="5348" max="5348" width="16.7109375" style="3" customWidth="1"/>
    <col min="5349" max="5349" width="16.5703125" style="3" customWidth="1"/>
    <col min="5350" max="5351" width="7.85546875" style="3" bestFit="1" customWidth="1"/>
    <col min="5352" max="5352" width="8" style="3" bestFit="1" customWidth="1"/>
    <col min="5353" max="5354" width="7.85546875" style="3" bestFit="1" customWidth="1"/>
    <col min="5355" max="5355" width="9.7109375" style="3" customWidth="1"/>
    <col min="5356" max="5356" width="12.85546875" style="3" customWidth="1"/>
    <col min="5357" max="5593" width="9.140625" style="3"/>
    <col min="5594" max="5594" width="9" style="3" bestFit="1" customWidth="1"/>
    <col min="5595" max="5595" width="9.85546875" style="3" bestFit="1" customWidth="1"/>
    <col min="5596" max="5596" width="9.140625" style="3" bestFit="1" customWidth="1"/>
    <col min="5597" max="5597" width="16" style="3" bestFit="1" customWidth="1"/>
    <col min="5598" max="5598" width="9" style="3" bestFit="1" customWidth="1"/>
    <col min="5599" max="5599" width="7.85546875" style="3" bestFit="1" customWidth="1"/>
    <col min="5600" max="5600" width="11.7109375" style="3" bestFit="1" customWidth="1"/>
    <col min="5601" max="5601" width="14.28515625" style="3" customWidth="1"/>
    <col min="5602" max="5602" width="11.7109375" style="3" bestFit="1" customWidth="1"/>
    <col min="5603" max="5603" width="14.140625" style="3" bestFit="1" customWidth="1"/>
    <col min="5604" max="5604" width="16.7109375" style="3" customWidth="1"/>
    <col min="5605" max="5605" width="16.5703125" style="3" customWidth="1"/>
    <col min="5606" max="5607" width="7.85546875" style="3" bestFit="1" customWidth="1"/>
    <col min="5608" max="5608" width="8" style="3" bestFit="1" customWidth="1"/>
    <col min="5609" max="5610" width="7.85546875" style="3" bestFit="1" customWidth="1"/>
    <col min="5611" max="5611" width="9.7109375" style="3" customWidth="1"/>
    <col min="5612" max="5612" width="12.85546875" style="3" customWidth="1"/>
    <col min="5613" max="5849" width="9.140625" style="3"/>
    <col min="5850" max="5850" width="9" style="3" bestFit="1" customWidth="1"/>
    <col min="5851" max="5851" width="9.85546875" style="3" bestFit="1" customWidth="1"/>
    <col min="5852" max="5852" width="9.140625" style="3" bestFit="1" customWidth="1"/>
    <col min="5853" max="5853" width="16" style="3" bestFit="1" customWidth="1"/>
    <col min="5854" max="5854" width="9" style="3" bestFit="1" customWidth="1"/>
    <col min="5855" max="5855" width="7.85546875" style="3" bestFit="1" customWidth="1"/>
    <col min="5856" max="5856" width="11.7109375" style="3" bestFit="1" customWidth="1"/>
    <col min="5857" max="5857" width="14.28515625" style="3" customWidth="1"/>
    <col min="5858" max="5858" width="11.7109375" style="3" bestFit="1" customWidth="1"/>
    <col min="5859" max="5859" width="14.140625" style="3" bestFit="1" customWidth="1"/>
    <col min="5860" max="5860" width="16.7109375" style="3" customWidth="1"/>
    <col min="5861" max="5861" width="16.5703125" style="3" customWidth="1"/>
    <col min="5862" max="5863" width="7.85546875" style="3" bestFit="1" customWidth="1"/>
    <col min="5864" max="5864" width="8" style="3" bestFit="1" customWidth="1"/>
    <col min="5865" max="5866" width="7.85546875" style="3" bestFit="1" customWidth="1"/>
    <col min="5867" max="5867" width="9.7109375" style="3" customWidth="1"/>
    <col min="5868" max="5868" width="12.85546875" style="3" customWidth="1"/>
    <col min="5869" max="6105" width="9.140625" style="3"/>
    <col min="6106" max="6106" width="9" style="3" bestFit="1" customWidth="1"/>
    <col min="6107" max="6107" width="9.85546875" style="3" bestFit="1" customWidth="1"/>
    <col min="6108" max="6108" width="9.140625" style="3" bestFit="1" customWidth="1"/>
    <col min="6109" max="6109" width="16" style="3" bestFit="1" customWidth="1"/>
    <col min="6110" max="6110" width="9" style="3" bestFit="1" customWidth="1"/>
    <col min="6111" max="6111" width="7.85546875" style="3" bestFit="1" customWidth="1"/>
    <col min="6112" max="6112" width="11.7109375" style="3" bestFit="1" customWidth="1"/>
    <col min="6113" max="6113" width="14.28515625" style="3" customWidth="1"/>
    <col min="6114" max="6114" width="11.7109375" style="3" bestFit="1" customWidth="1"/>
    <col min="6115" max="6115" width="14.140625" style="3" bestFit="1" customWidth="1"/>
    <col min="6116" max="6116" width="16.7109375" style="3" customWidth="1"/>
    <col min="6117" max="6117" width="16.5703125" style="3" customWidth="1"/>
    <col min="6118" max="6119" width="7.85546875" style="3" bestFit="1" customWidth="1"/>
    <col min="6120" max="6120" width="8" style="3" bestFit="1" customWidth="1"/>
    <col min="6121" max="6122" width="7.85546875" style="3" bestFit="1" customWidth="1"/>
    <col min="6123" max="6123" width="9.7109375" style="3" customWidth="1"/>
    <col min="6124" max="6124" width="12.85546875" style="3" customWidth="1"/>
    <col min="6125" max="6361" width="9.140625" style="3"/>
    <col min="6362" max="6362" width="9" style="3" bestFit="1" customWidth="1"/>
    <col min="6363" max="6363" width="9.85546875" style="3" bestFit="1" customWidth="1"/>
    <col min="6364" max="6364" width="9.140625" style="3" bestFit="1" customWidth="1"/>
    <col min="6365" max="6365" width="16" style="3" bestFit="1" customWidth="1"/>
    <col min="6366" max="6366" width="9" style="3" bestFit="1" customWidth="1"/>
    <col min="6367" max="6367" width="7.85546875" style="3" bestFit="1" customWidth="1"/>
    <col min="6368" max="6368" width="11.7109375" style="3" bestFit="1" customWidth="1"/>
    <col min="6369" max="6369" width="14.28515625" style="3" customWidth="1"/>
    <col min="6370" max="6370" width="11.7109375" style="3" bestFit="1" customWidth="1"/>
    <col min="6371" max="6371" width="14.140625" style="3" bestFit="1" customWidth="1"/>
    <col min="6372" max="6372" width="16.7109375" style="3" customWidth="1"/>
    <col min="6373" max="6373" width="16.5703125" style="3" customWidth="1"/>
    <col min="6374" max="6375" width="7.85546875" style="3" bestFit="1" customWidth="1"/>
    <col min="6376" max="6376" width="8" style="3" bestFit="1" customWidth="1"/>
    <col min="6377" max="6378" width="7.85546875" style="3" bestFit="1" customWidth="1"/>
    <col min="6379" max="6379" width="9.7109375" style="3" customWidth="1"/>
    <col min="6380" max="6380" width="12.85546875" style="3" customWidth="1"/>
    <col min="6381" max="6617" width="9.140625" style="3"/>
    <col min="6618" max="6618" width="9" style="3" bestFit="1" customWidth="1"/>
    <col min="6619" max="6619" width="9.85546875" style="3" bestFit="1" customWidth="1"/>
    <col min="6620" max="6620" width="9.140625" style="3" bestFit="1" customWidth="1"/>
    <col min="6621" max="6621" width="16" style="3" bestFit="1" customWidth="1"/>
    <col min="6622" max="6622" width="9" style="3" bestFit="1" customWidth="1"/>
    <col min="6623" max="6623" width="7.85546875" style="3" bestFit="1" customWidth="1"/>
    <col min="6624" max="6624" width="11.7109375" style="3" bestFit="1" customWidth="1"/>
    <col min="6625" max="6625" width="14.28515625" style="3" customWidth="1"/>
    <col min="6626" max="6626" width="11.7109375" style="3" bestFit="1" customWidth="1"/>
    <col min="6627" max="6627" width="14.140625" style="3" bestFit="1" customWidth="1"/>
    <col min="6628" max="6628" width="16.7109375" style="3" customWidth="1"/>
    <col min="6629" max="6629" width="16.5703125" style="3" customWidth="1"/>
    <col min="6630" max="6631" width="7.85546875" style="3" bestFit="1" customWidth="1"/>
    <col min="6632" max="6632" width="8" style="3" bestFit="1" customWidth="1"/>
    <col min="6633" max="6634" width="7.85546875" style="3" bestFit="1" customWidth="1"/>
    <col min="6635" max="6635" width="9.7109375" style="3" customWidth="1"/>
    <col min="6636" max="6636" width="12.85546875" style="3" customWidth="1"/>
    <col min="6637" max="6873" width="9.140625" style="3"/>
    <col min="6874" max="6874" width="9" style="3" bestFit="1" customWidth="1"/>
    <col min="6875" max="6875" width="9.85546875" style="3" bestFit="1" customWidth="1"/>
    <col min="6876" max="6876" width="9.140625" style="3" bestFit="1" customWidth="1"/>
    <col min="6877" max="6877" width="16" style="3" bestFit="1" customWidth="1"/>
    <col min="6878" max="6878" width="9" style="3" bestFit="1" customWidth="1"/>
    <col min="6879" max="6879" width="7.85546875" style="3" bestFit="1" customWidth="1"/>
    <col min="6880" max="6880" width="11.7109375" style="3" bestFit="1" customWidth="1"/>
    <col min="6881" max="6881" width="14.28515625" style="3" customWidth="1"/>
    <col min="6882" max="6882" width="11.7109375" style="3" bestFit="1" customWidth="1"/>
    <col min="6883" max="6883" width="14.140625" style="3" bestFit="1" customWidth="1"/>
    <col min="6884" max="6884" width="16.7109375" style="3" customWidth="1"/>
    <col min="6885" max="6885" width="16.5703125" style="3" customWidth="1"/>
    <col min="6886" max="6887" width="7.85546875" style="3" bestFit="1" customWidth="1"/>
    <col min="6888" max="6888" width="8" style="3" bestFit="1" customWidth="1"/>
    <col min="6889" max="6890" width="7.85546875" style="3" bestFit="1" customWidth="1"/>
    <col min="6891" max="6891" width="9.7109375" style="3" customWidth="1"/>
    <col min="6892" max="6892" width="12.85546875" style="3" customWidth="1"/>
    <col min="6893" max="7129" width="9.140625" style="3"/>
    <col min="7130" max="7130" width="9" style="3" bestFit="1" customWidth="1"/>
    <col min="7131" max="7131" width="9.85546875" style="3" bestFit="1" customWidth="1"/>
    <col min="7132" max="7132" width="9.140625" style="3" bestFit="1" customWidth="1"/>
    <col min="7133" max="7133" width="16" style="3" bestFit="1" customWidth="1"/>
    <col min="7134" max="7134" width="9" style="3" bestFit="1" customWidth="1"/>
    <col min="7135" max="7135" width="7.85546875" style="3" bestFit="1" customWidth="1"/>
    <col min="7136" max="7136" width="11.7109375" style="3" bestFit="1" customWidth="1"/>
    <col min="7137" max="7137" width="14.28515625" style="3" customWidth="1"/>
    <col min="7138" max="7138" width="11.7109375" style="3" bestFit="1" customWidth="1"/>
    <col min="7139" max="7139" width="14.140625" style="3" bestFit="1" customWidth="1"/>
    <col min="7140" max="7140" width="16.7109375" style="3" customWidth="1"/>
    <col min="7141" max="7141" width="16.5703125" style="3" customWidth="1"/>
    <col min="7142" max="7143" width="7.85546875" style="3" bestFit="1" customWidth="1"/>
    <col min="7144" max="7144" width="8" style="3" bestFit="1" customWidth="1"/>
    <col min="7145" max="7146" width="7.85546875" style="3" bestFit="1" customWidth="1"/>
    <col min="7147" max="7147" width="9.7109375" style="3" customWidth="1"/>
    <col min="7148" max="7148" width="12.85546875" style="3" customWidth="1"/>
    <col min="7149" max="7385" width="9.140625" style="3"/>
    <col min="7386" max="7386" width="9" style="3" bestFit="1" customWidth="1"/>
    <col min="7387" max="7387" width="9.85546875" style="3" bestFit="1" customWidth="1"/>
    <col min="7388" max="7388" width="9.140625" style="3" bestFit="1" customWidth="1"/>
    <col min="7389" max="7389" width="16" style="3" bestFit="1" customWidth="1"/>
    <col min="7390" max="7390" width="9" style="3" bestFit="1" customWidth="1"/>
    <col min="7391" max="7391" width="7.85546875" style="3" bestFit="1" customWidth="1"/>
    <col min="7392" max="7392" width="11.7109375" style="3" bestFit="1" customWidth="1"/>
    <col min="7393" max="7393" width="14.28515625" style="3" customWidth="1"/>
    <col min="7394" max="7394" width="11.7109375" style="3" bestFit="1" customWidth="1"/>
    <col min="7395" max="7395" width="14.140625" style="3" bestFit="1" customWidth="1"/>
    <col min="7396" max="7396" width="16.7109375" style="3" customWidth="1"/>
    <col min="7397" max="7397" width="16.5703125" style="3" customWidth="1"/>
    <col min="7398" max="7399" width="7.85546875" style="3" bestFit="1" customWidth="1"/>
    <col min="7400" max="7400" width="8" style="3" bestFit="1" customWidth="1"/>
    <col min="7401" max="7402" width="7.85546875" style="3" bestFit="1" customWidth="1"/>
    <col min="7403" max="7403" width="9.7109375" style="3" customWidth="1"/>
    <col min="7404" max="7404" width="12.85546875" style="3" customWidth="1"/>
    <col min="7405" max="7641" width="9.140625" style="3"/>
    <col min="7642" max="7642" width="9" style="3" bestFit="1" customWidth="1"/>
    <col min="7643" max="7643" width="9.85546875" style="3" bestFit="1" customWidth="1"/>
    <col min="7644" max="7644" width="9.140625" style="3" bestFit="1" customWidth="1"/>
    <col min="7645" max="7645" width="16" style="3" bestFit="1" customWidth="1"/>
    <col min="7646" max="7646" width="9" style="3" bestFit="1" customWidth="1"/>
    <col min="7647" max="7647" width="7.85546875" style="3" bestFit="1" customWidth="1"/>
    <col min="7648" max="7648" width="11.7109375" style="3" bestFit="1" customWidth="1"/>
    <col min="7649" max="7649" width="14.28515625" style="3" customWidth="1"/>
    <col min="7650" max="7650" width="11.7109375" style="3" bestFit="1" customWidth="1"/>
    <col min="7651" max="7651" width="14.140625" style="3" bestFit="1" customWidth="1"/>
    <col min="7652" max="7652" width="16.7109375" style="3" customWidth="1"/>
    <col min="7653" max="7653" width="16.5703125" style="3" customWidth="1"/>
    <col min="7654" max="7655" width="7.85546875" style="3" bestFit="1" customWidth="1"/>
    <col min="7656" max="7656" width="8" style="3" bestFit="1" customWidth="1"/>
    <col min="7657" max="7658" width="7.85546875" style="3" bestFit="1" customWidth="1"/>
    <col min="7659" max="7659" width="9.7109375" style="3" customWidth="1"/>
    <col min="7660" max="7660" width="12.85546875" style="3" customWidth="1"/>
    <col min="7661" max="7897" width="9.140625" style="3"/>
    <col min="7898" max="7898" width="9" style="3" bestFit="1" customWidth="1"/>
    <col min="7899" max="7899" width="9.85546875" style="3" bestFit="1" customWidth="1"/>
    <col min="7900" max="7900" width="9.140625" style="3" bestFit="1" customWidth="1"/>
    <col min="7901" max="7901" width="16" style="3" bestFit="1" customWidth="1"/>
    <col min="7902" max="7902" width="9" style="3" bestFit="1" customWidth="1"/>
    <col min="7903" max="7903" width="7.85546875" style="3" bestFit="1" customWidth="1"/>
    <col min="7904" max="7904" width="11.7109375" style="3" bestFit="1" customWidth="1"/>
    <col min="7905" max="7905" width="14.28515625" style="3" customWidth="1"/>
    <col min="7906" max="7906" width="11.7109375" style="3" bestFit="1" customWidth="1"/>
    <col min="7907" max="7907" width="14.140625" style="3" bestFit="1" customWidth="1"/>
    <col min="7908" max="7908" width="16.7109375" style="3" customWidth="1"/>
    <col min="7909" max="7909" width="16.5703125" style="3" customWidth="1"/>
    <col min="7910" max="7911" width="7.85546875" style="3" bestFit="1" customWidth="1"/>
    <col min="7912" max="7912" width="8" style="3" bestFit="1" customWidth="1"/>
    <col min="7913" max="7914" width="7.85546875" style="3" bestFit="1" customWidth="1"/>
    <col min="7915" max="7915" width="9.7109375" style="3" customWidth="1"/>
    <col min="7916" max="7916" width="12.85546875" style="3" customWidth="1"/>
    <col min="7917" max="8153" width="9.140625" style="3"/>
    <col min="8154" max="8154" width="9" style="3" bestFit="1" customWidth="1"/>
    <col min="8155" max="8155" width="9.85546875" style="3" bestFit="1" customWidth="1"/>
    <col min="8156" max="8156" width="9.140625" style="3" bestFit="1" customWidth="1"/>
    <col min="8157" max="8157" width="16" style="3" bestFit="1" customWidth="1"/>
    <col min="8158" max="8158" width="9" style="3" bestFit="1" customWidth="1"/>
    <col min="8159" max="8159" width="7.85546875" style="3" bestFit="1" customWidth="1"/>
    <col min="8160" max="8160" width="11.7109375" style="3" bestFit="1" customWidth="1"/>
    <col min="8161" max="8161" width="14.28515625" style="3" customWidth="1"/>
    <col min="8162" max="8162" width="11.7109375" style="3" bestFit="1" customWidth="1"/>
    <col min="8163" max="8163" width="14.140625" style="3" bestFit="1" customWidth="1"/>
    <col min="8164" max="8164" width="16.7109375" style="3" customWidth="1"/>
    <col min="8165" max="8165" width="16.5703125" style="3" customWidth="1"/>
    <col min="8166" max="8167" width="7.85546875" style="3" bestFit="1" customWidth="1"/>
    <col min="8168" max="8168" width="8" style="3" bestFit="1" customWidth="1"/>
    <col min="8169" max="8170" width="7.85546875" style="3" bestFit="1" customWidth="1"/>
    <col min="8171" max="8171" width="9.7109375" style="3" customWidth="1"/>
    <col min="8172" max="8172" width="12.85546875" style="3" customWidth="1"/>
    <col min="8173" max="8409" width="9.140625" style="3"/>
    <col min="8410" max="8410" width="9" style="3" bestFit="1" customWidth="1"/>
    <col min="8411" max="8411" width="9.85546875" style="3" bestFit="1" customWidth="1"/>
    <col min="8412" max="8412" width="9.140625" style="3" bestFit="1" customWidth="1"/>
    <col min="8413" max="8413" width="16" style="3" bestFit="1" customWidth="1"/>
    <col min="8414" max="8414" width="9" style="3" bestFit="1" customWidth="1"/>
    <col min="8415" max="8415" width="7.85546875" style="3" bestFit="1" customWidth="1"/>
    <col min="8416" max="8416" width="11.7109375" style="3" bestFit="1" customWidth="1"/>
    <col min="8417" max="8417" width="14.28515625" style="3" customWidth="1"/>
    <col min="8418" max="8418" width="11.7109375" style="3" bestFit="1" customWidth="1"/>
    <col min="8419" max="8419" width="14.140625" style="3" bestFit="1" customWidth="1"/>
    <col min="8420" max="8420" width="16.7109375" style="3" customWidth="1"/>
    <col min="8421" max="8421" width="16.5703125" style="3" customWidth="1"/>
    <col min="8422" max="8423" width="7.85546875" style="3" bestFit="1" customWidth="1"/>
    <col min="8424" max="8424" width="8" style="3" bestFit="1" customWidth="1"/>
    <col min="8425" max="8426" width="7.85546875" style="3" bestFit="1" customWidth="1"/>
    <col min="8427" max="8427" width="9.7109375" style="3" customWidth="1"/>
    <col min="8428" max="8428" width="12.85546875" style="3" customWidth="1"/>
    <col min="8429" max="8665" width="9.140625" style="3"/>
    <col min="8666" max="8666" width="9" style="3" bestFit="1" customWidth="1"/>
    <col min="8667" max="8667" width="9.85546875" style="3" bestFit="1" customWidth="1"/>
    <col min="8668" max="8668" width="9.140625" style="3" bestFit="1" customWidth="1"/>
    <col min="8669" max="8669" width="16" style="3" bestFit="1" customWidth="1"/>
    <col min="8670" max="8670" width="9" style="3" bestFit="1" customWidth="1"/>
    <col min="8671" max="8671" width="7.85546875" style="3" bestFit="1" customWidth="1"/>
    <col min="8672" max="8672" width="11.7109375" style="3" bestFit="1" customWidth="1"/>
    <col min="8673" max="8673" width="14.28515625" style="3" customWidth="1"/>
    <col min="8674" max="8674" width="11.7109375" style="3" bestFit="1" customWidth="1"/>
    <col min="8675" max="8675" width="14.140625" style="3" bestFit="1" customWidth="1"/>
    <col min="8676" max="8676" width="16.7109375" style="3" customWidth="1"/>
    <col min="8677" max="8677" width="16.5703125" style="3" customWidth="1"/>
    <col min="8678" max="8679" width="7.85546875" style="3" bestFit="1" customWidth="1"/>
    <col min="8680" max="8680" width="8" style="3" bestFit="1" customWidth="1"/>
    <col min="8681" max="8682" width="7.85546875" style="3" bestFit="1" customWidth="1"/>
    <col min="8683" max="8683" width="9.7109375" style="3" customWidth="1"/>
    <col min="8684" max="8684" width="12.85546875" style="3" customWidth="1"/>
    <col min="8685" max="8921" width="9.140625" style="3"/>
    <col min="8922" max="8922" width="9" style="3" bestFit="1" customWidth="1"/>
    <col min="8923" max="8923" width="9.85546875" style="3" bestFit="1" customWidth="1"/>
    <col min="8924" max="8924" width="9.140625" style="3" bestFit="1" customWidth="1"/>
    <col min="8925" max="8925" width="16" style="3" bestFit="1" customWidth="1"/>
    <col min="8926" max="8926" width="9" style="3" bestFit="1" customWidth="1"/>
    <col min="8927" max="8927" width="7.85546875" style="3" bestFit="1" customWidth="1"/>
    <col min="8928" max="8928" width="11.7109375" style="3" bestFit="1" customWidth="1"/>
    <col min="8929" max="8929" width="14.28515625" style="3" customWidth="1"/>
    <col min="8930" max="8930" width="11.7109375" style="3" bestFit="1" customWidth="1"/>
    <col min="8931" max="8931" width="14.140625" style="3" bestFit="1" customWidth="1"/>
    <col min="8932" max="8932" width="16.7109375" style="3" customWidth="1"/>
    <col min="8933" max="8933" width="16.5703125" style="3" customWidth="1"/>
    <col min="8934" max="8935" width="7.85546875" style="3" bestFit="1" customWidth="1"/>
    <col min="8936" max="8936" width="8" style="3" bestFit="1" customWidth="1"/>
    <col min="8937" max="8938" width="7.85546875" style="3" bestFit="1" customWidth="1"/>
    <col min="8939" max="8939" width="9.7109375" style="3" customWidth="1"/>
    <col min="8940" max="8940" width="12.85546875" style="3" customWidth="1"/>
    <col min="8941" max="9177" width="9.140625" style="3"/>
    <col min="9178" max="9178" width="9" style="3" bestFit="1" customWidth="1"/>
    <col min="9179" max="9179" width="9.85546875" style="3" bestFit="1" customWidth="1"/>
    <col min="9180" max="9180" width="9.140625" style="3" bestFit="1" customWidth="1"/>
    <col min="9181" max="9181" width="16" style="3" bestFit="1" customWidth="1"/>
    <col min="9182" max="9182" width="9" style="3" bestFit="1" customWidth="1"/>
    <col min="9183" max="9183" width="7.85546875" style="3" bestFit="1" customWidth="1"/>
    <col min="9184" max="9184" width="11.7109375" style="3" bestFit="1" customWidth="1"/>
    <col min="9185" max="9185" width="14.28515625" style="3" customWidth="1"/>
    <col min="9186" max="9186" width="11.7109375" style="3" bestFit="1" customWidth="1"/>
    <col min="9187" max="9187" width="14.140625" style="3" bestFit="1" customWidth="1"/>
    <col min="9188" max="9188" width="16.7109375" style="3" customWidth="1"/>
    <col min="9189" max="9189" width="16.5703125" style="3" customWidth="1"/>
    <col min="9190" max="9191" width="7.85546875" style="3" bestFit="1" customWidth="1"/>
    <col min="9192" max="9192" width="8" style="3" bestFit="1" customWidth="1"/>
    <col min="9193" max="9194" width="7.85546875" style="3" bestFit="1" customWidth="1"/>
    <col min="9195" max="9195" width="9.7109375" style="3" customWidth="1"/>
    <col min="9196" max="9196" width="12.85546875" style="3" customWidth="1"/>
    <col min="9197" max="9433" width="9.140625" style="3"/>
    <col min="9434" max="9434" width="9" style="3" bestFit="1" customWidth="1"/>
    <col min="9435" max="9435" width="9.85546875" style="3" bestFit="1" customWidth="1"/>
    <col min="9436" max="9436" width="9.140625" style="3" bestFit="1" customWidth="1"/>
    <col min="9437" max="9437" width="16" style="3" bestFit="1" customWidth="1"/>
    <col min="9438" max="9438" width="9" style="3" bestFit="1" customWidth="1"/>
    <col min="9439" max="9439" width="7.85546875" style="3" bestFit="1" customWidth="1"/>
    <col min="9440" max="9440" width="11.7109375" style="3" bestFit="1" customWidth="1"/>
    <col min="9441" max="9441" width="14.28515625" style="3" customWidth="1"/>
    <col min="9442" max="9442" width="11.7109375" style="3" bestFit="1" customWidth="1"/>
    <col min="9443" max="9443" width="14.140625" style="3" bestFit="1" customWidth="1"/>
    <col min="9444" max="9444" width="16.7109375" style="3" customWidth="1"/>
    <col min="9445" max="9445" width="16.5703125" style="3" customWidth="1"/>
    <col min="9446" max="9447" width="7.85546875" style="3" bestFit="1" customWidth="1"/>
    <col min="9448" max="9448" width="8" style="3" bestFit="1" customWidth="1"/>
    <col min="9449" max="9450" width="7.85546875" style="3" bestFit="1" customWidth="1"/>
    <col min="9451" max="9451" width="9.7109375" style="3" customWidth="1"/>
    <col min="9452" max="9452" width="12.85546875" style="3" customWidth="1"/>
    <col min="9453" max="9689" width="9.140625" style="3"/>
    <col min="9690" max="9690" width="9" style="3" bestFit="1" customWidth="1"/>
    <col min="9691" max="9691" width="9.85546875" style="3" bestFit="1" customWidth="1"/>
    <col min="9692" max="9692" width="9.140625" style="3" bestFit="1" customWidth="1"/>
    <col min="9693" max="9693" width="16" style="3" bestFit="1" customWidth="1"/>
    <col min="9694" max="9694" width="9" style="3" bestFit="1" customWidth="1"/>
    <col min="9695" max="9695" width="7.85546875" style="3" bestFit="1" customWidth="1"/>
    <col min="9696" max="9696" width="11.7109375" style="3" bestFit="1" customWidth="1"/>
    <col min="9697" max="9697" width="14.28515625" style="3" customWidth="1"/>
    <col min="9698" max="9698" width="11.7109375" style="3" bestFit="1" customWidth="1"/>
    <col min="9699" max="9699" width="14.140625" style="3" bestFit="1" customWidth="1"/>
    <col min="9700" max="9700" width="16.7109375" style="3" customWidth="1"/>
    <col min="9701" max="9701" width="16.5703125" style="3" customWidth="1"/>
    <col min="9702" max="9703" width="7.85546875" style="3" bestFit="1" customWidth="1"/>
    <col min="9704" max="9704" width="8" style="3" bestFit="1" customWidth="1"/>
    <col min="9705" max="9706" width="7.85546875" style="3" bestFit="1" customWidth="1"/>
    <col min="9707" max="9707" width="9.7109375" style="3" customWidth="1"/>
    <col min="9708" max="9708" width="12.85546875" style="3" customWidth="1"/>
    <col min="9709" max="9945" width="9.140625" style="3"/>
    <col min="9946" max="9946" width="9" style="3" bestFit="1" customWidth="1"/>
    <col min="9947" max="9947" width="9.85546875" style="3" bestFit="1" customWidth="1"/>
    <col min="9948" max="9948" width="9.140625" style="3" bestFit="1" customWidth="1"/>
    <col min="9949" max="9949" width="16" style="3" bestFit="1" customWidth="1"/>
    <col min="9950" max="9950" width="9" style="3" bestFit="1" customWidth="1"/>
    <col min="9951" max="9951" width="7.85546875" style="3" bestFit="1" customWidth="1"/>
    <col min="9952" max="9952" width="11.7109375" style="3" bestFit="1" customWidth="1"/>
    <col min="9953" max="9953" width="14.28515625" style="3" customWidth="1"/>
    <col min="9954" max="9954" width="11.7109375" style="3" bestFit="1" customWidth="1"/>
    <col min="9955" max="9955" width="14.140625" style="3" bestFit="1" customWidth="1"/>
    <col min="9956" max="9956" width="16.7109375" style="3" customWidth="1"/>
    <col min="9957" max="9957" width="16.5703125" style="3" customWidth="1"/>
    <col min="9958" max="9959" width="7.85546875" style="3" bestFit="1" customWidth="1"/>
    <col min="9960" max="9960" width="8" style="3" bestFit="1" customWidth="1"/>
    <col min="9961" max="9962" width="7.85546875" style="3" bestFit="1" customWidth="1"/>
    <col min="9963" max="9963" width="9.7109375" style="3" customWidth="1"/>
    <col min="9964" max="9964" width="12.85546875" style="3" customWidth="1"/>
    <col min="9965" max="10201" width="9.140625" style="3"/>
    <col min="10202" max="10202" width="9" style="3" bestFit="1" customWidth="1"/>
    <col min="10203" max="10203" width="9.85546875" style="3" bestFit="1" customWidth="1"/>
    <col min="10204" max="10204" width="9.140625" style="3" bestFit="1" customWidth="1"/>
    <col min="10205" max="10205" width="16" style="3" bestFit="1" customWidth="1"/>
    <col min="10206" max="10206" width="9" style="3" bestFit="1" customWidth="1"/>
    <col min="10207" max="10207" width="7.85546875" style="3" bestFit="1" customWidth="1"/>
    <col min="10208" max="10208" width="11.7109375" style="3" bestFit="1" customWidth="1"/>
    <col min="10209" max="10209" width="14.28515625" style="3" customWidth="1"/>
    <col min="10210" max="10210" width="11.7109375" style="3" bestFit="1" customWidth="1"/>
    <col min="10211" max="10211" width="14.140625" style="3" bestFit="1" customWidth="1"/>
    <col min="10212" max="10212" width="16.7109375" style="3" customWidth="1"/>
    <col min="10213" max="10213" width="16.5703125" style="3" customWidth="1"/>
    <col min="10214" max="10215" width="7.85546875" style="3" bestFit="1" customWidth="1"/>
    <col min="10216" max="10216" width="8" style="3" bestFit="1" customWidth="1"/>
    <col min="10217" max="10218" width="7.85546875" style="3" bestFit="1" customWidth="1"/>
    <col min="10219" max="10219" width="9.7109375" style="3" customWidth="1"/>
    <col min="10220" max="10220" width="12.85546875" style="3" customWidth="1"/>
    <col min="10221" max="10457" width="9.140625" style="3"/>
    <col min="10458" max="10458" width="9" style="3" bestFit="1" customWidth="1"/>
    <col min="10459" max="10459" width="9.85546875" style="3" bestFit="1" customWidth="1"/>
    <col min="10460" max="10460" width="9.140625" style="3" bestFit="1" customWidth="1"/>
    <col min="10461" max="10461" width="16" style="3" bestFit="1" customWidth="1"/>
    <col min="10462" max="10462" width="9" style="3" bestFit="1" customWidth="1"/>
    <col min="10463" max="10463" width="7.85546875" style="3" bestFit="1" customWidth="1"/>
    <col min="10464" max="10464" width="11.7109375" style="3" bestFit="1" customWidth="1"/>
    <col min="10465" max="10465" width="14.28515625" style="3" customWidth="1"/>
    <col min="10466" max="10466" width="11.7109375" style="3" bestFit="1" customWidth="1"/>
    <col min="10467" max="10467" width="14.140625" style="3" bestFit="1" customWidth="1"/>
    <col min="10468" max="10468" width="16.7109375" style="3" customWidth="1"/>
    <col min="10469" max="10469" width="16.5703125" style="3" customWidth="1"/>
    <col min="10470" max="10471" width="7.85546875" style="3" bestFit="1" customWidth="1"/>
    <col min="10472" max="10472" width="8" style="3" bestFit="1" customWidth="1"/>
    <col min="10473" max="10474" width="7.85546875" style="3" bestFit="1" customWidth="1"/>
    <col min="10475" max="10475" width="9.7109375" style="3" customWidth="1"/>
    <col min="10476" max="10476" width="12.85546875" style="3" customWidth="1"/>
    <col min="10477" max="10713" width="9.140625" style="3"/>
    <col min="10714" max="10714" width="9" style="3" bestFit="1" customWidth="1"/>
    <col min="10715" max="10715" width="9.85546875" style="3" bestFit="1" customWidth="1"/>
    <col min="10716" max="10716" width="9.140625" style="3" bestFit="1" customWidth="1"/>
    <col min="10717" max="10717" width="16" style="3" bestFit="1" customWidth="1"/>
    <col min="10718" max="10718" width="9" style="3" bestFit="1" customWidth="1"/>
    <col min="10719" max="10719" width="7.85546875" style="3" bestFit="1" customWidth="1"/>
    <col min="10720" max="10720" width="11.7109375" style="3" bestFit="1" customWidth="1"/>
    <col min="10721" max="10721" width="14.28515625" style="3" customWidth="1"/>
    <col min="10722" max="10722" width="11.7109375" style="3" bestFit="1" customWidth="1"/>
    <col min="10723" max="10723" width="14.140625" style="3" bestFit="1" customWidth="1"/>
    <col min="10724" max="10724" width="16.7109375" style="3" customWidth="1"/>
    <col min="10725" max="10725" width="16.5703125" style="3" customWidth="1"/>
    <col min="10726" max="10727" width="7.85546875" style="3" bestFit="1" customWidth="1"/>
    <col min="10728" max="10728" width="8" style="3" bestFit="1" customWidth="1"/>
    <col min="10729" max="10730" width="7.85546875" style="3" bestFit="1" customWidth="1"/>
    <col min="10731" max="10731" width="9.7109375" style="3" customWidth="1"/>
    <col min="10732" max="10732" width="12.85546875" style="3" customWidth="1"/>
    <col min="10733" max="10969" width="9.140625" style="3"/>
    <col min="10970" max="10970" width="9" style="3" bestFit="1" customWidth="1"/>
    <col min="10971" max="10971" width="9.85546875" style="3" bestFit="1" customWidth="1"/>
    <col min="10972" max="10972" width="9.140625" style="3" bestFit="1" customWidth="1"/>
    <col min="10973" max="10973" width="16" style="3" bestFit="1" customWidth="1"/>
    <col min="10974" max="10974" width="9" style="3" bestFit="1" customWidth="1"/>
    <col min="10975" max="10975" width="7.85546875" style="3" bestFit="1" customWidth="1"/>
    <col min="10976" max="10976" width="11.7109375" style="3" bestFit="1" customWidth="1"/>
    <col min="10977" max="10977" width="14.28515625" style="3" customWidth="1"/>
    <col min="10978" max="10978" width="11.7109375" style="3" bestFit="1" customWidth="1"/>
    <col min="10979" max="10979" width="14.140625" style="3" bestFit="1" customWidth="1"/>
    <col min="10980" max="10980" width="16.7109375" style="3" customWidth="1"/>
    <col min="10981" max="10981" width="16.5703125" style="3" customWidth="1"/>
    <col min="10982" max="10983" width="7.85546875" style="3" bestFit="1" customWidth="1"/>
    <col min="10984" max="10984" width="8" style="3" bestFit="1" customWidth="1"/>
    <col min="10985" max="10986" width="7.85546875" style="3" bestFit="1" customWidth="1"/>
    <col min="10987" max="10987" width="9.7109375" style="3" customWidth="1"/>
    <col min="10988" max="10988" width="12.85546875" style="3" customWidth="1"/>
    <col min="10989" max="11225" width="9.140625" style="3"/>
    <col min="11226" max="11226" width="9" style="3" bestFit="1" customWidth="1"/>
    <col min="11227" max="11227" width="9.85546875" style="3" bestFit="1" customWidth="1"/>
    <col min="11228" max="11228" width="9.140625" style="3" bestFit="1" customWidth="1"/>
    <col min="11229" max="11229" width="16" style="3" bestFit="1" customWidth="1"/>
    <col min="11230" max="11230" width="9" style="3" bestFit="1" customWidth="1"/>
    <col min="11231" max="11231" width="7.85546875" style="3" bestFit="1" customWidth="1"/>
    <col min="11232" max="11232" width="11.7109375" style="3" bestFit="1" customWidth="1"/>
    <col min="11233" max="11233" width="14.28515625" style="3" customWidth="1"/>
    <col min="11234" max="11234" width="11.7109375" style="3" bestFit="1" customWidth="1"/>
    <col min="11235" max="11235" width="14.140625" style="3" bestFit="1" customWidth="1"/>
    <col min="11236" max="11236" width="16.7109375" style="3" customWidth="1"/>
    <col min="11237" max="11237" width="16.5703125" style="3" customWidth="1"/>
    <col min="11238" max="11239" width="7.85546875" style="3" bestFit="1" customWidth="1"/>
    <col min="11240" max="11240" width="8" style="3" bestFit="1" customWidth="1"/>
    <col min="11241" max="11242" width="7.85546875" style="3" bestFit="1" customWidth="1"/>
    <col min="11243" max="11243" width="9.7109375" style="3" customWidth="1"/>
    <col min="11244" max="11244" width="12.85546875" style="3" customWidth="1"/>
    <col min="11245" max="11481" width="9.140625" style="3"/>
    <col min="11482" max="11482" width="9" style="3" bestFit="1" customWidth="1"/>
    <col min="11483" max="11483" width="9.85546875" style="3" bestFit="1" customWidth="1"/>
    <col min="11484" max="11484" width="9.140625" style="3" bestFit="1" customWidth="1"/>
    <col min="11485" max="11485" width="16" style="3" bestFit="1" customWidth="1"/>
    <col min="11486" max="11486" width="9" style="3" bestFit="1" customWidth="1"/>
    <col min="11487" max="11487" width="7.85546875" style="3" bestFit="1" customWidth="1"/>
    <col min="11488" max="11488" width="11.7109375" style="3" bestFit="1" customWidth="1"/>
    <col min="11489" max="11489" width="14.28515625" style="3" customWidth="1"/>
    <col min="11490" max="11490" width="11.7109375" style="3" bestFit="1" customWidth="1"/>
    <col min="11491" max="11491" width="14.140625" style="3" bestFit="1" customWidth="1"/>
    <col min="11492" max="11492" width="16.7109375" style="3" customWidth="1"/>
    <col min="11493" max="11493" width="16.5703125" style="3" customWidth="1"/>
    <col min="11494" max="11495" width="7.85546875" style="3" bestFit="1" customWidth="1"/>
    <col min="11496" max="11496" width="8" style="3" bestFit="1" customWidth="1"/>
    <col min="11497" max="11498" width="7.85546875" style="3" bestFit="1" customWidth="1"/>
    <col min="11499" max="11499" width="9.7109375" style="3" customWidth="1"/>
    <col min="11500" max="11500" width="12.85546875" style="3" customWidth="1"/>
    <col min="11501" max="11737" width="9.140625" style="3"/>
    <col min="11738" max="11738" width="9" style="3" bestFit="1" customWidth="1"/>
    <col min="11739" max="11739" width="9.85546875" style="3" bestFit="1" customWidth="1"/>
    <col min="11740" max="11740" width="9.140625" style="3" bestFit="1" customWidth="1"/>
    <col min="11741" max="11741" width="16" style="3" bestFit="1" customWidth="1"/>
    <col min="11742" max="11742" width="9" style="3" bestFit="1" customWidth="1"/>
    <col min="11743" max="11743" width="7.85546875" style="3" bestFit="1" customWidth="1"/>
    <col min="11744" max="11744" width="11.7109375" style="3" bestFit="1" customWidth="1"/>
    <col min="11745" max="11745" width="14.28515625" style="3" customWidth="1"/>
    <col min="11746" max="11746" width="11.7109375" style="3" bestFit="1" customWidth="1"/>
    <col min="11747" max="11747" width="14.140625" style="3" bestFit="1" customWidth="1"/>
    <col min="11748" max="11748" width="16.7109375" style="3" customWidth="1"/>
    <col min="11749" max="11749" width="16.5703125" style="3" customWidth="1"/>
    <col min="11750" max="11751" width="7.85546875" style="3" bestFit="1" customWidth="1"/>
    <col min="11752" max="11752" width="8" style="3" bestFit="1" customWidth="1"/>
    <col min="11753" max="11754" width="7.85546875" style="3" bestFit="1" customWidth="1"/>
    <col min="11755" max="11755" width="9.7109375" style="3" customWidth="1"/>
    <col min="11756" max="11756" width="12.85546875" style="3" customWidth="1"/>
    <col min="11757" max="11993" width="9.140625" style="3"/>
    <col min="11994" max="11994" width="9" style="3" bestFit="1" customWidth="1"/>
    <col min="11995" max="11995" width="9.85546875" style="3" bestFit="1" customWidth="1"/>
    <col min="11996" max="11996" width="9.140625" style="3" bestFit="1" customWidth="1"/>
    <col min="11997" max="11997" width="16" style="3" bestFit="1" customWidth="1"/>
    <col min="11998" max="11998" width="9" style="3" bestFit="1" customWidth="1"/>
    <col min="11999" max="11999" width="7.85546875" style="3" bestFit="1" customWidth="1"/>
    <col min="12000" max="12000" width="11.7109375" style="3" bestFit="1" customWidth="1"/>
    <col min="12001" max="12001" width="14.28515625" style="3" customWidth="1"/>
    <col min="12002" max="12002" width="11.7109375" style="3" bestFit="1" customWidth="1"/>
    <col min="12003" max="12003" width="14.140625" style="3" bestFit="1" customWidth="1"/>
    <col min="12004" max="12004" width="16.7109375" style="3" customWidth="1"/>
    <col min="12005" max="12005" width="16.5703125" style="3" customWidth="1"/>
    <col min="12006" max="12007" width="7.85546875" style="3" bestFit="1" customWidth="1"/>
    <col min="12008" max="12008" width="8" style="3" bestFit="1" customWidth="1"/>
    <col min="12009" max="12010" width="7.85546875" style="3" bestFit="1" customWidth="1"/>
    <col min="12011" max="12011" width="9.7109375" style="3" customWidth="1"/>
    <col min="12012" max="12012" width="12.85546875" style="3" customWidth="1"/>
    <col min="12013" max="12249" width="9.140625" style="3"/>
    <col min="12250" max="12250" width="9" style="3" bestFit="1" customWidth="1"/>
    <col min="12251" max="12251" width="9.85546875" style="3" bestFit="1" customWidth="1"/>
    <col min="12252" max="12252" width="9.140625" style="3" bestFit="1" customWidth="1"/>
    <col min="12253" max="12253" width="16" style="3" bestFit="1" customWidth="1"/>
    <col min="12254" max="12254" width="9" style="3" bestFit="1" customWidth="1"/>
    <col min="12255" max="12255" width="7.85546875" style="3" bestFit="1" customWidth="1"/>
    <col min="12256" max="12256" width="11.7109375" style="3" bestFit="1" customWidth="1"/>
    <col min="12257" max="12257" width="14.28515625" style="3" customWidth="1"/>
    <col min="12258" max="12258" width="11.7109375" style="3" bestFit="1" customWidth="1"/>
    <col min="12259" max="12259" width="14.140625" style="3" bestFit="1" customWidth="1"/>
    <col min="12260" max="12260" width="16.7109375" style="3" customWidth="1"/>
    <col min="12261" max="12261" width="16.5703125" style="3" customWidth="1"/>
    <col min="12262" max="12263" width="7.85546875" style="3" bestFit="1" customWidth="1"/>
    <col min="12264" max="12264" width="8" style="3" bestFit="1" customWidth="1"/>
    <col min="12265" max="12266" width="7.85546875" style="3" bestFit="1" customWidth="1"/>
    <col min="12267" max="12267" width="9.7109375" style="3" customWidth="1"/>
    <col min="12268" max="12268" width="12.85546875" style="3" customWidth="1"/>
    <col min="12269" max="12505" width="9.140625" style="3"/>
    <col min="12506" max="12506" width="9" style="3" bestFit="1" customWidth="1"/>
    <col min="12507" max="12507" width="9.85546875" style="3" bestFit="1" customWidth="1"/>
    <col min="12508" max="12508" width="9.140625" style="3" bestFit="1" customWidth="1"/>
    <col min="12509" max="12509" width="16" style="3" bestFit="1" customWidth="1"/>
    <col min="12510" max="12510" width="9" style="3" bestFit="1" customWidth="1"/>
    <col min="12511" max="12511" width="7.85546875" style="3" bestFit="1" customWidth="1"/>
    <col min="12512" max="12512" width="11.7109375" style="3" bestFit="1" customWidth="1"/>
    <col min="12513" max="12513" width="14.28515625" style="3" customWidth="1"/>
    <col min="12514" max="12514" width="11.7109375" style="3" bestFit="1" customWidth="1"/>
    <col min="12515" max="12515" width="14.140625" style="3" bestFit="1" customWidth="1"/>
    <col min="12516" max="12516" width="16.7109375" style="3" customWidth="1"/>
    <col min="12517" max="12517" width="16.5703125" style="3" customWidth="1"/>
    <col min="12518" max="12519" width="7.85546875" style="3" bestFit="1" customWidth="1"/>
    <col min="12520" max="12520" width="8" style="3" bestFit="1" customWidth="1"/>
    <col min="12521" max="12522" width="7.85546875" style="3" bestFit="1" customWidth="1"/>
    <col min="12523" max="12523" width="9.7109375" style="3" customWidth="1"/>
    <col min="12524" max="12524" width="12.85546875" style="3" customWidth="1"/>
    <col min="12525" max="12761" width="9.140625" style="3"/>
    <col min="12762" max="12762" width="9" style="3" bestFit="1" customWidth="1"/>
    <col min="12763" max="12763" width="9.85546875" style="3" bestFit="1" customWidth="1"/>
    <col min="12764" max="12764" width="9.140625" style="3" bestFit="1" customWidth="1"/>
    <col min="12765" max="12765" width="16" style="3" bestFit="1" customWidth="1"/>
    <col min="12766" max="12766" width="9" style="3" bestFit="1" customWidth="1"/>
    <col min="12767" max="12767" width="7.85546875" style="3" bestFit="1" customWidth="1"/>
    <col min="12768" max="12768" width="11.7109375" style="3" bestFit="1" customWidth="1"/>
    <col min="12769" max="12769" width="14.28515625" style="3" customWidth="1"/>
    <col min="12770" max="12770" width="11.7109375" style="3" bestFit="1" customWidth="1"/>
    <col min="12771" max="12771" width="14.140625" style="3" bestFit="1" customWidth="1"/>
    <col min="12772" max="12772" width="16.7109375" style="3" customWidth="1"/>
    <col min="12773" max="12773" width="16.5703125" style="3" customWidth="1"/>
    <col min="12774" max="12775" width="7.85546875" style="3" bestFit="1" customWidth="1"/>
    <col min="12776" max="12776" width="8" style="3" bestFit="1" customWidth="1"/>
    <col min="12777" max="12778" width="7.85546875" style="3" bestFit="1" customWidth="1"/>
    <col min="12779" max="12779" width="9.7109375" style="3" customWidth="1"/>
    <col min="12780" max="12780" width="12.85546875" style="3" customWidth="1"/>
    <col min="12781" max="13017" width="9.140625" style="3"/>
    <col min="13018" max="13018" width="9" style="3" bestFit="1" customWidth="1"/>
    <col min="13019" max="13019" width="9.85546875" style="3" bestFit="1" customWidth="1"/>
    <col min="13020" max="13020" width="9.140625" style="3" bestFit="1" customWidth="1"/>
    <col min="13021" max="13021" width="16" style="3" bestFit="1" customWidth="1"/>
    <col min="13022" max="13022" width="9" style="3" bestFit="1" customWidth="1"/>
    <col min="13023" max="13023" width="7.85546875" style="3" bestFit="1" customWidth="1"/>
    <col min="13024" max="13024" width="11.7109375" style="3" bestFit="1" customWidth="1"/>
    <col min="13025" max="13025" width="14.28515625" style="3" customWidth="1"/>
    <col min="13026" max="13026" width="11.7109375" style="3" bestFit="1" customWidth="1"/>
    <col min="13027" max="13027" width="14.140625" style="3" bestFit="1" customWidth="1"/>
    <col min="13028" max="13028" width="16.7109375" style="3" customWidth="1"/>
    <col min="13029" max="13029" width="16.5703125" style="3" customWidth="1"/>
    <col min="13030" max="13031" width="7.85546875" style="3" bestFit="1" customWidth="1"/>
    <col min="13032" max="13032" width="8" style="3" bestFit="1" customWidth="1"/>
    <col min="13033" max="13034" width="7.85546875" style="3" bestFit="1" customWidth="1"/>
    <col min="13035" max="13035" width="9.7109375" style="3" customWidth="1"/>
    <col min="13036" max="13036" width="12.85546875" style="3" customWidth="1"/>
    <col min="13037" max="13273" width="9.140625" style="3"/>
    <col min="13274" max="13274" width="9" style="3" bestFit="1" customWidth="1"/>
    <col min="13275" max="13275" width="9.85546875" style="3" bestFit="1" customWidth="1"/>
    <col min="13276" max="13276" width="9.140625" style="3" bestFit="1" customWidth="1"/>
    <col min="13277" max="13277" width="16" style="3" bestFit="1" customWidth="1"/>
    <col min="13278" max="13278" width="9" style="3" bestFit="1" customWidth="1"/>
    <col min="13279" max="13279" width="7.85546875" style="3" bestFit="1" customWidth="1"/>
    <col min="13280" max="13280" width="11.7109375" style="3" bestFit="1" customWidth="1"/>
    <col min="13281" max="13281" width="14.28515625" style="3" customWidth="1"/>
    <col min="13282" max="13282" width="11.7109375" style="3" bestFit="1" customWidth="1"/>
    <col min="13283" max="13283" width="14.140625" style="3" bestFit="1" customWidth="1"/>
    <col min="13284" max="13284" width="16.7109375" style="3" customWidth="1"/>
    <col min="13285" max="13285" width="16.5703125" style="3" customWidth="1"/>
    <col min="13286" max="13287" width="7.85546875" style="3" bestFit="1" customWidth="1"/>
    <col min="13288" max="13288" width="8" style="3" bestFit="1" customWidth="1"/>
    <col min="13289" max="13290" width="7.85546875" style="3" bestFit="1" customWidth="1"/>
    <col min="13291" max="13291" width="9.7109375" style="3" customWidth="1"/>
    <col min="13292" max="13292" width="12.85546875" style="3" customWidth="1"/>
    <col min="13293" max="13529" width="9.140625" style="3"/>
    <col min="13530" max="13530" width="9" style="3" bestFit="1" customWidth="1"/>
    <col min="13531" max="13531" width="9.85546875" style="3" bestFit="1" customWidth="1"/>
    <col min="13532" max="13532" width="9.140625" style="3" bestFit="1" customWidth="1"/>
    <col min="13533" max="13533" width="16" style="3" bestFit="1" customWidth="1"/>
    <col min="13534" max="13534" width="9" style="3" bestFit="1" customWidth="1"/>
    <col min="13535" max="13535" width="7.85546875" style="3" bestFit="1" customWidth="1"/>
    <col min="13536" max="13536" width="11.7109375" style="3" bestFit="1" customWidth="1"/>
    <col min="13537" max="13537" width="14.28515625" style="3" customWidth="1"/>
    <col min="13538" max="13538" width="11.7109375" style="3" bestFit="1" customWidth="1"/>
    <col min="13539" max="13539" width="14.140625" style="3" bestFit="1" customWidth="1"/>
    <col min="13540" max="13540" width="16.7109375" style="3" customWidth="1"/>
    <col min="13541" max="13541" width="16.5703125" style="3" customWidth="1"/>
    <col min="13542" max="13543" width="7.85546875" style="3" bestFit="1" customWidth="1"/>
    <col min="13544" max="13544" width="8" style="3" bestFit="1" customWidth="1"/>
    <col min="13545" max="13546" width="7.85546875" style="3" bestFit="1" customWidth="1"/>
    <col min="13547" max="13547" width="9.7109375" style="3" customWidth="1"/>
    <col min="13548" max="13548" width="12.85546875" style="3" customWidth="1"/>
    <col min="13549" max="13785" width="9.140625" style="3"/>
    <col min="13786" max="13786" width="9" style="3" bestFit="1" customWidth="1"/>
    <col min="13787" max="13787" width="9.85546875" style="3" bestFit="1" customWidth="1"/>
    <col min="13788" max="13788" width="9.140625" style="3" bestFit="1" customWidth="1"/>
    <col min="13789" max="13789" width="16" style="3" bestFit="1" customWidth="1"/>
    <col min="13790" max="13790" width="9" style="3" bestFit="1" customWidth="1"/>
    <col min="13791" max="13791" width="7.85546875" style="3" bestFit="1" customWidth="1"/>
    <col min="13792" max="13792" width="11.7109375" style="3" bestFit="1" customWidth="1"/>
    <col min="13793" max="13793" width="14.28515625" style="3" customWidth="1"/>
    <col min="13794" max="13794" width="11.7109375" style="3" bestFit="1" customWidth="1"/>
    <col min="13795" max="13795" width="14.140625" style="3" bestFit="1" customWidth="1"/>
    <col min="13796" max="13796" width="16.7109375" style="3" customWidth="1"/>
    <col min="13797" max="13797" width="16.5703125" style="3" customWidth="1"/>
    <col min="13798" max="13799" width="7.85546875" style="3" bestFit="1" customWidth="1"/>
    <col min="13800" max="13800" width="8" style="3" bestFit="1" customWidth="1"/>
    <col min="13801" max="13802" width="7.85546875" style="3" bestFit="1" customWidth="1"/>
    <col min="13803" max="13803" width="9.7109375" style="3" customWidth="1"/>
    <col min="13804" max="13804" width="12.85546875" style="3" customWidth="1"/>
    <col min="13805" max="14041" width="9.140625" style="3"/>
    <col min="14042" max="14042" width="9" style="3" bestFit="1" customWidth="1"/>
    <col min="14043" max="14043" width="9.85546875" style="3" bestFit="1" customWidth="1"/>
    <col min="14044" max="14044" width="9.140625" style="3" bestFit="1" customWidth="1"/>
    <col min="14045" max="14045" width="16" style="3" bestFit="1" customWidth="1"/>
    <col min="14046" max="14046" width="9" style="3" bestFit="1" customWidth="1"/>
    <col min="14047" max="14047" width="7.85546875" style="3" bestFit="1" customWidth="1"/>
    <col min="14048" max="14048" width="11.7109375" style="3" bestFit="1" customWidth="1"/>
    <col min="14049" max="14049" width="14.28515625" style="3" customWidth="1"/>
    <col min="14050" max="14050" width="11.7109375" style="3" bestFit="1" customWidth="1"/>
    <col min="14051" max="14051" width="14.140625" style="3" bestFit="1" customWidth="1"/>
    <col min="14052" max="14052" width="16.7109375" style="3" customWidth="1"/>
    <col min="14053" max="14053" width="16.5703125" style="3" customWidth="1"/>
    <col min="14054" max="14055" width="7.85546875" style="3" bestFit="1" customWidth="1"/>
    <col min="14056" max="14056" width="8" style="3" bestFit="1" customWidth="1"/>
    <col min="14057" max="14058" width="7.85546875" style="3" bestFit="1" customWidth="1"/>
    <col min="14059" max="14059" width="9.7109375" style="3" customWidth="1"/>
    <col min="14060" max="14060" width="12.85546875" style="3" customWidth="1"/>
    <col min="14061" max="14297" width="9.140625" style="3"/>
    <col min="14298" max="14298" width="9" style="3" bestFit="1" customWidth="1"/>
    <col min="14299" max="14299" width="9.85546875" style="3" bestFit="1" customWidth="1"/>
    <col min="14300" max="14300" width="9.140625" style="3" bestFit="1" customWidth="1"/>
    <col min="14301" max="14301" width="16" style="3" bestFit="1" customWidth="1"/>
    <col min="14302" max="14302" width="9" style="3" bestFit="1" customWidth="1"/>
    <col min="14303" max="14303" width="7.85546875" style="3" bestFit="1" customWidth="1"/>
    <col min="14304" max="14304" width="11.7109375" style="3" bestFit="1" customWidth="1"/>
    <col min="14305" max="14305" width="14.28515625" style="3" customWidth="1"/>
    <col min="14306" max="14306" width="11.7109375" style="3" bestFit="1" customWidth="1"/>
    <col min="14307" max="14307" width="14.140625" style="3" bestFit="1" customWidth="1"/>
    <col min="14308" max="14308" width="16.7109375" style="3" customWidth="1"/>
    <col min="14309" max="14309" width="16.5703125" style="3" customWidth="1"/>
    <col min="14310" max="14311" width="7.85546875" style="3" bestFit="1" customWidth="1"/>
    <col min="14312" max="14312" width="8" style="3" bestFit="1" customWidth="1"/>
    <col min="14313" max="14314" width="7.85546875" style="3" bestFit="1" customWidth="1"/>
    <col min="14315" max="14315" width="9.7109375" style="3" customWidth="1"/>
    <col min="14316" max="14316" width="12.85546875" style="3" customWidth="1"/>
    <col min="14317" max="14553" width="9.140625" style="3"/>
    <col min="14554" max="14554" width="9" style="3" bestFit="1" customWidth="1"/>
    <col min="14555" max="14555" width="9.85546875" style="3" bestFit="1" customWidth="1"/>
    <col min="14556" max="14556" width="9.140625" style="3" bestFit="1" customWidth="1"/>
    <col min="14557" max="14557" width="16" style="3" bestFit="1" customWidth="1"/>
    <col min="14558" max="14558" width="9" style="3" bestFit="1" customWidth="1"/>
    <col min="14559" max="14559" width="7.85546875" style="3" bestFit="1" customWidth="1"/>
    <col min="14560" max="14560" width="11.7109375" style="3" bestFit="1" customWidth="1"/>
    <col min="14561" max="14561" width="14.28515625" style="3" customWidth="1"/>
    <col min="14562" max="14562" width="11.7109375" style="3" bestFit="1" customWidth="1"/>
    <col min="14563" max="14563" width="14.140625" style="3" bestFit="1" customWidth="1"/>
    <col min="14564" max="14564" width="16.7109375" style="3" customWidth="1"/>
    <col min="14565" max="14565" width="16.5703125" style="3" customWidth="1"/>
    <col min="14566" max="14567" width="7.85546875" style="3" bestFit="1" customWidth="1"/>
    <col min="14568" max="14568" width="8" style="3" bestFit="1" customWidth="1"/>
    <col min="14569" max="14570" width="7.85546875" style="3" bestFit="1" customWidth="1"/>
    <col min="14571" max="14571" width="9.7109375" style="3" customWidth="1"/>
    <col min="14572" max="14572" width="12.85546875" style="3" customWidth="1"/>
    <col min="14573" max="14809" width="9.140625" style="3"/>
    <col min="14810" max="14810" width="9" style="3" bestFit="1" customWidth="1"/>
    <col min="14811" max="14811" width="9.85546875" style="3" bestFit="1" customWidth="1"/>
    <col min="14812" max="14812" width="9.140625" style="3" bestFit="1" customWidth="1"/>
    <col min="14813" max="14813" width="16" style="3" bestFit="1" customWidth="1"/>
    <col min="14814" max="14814" width="9" style="3" bestFit="1" customWidth="1"/>
    <col min="14815" max="14815" width="7.85546875" style="3" bestFit="1" customWidth="1"/>
    <col min="14816" max="14816" width="11.7109375" style="3" bestFit="1" customWidth="1"/>
    <col min="14817" max="14817" width="14.28515625" style="3" customWidth="1"/>
    <col min="14818" max="14818" width="11.7109375" style="3" bestFit="1" customWidth="1"/>
    <col min="14819" max="14819" width="14.140625" style="3" bestFit="1" customWidth="1"/>
    <col min="14820" max="14820" width="16.7109375" style="3" customWidth="1"/>
    <col min="14821" max="14821" width="16.5703125" style="3" customWidth="1"/>
    <col min="14822" max="14823" width="7.85546875" style="3" bestFit="1" customWidth="1"/>
    <col min="14824" max="14824" width="8" style="3" bestFit="1" customWidth="1"/>
    <col min="14825" max="14826" width="7.85546875" style="3" bestFit="1" customWidth="1"/>
    <col min="14827" max="14827" width="9.7109375" style="3" customWidth="1"/>
    <col min="14828" max="14828" width="12.85546875" style="3" customWidth="1"/>
    <col min="14829" max="15065" width="9.140625" style="3"/>
    <col min="15066" max="15066" width="9" style="3" bestFit="1" customWidth="1"/>
    <col min="15067" max="15067" width="9.85546875" style="3" bestFit="1" customWidth="1"/>
    <col min="15068" max="15068" width="9.140625" style="3" bestFit="1" customWidth="1"/>
    <col min="15069" max="15069" width="16" style="3" bestFit="1" customWidth="1"/>
    <col min="15070" max="15070" width="9" style="3" bestFit="1" customWidth="1"/>
    <col min="15071" max="15071" width="7.85546875" style="3" bestFit="1" customWidth="1"/>
    <col min="15072" max="15072" width="11.7109375" style="3" bestFit="1" customWidth="1"/>
    <col min="15073" max="15073" width="14.28515625" style="3" customWidth="1"/>
    <col min="15074" max="15074" width="11.7109375" style="3" bestFit="1" customWidth="1"/>
    <col min="15075" max="15075" width="14.140625" style="3" bestFit="1" customWidth="1"/>
    <col min="15076" max="15076" width="16.7109375" style="3" customWidth="1"/>
    <col min="15077" max="15077" width="16.5703125" style="3" customWidth="1"/>
    <col min="15078" max="15079" width="7.85546875" style="3" bestFit="1" customWidth="1"/>
    <col min="15080" max="15080" width="8" style="3" bestFit="1" customWidth="1"/>
    <col min="15081" max="15082" width="7.85546875" style="3" bestFit="1" customWidth="1"/>
    <col min="15083" max="15083" width="9.7109375" style="3" customWidth="1"/>
    <col min="15084" max="15084" width="12.85546875" style="3" customWidth="1"/>
    <col min="15085" max="15321" width="9.140625" style="3"/>
    <col min="15322" max="15322" width="9" style="3" bestFit="1" customWidth="1"/>
    <col min="15323" max="15323" width="9.85546875" style="3" bestFit="1" customWidth="1"/>
    <col min="15324" max="15324" width="9.140625" style="3" bestFit="1" customWidth="1"/>
    <col min="15325" max="15325" width="16" style="3" bestFit="1" customWidth="1"/>
    <col min="15326" max="15326" width="9" style="3" bestFit="1" customWidth="1"/>
    <col min="15327" max="15327" width="7.85546875" style="3" bestFit="1" customWidth="1"/>
    <col min="15328" max="15328" width="11.7109375" style="3" bestFit="1" customWidth="1"/>
    <col min="15329" max="15329" width="14.28515625" style="3" customWidth="1"/>
    <col min="15330" max="15330" width="11.7109375" style="3" bestFit="1" customWidth="1"/>
    <col min="15331" max="15331" width="14.140625" style="3" bestFit="1" customWidth="1"/>
    <col min="15332" max="15332" width="16.7109375" style="3" customWidth="1"/>
    <col min="15333" max="15333" width="16.5703125" style="3" customWidth="1"/>
    <col min="15334" max="15335" width="7.85546875" style="3" bestFit="1" customWidth="1"/>
    <col min="15336" max="15336" width="8" style="3" bestFit="1" customWidth="1"/>
    <col min="15337" max="15338" width="7.85546875" style="3" bestFit="1" customWidth="1"/>
    <col min="15339" max="15339" width="9.7109375" style="3" customWidth="1"/>
    <col min="15340" max="15340" width="12.85546875" style="3" customWidth="1"/>
    <col min="15341" max="15577" width="9.140625" style="3"/>
    <col min="15578" max="15578" width="9" style="3" bestFit="1" customWidth="1"/>
    <col min="15579" max="15579" width="9.85546875" style="3" bestFit="1" customWidth="1"/>
    <col min="15580" max="15580" width="9.140625" style="3" bestFit="1" customWidth="1"/>
    <col min="15581" max="15581" width="16" style="3" bestFit="1" customWidth="1"/>
    <col min="15582" max="15582" width="9" style="3" bestFit="1" customWidth="1"/>
    <col min="15583" max="15583" width="7.85546875" style="3" bestFit="1" customWidth="1"/>
    <col min="15584" max="15584" width="11.7109375" style="3" bestFit="1" customWidth="1"/>
    <col min="15585" max="15585" width="14.28515625" style="3" customWidth="1"/>
    <col min="15586" max="15586" width="11.7109375" style="3" bestFit="1" customWidth="1"/>
    <col min="15587" max="15587" width="14.140625" style="3" bestFit="1" customWidth="1"/>
    <col min="15588" max="15588" width="16.7109375" style="3" customWidth="1"/>
    <col min="15589" max="15589" width="16.5703125" style="3" customWidth="1"/>
    <col min="15590" max="15591" width="7.85546875" style="3" bestFit="1" customWidth="1"/>
    <col min="15592" max="15592" width="8" style="3" bestFit="1" customWidth="1"/>
    <col min="15593" max="15594" width="7.85546875" style="3" bestFit="1" customWidth="1"/>
    <col min="15595" max="15595" width="9.7109375" style="3" customWidth="1"/>
    <col min="15596" max="15596" width="12.85546875" style="3" customWidth="1"/>
    <col min="15597" max="15833" width="9.140625" style="3"/>
    <col min="15834" max="15834" width="9" style="3" bestFit="1" customWidth="1"/>
    <col min="15835" max="15835" width="9.85546875" style="3" bestFit="1" customWidth="1"/>
    <col min="15836" max="15836" width="9.140625" style="3" bestFit="1" customWidth="1"/>
    <col min="15837" max="15837" width="16" style="3" bestFit="1" customWidth="1"/>
    <col min="15838" max="15838" width="9" style="3" bestFit="1" customWidth="1"/>
    <col min="15839" max="15839" width="7.85546875" style="3" bestFit="1" customWidth="1"/>
    <col min="15840" max="15840" width="11.7109375" style="3" bestFit="1" customWidth="1"/>
    <col min="15841" max="15841" width="14.28515625" style="3" customWidth="1"/>
    <col min="15842" max="15842" width="11.7109375" style="3" bestFit="1" customWidth="1"/>
    <col min="15843" max="15843" width="14.140625" style="3" bestFit="1" customWidth="1"/>
    <col min="15844" max="15844" width="16.7109375" style="3" customWidth="1"/>
    <col min="15845" max="15845" width="16.5703125" style="3" customWidth="1"/>
    <col min="15846" max="15847" width="7.85546875" style="3" bestFit="1" customWidth="1"/>
    <col min="15848" max="15848" width="8" style="3" bestFit="1" customWidth="1"/>
    <col min="15849" max="15850" width="7.85546875" style="3" bestFit="1" customWidth="1"/>
    <col min="15851" max="15851" width="9.7109375" style="3" customWidth="1"/>
    <col min="15852" max="15852" width="12.85546875" style="3" customWidth="1"/>
    <col min="15853" max="16089" width="9.140625" style="3"/>
    <col min="16090" max="16090" width="9" style="3" bestFit="1" customWidth="1"/>
    <col min="16091" max="16091" width="9.85546875" style="3" bestFit="1" customWidth="1"/>
    <col min="16092" max="16092" width="9.140625" style="3" bestFit="1" customWidth="1"/>
    <col min="16093" max="16093" width="16" style="3" bestFit="1" customWidth="1"/>
    <col min="16094" max="16094" width="9" style="3" bestFit="1" customWidth="1"/>
    <col min="16095" max="16095" width="7.85546875" style="3" bestFit="1" customWidth="1"/>
    <col min="16096" max="16096" width="11.7109375" style="3" bestFit="1" customWidth="1"/>
    <col min="16097" max="16097" width="14.28515625" style="3" customWidth="1"/>
    <col min="16098" max="16098" width="11.7109375" style="3" bestFit="1" customWidth="1"/>
    <col min="16099" max="16099" width="14.140625" style="3" bestFit="1" customWidth="1"/>
    <col min="16100" max="16100" width="16.7109375" style="3" customWidth="1"/>
    <col min="16101" max="16101" width="16.5703125" style="3" customWidth="1"/>
    <col min="16102" max="16103" width="7.85546875" style="3" bestFit="1" customWidth="1"/>
    <col min="16104" max="16104" width="8" style="3" bestFit="1" customWidth="1"/>
    <col min="16105" max="16106" width="7.85546875" style="3" bestFit="1" customWidth="1"/>
    <col min="16107" max="16107" width="9.7109375" style="3" customWidth="1"/>
    <col min="16108" max="16108" width="12.85546875" style="3" customWidth="1"/>
    <col min="16109" max="16384" width="9.140625" style="3"/>
  </cols>
  <sheetData>
    <row r="1" spans="1:24" s="6" customFormat="1" ht="34.5" customHeight="1">
      <c r="A1" s="470" t="s">
        <v>1</v>
      </c>
      <c r="B1" s="472" t="s">
        <v>0</v>
      </c>
      <c r="C1" s="610" t="s">
        <v>45</v>
      </c>
      <c r="D1" s="611"/>
      <c r="E1" s="611"/>
      <c r="F1" s="612" t="s">
        <v>429</v>
      </c>
      <c r="G1" s="613"/>
      <c r="H1" s="613"/>
      <c r="I1" s="613"/>
      <c r="J1" s="614"/>
      <c r="K1" s="608" t="s">
        <v>57</v>
      </c>
      <c r="L1" s="605" t="s">
        <v>29</v>
      </c>
      <c r="M1" s="606"/>
      <c r="N1" s="606"/>
      <c r="O1" s="606"/>
      <c r="P1" s="606"/>
      <c r="Q1" s="606"/>
      <c r="R1" s="607"/>
    </row>
    <row r="2" spans="1:24" ht="34.5" customHeight="1" thickBot="1">
      <c r="A2" s="471"/>
      <c r="B2" s="473"/>
      <c r="C2" s="418" t="s">
        <v>338</v>
      </c>
      <c r="D2" s="418" t="s">
        <v>428</v>
      </c>
      <c r="E2" s="255" t="s">
        <v>95</v>
      </c>
      <c r="F2" s="253" t="s">
        <v>338</v>
      </c>
      <c r="G2" s="254" t="s">
        <v>342</v>
      </c>
      <c r="H2" s="254" t="s">
        <v>430</v>
      </c>
      <c r="I2" s="254" t="s">
        <v>343</v>
      </c>
      <c r="J2" s="244" t="s">
        <v>33</v>
      </c>
      <c r="K2" s="609"/>
      <c r="L2" s="465"/>
      <c r="M2" s="466"/>
      <c r="N2" s="466"/>
      <c r="O2" s="466"/>
      <c r="P2" s="466"/>
      <c r="Q2" s="466"/>
      <c r="R2" s="467"/>
    </row>
    <row r="3" spans="1:24" s="393" customFormat="1" ht="14.25">
      <c r="A3" s="413" t="str">
        <f>'1-συμβολαια'!A3</f>
        <v>1ο</v>
      </c>
      <c r="B3" s="392" t="str">
        <f>'1-συμβολαια'!C3</f>
        <v>αγοραπωλησίας ΠΡΟΣΥΜΦΩΝΟ τίμημα = 123.000 αρραβών =</v>
      </c>
      <c r="C3" s="425"/>
      <c r="D3" s="425"/>
      <c r="E3" s="425"/>
      <c r="F3" s="414">
        <v>0.5</v>
      </c>
      <c r="G3" s="415"/>
      <c r="H3" s="415"/>
      <c r="I3" s="415"/>
      <c r="J3" s="415">
        <f t="shared" ref="J3:J5" si="0">C3+D3-F3-G3-H3-I3</f>
        <v>-0.5</v>
      </c>
      <c r="K3" s="415">
        <v>0.5</v>
      </c>
      <c r="L3" s="360" t="s">
        <v>144</v>
      </c>
      <c r="M3" s="360"/>
      <c r="N3" s="360" t="s">
        <v>139</v>
      </c>
      <c r="O3" s="360"/>
      <c r="P3" s="360"/>
      <c r="Q3" s="360"/>
      <c r="R3" s="75"/>
    </row>
    <row r="4" spans="1:24" s="393" customFormat="1" ht="14.25">
      <c r="A4" s="413" t="str">
        <f>'1-συμβολαια'!A4</f>
        <v>2ο</v>
      </c>
      <c r="B4" s="392" t="str">
        <f>'1-συμβολαια'!C4</f>
        <v>αγοραπωλησίας προσυμφώνου 4466 τίμημα = 123.000 αρραβών = 47.239,92 ...ΛΥΣΗ</v>
      </c>
      <c r="C4" s="425"/>
      <c r="D4" s="425"/>
      <c r="E4" s="425"/>
      <c r="F4" s="414">
        <v>0.5</v>
      </c>
      <c r="G4" s="415"/>
      <c r="H4" s="415"/>
      <c r="I4" s="415"/>
      <c r="J4" s="415">
        <f t="shared" si="0"/>
        <v>-0.5</v>
      </c>
      <c r="K4" s="415">
        <v>0.5</v>
      </c>
      <c r="L4" s="360" t="s">
        <v>144</v>
      </c>
      <c r="M4" s="360"/>
      <c r="N4" s="360" t="s">
        <v>139</v>
      </c>
      <c r="O4" s="360"/>
      <c r="P4" s="360"/>
      <c r="Q4" s="360"/>
      <c r="R4" s="75"/>
    </row>
    <row r="5" spans="1:24" s="393" customFormat="1" ht="14.25">
      <c r="A5" s="413" t="str">
        <f>'1-συμβολαια'!A5</f>
        <v>3ο</v>
      </c>
      <c r="B5" s="392" t="str">
        <f>'1-συμβολαια'!C5</f>
        <v>αγοραπωλησία τίμημα = Δ.Ο.Υ. =</v>
      </c>
      <c r="C5" s="425"/>
      <c r="D5" s="425"/>
      <c r="E5" s="425"/>
      <c r="F5" s="414">
        <v>0.5</v>
      </c>
      <c r="G5" s="415"/>
      <c r="H5" s="415"/>
      <c r="I5" s="415"/>
      <c r="J5" s="415">
        <f t="shared" si="0"/>
        <v>-0.5</v>
      </c>
      <c r="K5" s="415">
        <v>0.5</v>
      </c>
      <c r="L5" s="360" t="s">
        <v>144</v>
      </c>
      <c r="M5" s="360"/>
      <c r="N5" s="360" t="s">
        <v>139</v>
      </c>
      <c r="O5" s="360"/>
      <c r="P5" s="360"/>
      <c r="Q5" s="360"/>
      <c r="R5" s="75"/>
    </row>
    <row r="6" spans="1:24" ht="15.75">
      <c r="A6" s="486" t="s">
        <v>56</v>
      </c>
      <c r="B6" s="487"/>
      <c r="C6" s="422">
        <f t="shared" ref="C6:K6" si="1">SUM(C3:C5)</f>
        <v>0</v>
      </c>
      <c r="D6" s="422">
        <f t="shared" si="1"/>
        <v>0</v>
      </c>
      <c r="E6" s="422">
        <f t="shared" si="1"/>
        <v>0</v>
      </c>
      <c r="F6" s="422">
        <f t="shared" si="1"/>
        <v>1.5</v>
      </c>
      <c r="G6" s="422">
        <f t="shared" si="1"/>
        <v>0</v>
      </c>
      <c r="H6" s="422">
        <f t="shared" si="1"/>
        <v>0</v>
      </c>
      <c r="I6" s="422">
        <f t="shared" si="1"/>
        <v>0</v>
      </c>
      <c r="J6" s="422">
        <f t="shared" si="1"/>
        <v>-1.5</v>
      </c>
      <c r="K6" s="422">
        <f t="shared" si="1"/>
        <v>1.5</v>
      </c>
    </row>
    <row r="7" spans="1:24" ht="15.75">
      <c r="L7" s="128" t="s">
        <v>108</v>
      </c>
      <c r="M7" s="143"/>
      <c r="N7" s="143"/>
      <c r="O7" s="143"/>
      <c r="P7" s="143"/>
      <c r="Q7" s="143"/>
      <c r="R7" s="143"/>
      <c r="S7" s="123"/>
      <c r="T7" s="123"/>
      <c r="U7" s="123"/>
      <c r="V7" s="123"/>
      <c r="W7" s="5"/>
    </row>
    <row r="8" spans="1:24" ht="15.75">
      <c r="L8" s="243"/>
      <c r="M8" s="128" t="s">
        <v>431</v>
      </c>
      <c r="N8" s="243"/>
      <c r="O8" s="243"/>
      <c r="P8" s="243"/>
      <c r="Q8" s="243"/>
      <c r="R8" s="243"/>
      <c r="S8" s="243"/>
      <c r="T8" s="243"/>
      <c r="U8" s="243"/>
      <c r="V8" s="257"/>
      <c r="W8" s="257"/>
      <c r="X8" s="257"/>
    </row>
    <row r="9" spans="1:24" ht="15.75">
      <c r="L9" s="257"/>
      <c r="M9" s="257"/>
      <c r="N9" s="143" t="s">
        <v>109</v>
      </c>
      <c r="O9" s="143"/>
      <c r="P9" s="143"/>
      <c r="Q9" s="143"/>
      <c r="R9" s="143"/>
      <c r="S9" s="143"/>
      <c r="T9" s="143"/>
      <c r="U9" s="143"/>
      <c r="V9" s="143"/>
      <c r="W9" s="257"/>
      <c r="X9" s="256"/>
    </row>
    <row r="10" spans="1:24" ht="15.75">
      <c r="L10" s="257"/>
      <c r="M10" s="257"/>
      <c r="N10" s="257"/>
      <c r="O10" s="258" t="s">
        <v>432</v>
      </c>
      <c r="P10" s="257"/>
      <c r="Q10" s="257"/>
      <c r="R10" s="258"/>
      <c r="S10" s="258"/>
      <c r="T10" s="258"/>
      <c r="U10" s="258"/>
      <c r="V10" s="258"/>
      <c r="W10" s="258"/>
      <c r="X10" s="256"/>
    </row>
    <row r="11" spans="1:24" ht="15.75">
      <c r="L11" s="257"/>
      <c r="M11" s="257"/>
      <c r="N11" s="257"/>
      <c r="O11" s="257"/>
      <c r="P11" s="143" t="s">
        <v>433</v>
      </c>
      <c r="Q11" s="143"/>
      <c r="R11" s="143"/>
      <c r="S11" s="258"/>
      <c r="T11" s="258"/>
      <c r="U11" s="143"/>
      <c r="V11" s="143"/>
      <c r="W11" s="143"/>
      <c r="X11" s="256"/>
    </row>
    <row r="12" spans="1:24" ht="15.75">
      <c r="L12" s="257"/>
      <c r="M12" s="257"/>
      <c r="N12" s="257"/>
      <c r="O12" s="257"/>
      <c r="P12" s="257"/>
      <c r="Q12" s="258" t="s">
        <v>434</v>
      </c>
      <c r="R12" s="258"/>
      <c r="S12" s="258"/>
      <c r="T12" s="258"/>
      <c r="U12" s="258"/>
      <c r="V12" s="258"/>
      <c r="W12" s="258"/>
      <c r="X12" s="256"/>
    </row>
    <row r="13" spans="1:24" ht="15.75">
      <c r="S13" s="130"/>
      <c r="X13" s="256"/>
    </row>
    <row r="14" spans="1:24" ht="15.75">
      <c r="S14" s="130"/>
    </row>
    <row r="15" spans="1:24" ht="15.75">
      <c r="S15" s="130"/>
    </row>
    <row r="16" spans="1:24" ht="15.75">
      <c r="S16" s="130"/>
    </row>
  </sheetData>
  <mergeCells count="7">
    <mergeCell ref="L1:R2"/>
    <mergeCell ref="K1:K2"/>
    <mergeCell ref="A6:B6"/>
    <mergeCell ref="C1:E1"/>
    <mergeCell ref="A1:A2"/>
    <mergeCell ref="B1:B2"/>
    <mergeCell ref="F1:J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7" sqref="B17"/>
    </sheetView>
  </sheetViews>
  <sheetFormatPr defaultRowHeight="15"/>
  <cols>
    <col min="1" max="1" width="11.5703125" style="106" bestFit="1" customWidth="1"/>
    <col min="2" max="2" width="90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70" t="s">
        <v>1</v>
      </c>
      <c r="B1" s="601" t="s">
        <v>0</v>
      </c>
      <c r="C1" s="600" t="s">
        <v>151</v>
      </c>
      <c r="D1" s="600"/>
      <c r="E1" s="600"/>
      <c r="F1" s="615" t="s">
        <v>29</v>
      </c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7"/>
    </row>
    <row r="2" spans="1:22" ht="16.5" thickBot="1">
      <c r="A2" s="471"/>
      <c r="B2" s="602"/>
      <c r="C2" s="104" t="s">
        <v>23</v>
      </c>
      <c r="D2" s="109" t="s">
        <v>9</v>
      </c>
      <c r="E2" s="112" t="s">
        <v>33</v>
      </c>
      <c r="F2" s="307">
        <v>61</v>
      </c>
      <c r="G2" s="307">
        <v>62</v>
      </c>
      <c r="H2" s="307">
        <v>63</v>
      </c>
      <c r="I2" s="308">
        <v>64</v>
      </c>
      <c r="J2" s="309" t="s">
        <v>460</v>
      </c>
      <c r="K2" s="309" t="s">
        <v>461</v>
      </c>
      <c r="L2" s="309" t="s">
        <v>462</v>
      </c>
      <c r="M2" s="310">
        <v>65</v>
      </c>
      <c r="N2" s="311" t="s">
        <v>463</v>
      </c>
      <c r="O2" s="311" t="s">
        <v>464</v>
      </c>
      <c r="P2" s="311" t="s">
        <v>465</v>
      </c>
      <c r="Q2" s="311" t="s">
        <v>466</v>
      </c>
      <c r="R2" s="311" t="s">
        <v>467</v>
      </c>
      <c r="S2" s="307">
        <v>67</v>
      </c>
      <c r="T2" s="184"/>
      <c r="U2" s="184"/>
      <c r="V2" s="306"/>
    </row>
    <row r="3" spans="1:22" s="140" customFormat="1">
      <c r="A3" s="417" t="str">
        <f>'1-συμβολαια'!A3</f>
        <v>1ο</v>
      </c>
      <c r="B3" s="395" t="str">
        <f>'1-συμβολαια'!C3</f>
        <v>αγοραπωλησίας ΠΡΟΣΥΜΦΩΝΟ τίμημα = 123.000 αρραβών =</v>
      </c>
      <c r="C3" s="372"/>
      <c r="D3" s="396"/>
      <c r="E3" s="396"/>
      <c r="F3" s="369"/>
      <c r="G3" s="369"/>
      <c r="H3" s="397"/>
      <c r="I3" s="398"/>
      <c r="J3" s="398"/>
      <c r="K3" s="398"/>
      <c r="L3" s="398"/>
      <c r="M3" s="398"/>
      <c r="N3" s="369"/>
      <c r="O3" s="369"/>
      <c r="P3" s="369"/>
      <c r="Q3" s="369"/>
      <c r="R3" s="369"/>
      <c r="S3" s="369"/>
      <c r="T3" s="369"/>
      <c r="U3" s="369"/>
      <c r="V3" s="369"/>
    </row>
    <row r="4" spans="1:22" s="140" customFormat="1">
      <c r="A4" s="417" t="str">
        <f>'1-συμβολαια'!A4</f>
        <v>2ο</v>
      </c>
      <c r="B4" s="395" t="str">
        <f>'1-συμβολαια'!C4</f>
        <v>αγοραπωλησίας προσυμφώνου 4466 τίμημα = 123.000 αρραβών = 47.239,92 ...ΛΥΣΗ</v>
      </c>
      <c r="C4" s="372"/>
      <c r="D4" s="396"/>
      <c r="E4" s="396"/>
      <c r="F4" s="369"/>
      <c r="G4" s="369"/>
      <c r="H4" s="397"/>
      <c r="I4" s="398"/>
      <c r="J4" s="398"/>
      <c r="K4" s="398"/>
      <c r="L4" s="398"/>
      <c r="M4" s="398"/>
      <c r="N4" s="369"/>
      <c r="O4" s="369"/>
      <c r="P4" s="369"/>
      <c r="Q4" s="369"/>
      <c r="R4" s="369"/>
      <c r="S4" s="369"/>
      <c r="T4" s="369"/>
      <c r="U4" s="369"/>
      <c r="V4" s="369"/>
    </row>
    <row r="5" spans="1:22" s="140" customFormat="1">
      <c r="A5" s="417" t="str">
        <f>'1-συμβολαια'!A5</f>
        <v>3ο</v>
      </c>
      <c r="B5" s="395" t="str">
        <f>'1-συμβολαια'!C5</f>
        <v>αγοραπωλησία τίμημα = Δ.Ο.Υ. =</v>
      </c>
      <c r="C5" s="372"/>
      <c r="D5" s="396"/>
      <c r="E5" s="396"/>
      <c r="F5" s="369"/>
      <c r="G5" s="369"/>
      <c r="H5" s="397"/>
      <c r="I5" s="398"/>
      <c r="J5" s="398"/>
      <c r="K5" s="398"/>
      <c r="L5" s="398"/>
      <c r="M5" s="398"/>
      <c r="N5" s="369"/>
      <c r="O5" s="369"/>
      <c r="P5" s="369"/>
      <c r="Q5" s="369"/>
      <c r="R5" s="369"/>
      <c r="S5" s="369"/>
      <c r="T5" s="369"/>
      <c r="U5" s="369"/>
      <c r="V5" s="369"/>
    </row>
    <row r="6" spans="1:22" ht="15.75">
      <c r="A6" s="486" t="s">
        <v>47</v>
      </c>
      <c r="B6" s="487"/>
      <c r="C6" s="110">
        <f>SUM(C3:C5)</f>
        <v>0</v>
      </c>
      <c r="D6" s="110">
        <f>SUM(D3:D5)</f>
        <v>0</v>
      </c>
      <c r="E6" s="110">
        <f>SUM(E3:E5)</f>
        <v>0</v>
      </c>
      <c r="I6" s="70">
        <f t="shared" ref="I6:T6" si="0">SUM(I3:I5)</f>
        <v>0</v>
      </c>
      <c r="J6" s="70">
        <f t="shared" si="0"/>
        <v>0</v>
      </c>
      <c r="K6" s="70">
        <f t="shared" si="0"/>
        <v>0</v>
      </c>
      <c r="L6" s="70">
        <f t="shared" si="0"/>
        <v>0</v>
      </c>
      <c r="M6" s="70">
        <f t="shared" si="0"/>
        <v>0</v>
      </c>
      <c r="N6" s="70">
        <f t="shared" si="0"/>
        <v>0</v>
      </c>
      <c r="O6" s="70">
        <f t="shared" si="0"/>
        <v>0</v>
      </c>
      <c r="P6" s="70">
        <f t="shared" si="0"/>
        <v>0</v>
      </c>
      <c r="Q6" s="70">
        <f t="shared" si="0"/>
        <v>0</v>
      </c>
      <c r="R6" s="70">
        <f t="shared" si="0"/>
        <v>0</v>
      </c>
      <c r="S6" s="70">
        <f t="shared" si="0"/>
        <v>0</v>
      </c>
      <c r="T6" s="70">
        <f t="shared" si="0"/>
        <v>0</v>
      </c>
    </row>
    <row r="7" spans="1:22"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</row>
    <row r="8" spans="1:22" ht="15.75">
      <c r="F8" s="160" t="s">
        <v>257</v>
      </c>
      <c r="G8" s="128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3"/>
    </row>
    <row r="9" spans="1:22" ht="15.75">
      <c r="F9" s="314"/>
      <c r="G9" s="143" t="s">
        <v>258</v>
      </c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312"/>
      <c r="S9" s="312"/>
      <c r="T9" s="312"/>
      <c r="U9" s="312"/>
      <c r="V9" s="313"/>
    </row>
    <row r="10" spans="1:22" ht="15.75">
      <c r="F10" s="313"/>
      <c r="G10" s="313"/>
      <c r="H10" s="160" t="s">
        <v>259</v>
      </c>
      <c r="I10" s="128"/>
      <c r="J10" s="128"/>
      <c r="K10" s="128"/>
      <c r="L10" s="312"/>
      <c r="M10" s="312"/>
      <c r="N10" s="312"/>
      <c r="O10" s="312"/>
      <c r="P10" s="312"/>
      <c r="Q10" s="312"/>
      <c r="R10" s="312"/>
      <c r="S10" s="312"/>
      <c r="T10" s="312"/>
      <c r="U10" s="312"/>
      <c r="V10" s="313"/>
    </row>
    <row r="11" spans="1:22" ht="15.75">
      <c r="F11" s="313"/>
      <c r="G11" s="314"/>
      <c r="H11" s="313"/>
      <c r="I11" s="143" t="s">
        <v>283</v>
      </c>
      <c r="J11" s="143"/>
      <c r="K11" s="143"/>
      <c r="L11" s="315"/>
      <c r="M11" s="315"/>
      <c r="N11" s="315"/>
      <c r="O11" s="315"/>
      <c r="P11" s="315"/>
      <c r="Q11" s="315"/>
      <c r="R11" s="315"/>
      <c r="S11" s="315"/>
      <c r="T11" s="315"/>
      <c r="U11" s="312"/>
      <c r="V11" s="313"/>
    </row>
    <row r="12" spans="1:22" ht="15.75">
      <c r="F12" s="313"/>
      <c r="G12" s="314"/>
      <c r="H12" s="313"/>
      <c r="I12" s="143"/>
      <c r="J12" s="160" t="s">
        <v>468</v>
      </c>
      <c r="K12" s="143"/>
      <c r="L12" s="315"/>
      <c r="M12" s="315"/>
      <c r="N12" s="315"/>
      <c r="O12" s="315"/>
      <c r="P12" s="315"/>
      <c r="Q12" s="315"/>
      <c r="R12" s="315"/>
      <c r="S12" s="315"/>
      <c r="T12" s="315"/>
      <c r="U12" s="312"/>
      <c r="V12" s="313"/>
    </row>
    <row r="13" spans="1:22" ht="15.75">
      <c r="F13" s="313"/>
      <c r="G13" s="314"/>
      <c r="H13" s="313"/>
      <c r="I13" s="143"/>
      <c r="J13" s="143"/>
      <c r="K13" s="143" t="s">
        <v>469</v>
      </c>
      <c r="L13" s="315"/>
      <c r="M13" s="315"/>
      <c r="N13" s="315"/>
      <c r="O13" s="315"/>
      <c r="P13" s="315"/>
      <c r="Q13" s="315"/>
      <c r="R13" s="315"/>
      <c r="S13" s="315"/>
      <c r="T13" s="315"/>
      <c r="U13" s="312"/>
      <c r="V13" s="313"/>
    </row>
    <row r="14" spans="1:22" ht="15.75">
      <c r="F14" s="313"/>
      <c r="G14" s="313"/>
      <c r="H14" s="312"/>
      <c r="I14" s="315"/>
      <c r="J14" s="315"/>
      <c r="K14" s="315"/>
      <c r="L14" s="160" t="s">
        <v>470</v>
      </c>
      <c r="M14" s="315"/>
      <c r="N14" s="315"/>
      <c r="O14" s="315"/>
      <c r="P14" s="315"/>
      <c r="Q14" s="315"/>
      <c r="R14" s="315"/>
      <c r="S14" s="315"/>
      <c r="T14" s="315"/>
      <c r="U14" s="312"/>
      <c r="V14" s="313"/>
    </row>
    <row r="15" spans="1:22" ht="15.75">
      <c r="C15" s="108">
        <f>SUM(C7:C8)</f>
        <v>0</v>
      </c>
      <c r="F15" s="312"/>
      <c r="G15" s="312"/>
      <c r="H15" s="312"/>
      <c r="I15" s="315"/>
      <c r="J15" s="315"/>
      <c r="K15" s="315"/>
      <c r="L15" s="315"/>
      <c r="M15" s="143" t="s">
        <v>284</v>
      </c>
      <c r="N15" s="315"/>
      <c r="O15" s="315"/>
      <c r="P15" s="315"/>
      <c r="Q15" s="315"/>
      <c r="R15" s="315"/>
      <c r="S15" s="315"/>
      <c r="T15" s="315"/>
      <c r="U15" s="312"/>
      <c r="V15" s="313"/>
    </row>
    <row r="16" spans="1:22" ht="15.75">
      <c r="F16" s="313"/>
      <c r="G16" s="313"/>
      <c r="H16" s="312"/>
      <c r="I16" s="315"/>
      <c r="J16" s="315"/>
      <c r="K16" s="315"/>
      <c r="L16" s="315"/>
      <c r="M16" s="315"/>
      <c r="N16" s="160" t="s">
        <v>471</v>
      </c>
      <c r="O16" s="315"/>
      <c r="P16" s="315"/>
      <c r="Q16" s="315"/>
      <c r="R16" s="315"/>
      <c r="S16" s="315"/>
      <c r="T16" s="315"/>
      <c r="U16" s="312"/>
      <c r="V16" s="313"/>
    </row>
    <row r="17" spans="3:22" ht="15.75">
      <c r="F17" s="313"/>
      <c r="G17" s="313"/>
      <c r="H17" s="312"/>
      <c r="I17" s="315"/>
      <c r="J17" s="315"/>
      <c r="K17" s="315"/>
      <c r="L17" s="315"/>
      <c r="M17" s="315"/>
      <c r="N17" s="315"/>
      <c r="O17" s="143" t="s">
        <v>472</v>
      </c>
      <c r="P17" s="315"/>
      <c r="Q17" s="315"/>
      <c r="R17" s="315"/>
      <c r="S17" s="315"/>
      <c r="T17" s="315"/>
      <c r="U17" s="312"/>
      <c r="V17" s="313"/>
    </row>
    <row r="18" spans="3:22" ht="15.75">
      <c r="F18" s="313"/>
      <c r="G18" s="313"/>
      <c r="H18" s="312"/>
      <c r="I18" s="315"/>
      <c r="J18" s="315"/>
      <c r="K18" s="315"/>
      <c r="L18" s="315"/>
      <c r="M18" s="315"/>
      <c r="N18" s="315"/>
      <c r="O18" s="315"/>
      <c r="P18" s="160" t="s">
        <v>285</v>
      </c>
      <c r="Q18" s="315"/>
      <c r="R18" s="315"/>
      <c r="S18" s="315"/>
      <c r="T18" s="315"/>
      <c r="U18" s="312"/>
      <c r="V18" s="313"/>
    </row>
    <row r="19" spans="3:22" ht="15.75">
      <c r="F19" s="313"/>
      <c r="G19" s="313"/>
      <c r="H19" s="312"/>
      <c r="I19" s="315"/>
      <c r="J19" s="315"/>
      <c r="K19" s="315"/>
      <c r="L19" s="315"/>
      <c r="M19" s="315"/>
      <c r="N19" s="315"/>
      <c r="O19" s="315"/>
      <c r="P19" s="315"/>
      <c r="Q19" s="143" t="s">
        <v>286</v>
      </c>
      <c r="R19" s="143"/>
      <c r="S19" s="143"/>
      <c r="T19" s="315"/>
      <c r="U19" s="312"/>
      <c r="V19" s="313"/>
    </row>
    <row r="20" spans="3:22" ht="15.75">
      <c r="F20" s="313"/>
      <c r="G20" s="313"/>
      <c r="H20" s="312"/>
      <c r="I20" s="315"/>
      <c r="J20" s="315"/>
      <c r="K20" s="315"/>
      <c r="L20" s="315"/>
      <c r="M20" s="315"/>
      <c r="N20" s="315"/>
      <c r="O20" s="315"/>
      <c r="P20" s="315"/>
      <c r="Q20" s="315"/>
      <c r="R20" s="160" t="s">
        <v>287</v>
      </c>
      <c r="S20" s="315"/>
      <c r="T20" s="315"/>
      <c r="U20" s="312"/>
      <c r="V20" s="313"/>
    </row>
    <row r="21" spans="3:22" ht="15.75">
      <c r="F21" s="313"/>
      <c r="G21" s="313"/>
      <c r="H21" s="312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143" t="s">
        <v>288</v>
      </c>
      <c r="T21" s="315"/>
      <c r="U21" s="312"/>
      <c r="V21" s="313"/>
    </row>
    <row r="22" spans="3:22" ht="15.75">
      <c r="F22" s="313"/>
      <c r="G22" s="313"/>
      <c r="H22" s="312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160" t="s">
        <v>473</v>
      </c>
      <c r="U22" s="312"/>
      <c r="V22" s="313"/>
    </row>
    <row r="23" spans="3:22">
      <c r="F23" s="313"/>
      <c r="G23" s="313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  <c r="V23" s="313"/>
    </row>
    <row r="24" spans="3:22" ht="15.75" customHeight="1">
      <c r="C24" s="346"/>
      <c r="E24" s="347"/>
      <c r="F24" s="347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3:22" ht="15.75" customHeight="1">
      <c r="C25" s="113"/>
      <c r="E25" s="347"/>
      <c r="F25" s="347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3:22"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3:22"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8" spans="3:22"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</row>
    <row r="29" spans="3:22"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</row>
    <row r="30" spans="3:22"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3:22"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3:22"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8:21"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8:21"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  <row r="35" spans="8:21"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3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28515625" style="8" bestFit="1" customWidth="1"/>
    <col min="2" max="2" width="63" style="146" bestFit="1" customWidth="1"/>
    <col min="3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10" width="7.85546875" style="82" customWidth="1"/>
    <col min="11" max="11" width="7.42578125" style="82" customWidth="1"/>
    <col min="12" max="12" width="8.28515625" style="82" customWidth="1"/>
    <col min="13" max="24" width="7.140625" style="82" customWidth="1"/>
    <col min="25" max="25" width="7.140625" style="432" customWidth="1"/>
    <col min="26" max="26" width="6.140625" style="82" customWidth="1"/>
    <col min="27" max="27" width="7.140625" style="82" customWidth="1"/>
    <col min="28" max="31" width="6.140625" style="82" customWidth="1"/>
    <col min="32" max="32" width="7.85546875" style="82" customWidth="1"/>
    <col min="33" max="33" width="16.28515625" style="82" customWidth="1"/>
    <col min="34" max="35" width="7.140625" style="82" customWidth="1"/>
    <col min="36" max="36" width="8.140625" style="82" customWidth="1"/>
    <col min="37" max="37" width="7.7109375" style="82" customWidth="1"/>
    <col min="38" max="38" width="7" style="82" customWidth="1"/>
    <col min="39" max="39" width="6.140625" style="82" customWidth="1"/>
    <col min="40" max="44" width="7.85546875" style="82" customWidth="1"/>
    <col min="45" max="47" width="6.140625" style="82" customWidth="1"/>
    <col min="48" max="48" width="8.28515625" style="82" customWidth="1"/>
    <col min="49" max="49" width="6.7109375" style="82" customWidth="1"/>
    <col min="50" max="53" width="6.140625" style="82" customWidth="1"/>
    <col min="54" max="54" width="8" style="82" customWidth="1"/>
    <col min="55" max="56" width="6.140625" style="82" customWidth="1"/>
    <col min="57" max="57" width="7.42578125" style="82" customWidth="1"/>
    <col min="58" max="58" width="8.5703125" style="82" customWidth="1"/>
    <col min="59" max="65" width="6.140625" style="82" customWidth="1"/>
    <col min="66" max="66" width="6.140625" style="432" customWidth="1"/>
    <col min="67" max="68" width="6.140625" style="82" customWidth="1"/>
    <col min="69" max="69" width="5.5703125" style="82" customWidth="1"/>
    <col min="70" max="77" width="10.5703125" style="82" customWidth="1"/>
    <col min="78" max="79" width="12.42578125" style="82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45" t="s">
        <v>1</v>
      </c>
      <c r="B1" s="628" t="s">
        <v>0</v>
      </c>
      <c r="C1" s="631" t="s">
        <v>98</v>
      </c>
      <c r="D1" s="632"/>
      <c r="E1" s="619" t="s">
        <v>99</v>
      </c>
      <c r="F1" s="619"/>
      <c r="G1" s="619"/>
      <c r="H1" s="620" t="s">
        <v>183</v>
      </c>
      <c r="I1" s="620"/>
      <c r="J1" s="620"/>
      <c r="K1" s="619" t="s">
        <v>187</v>
      </c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30" t="s">
        <v>188</v>
      </c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30"/>
      <c r="AT1" s="630"/>
      <c r="AU1" s="630"/>
      <c r="AV1" s="630"/>
      <c r="AW1" s="621" t="s">
        <v>204</v>
      </c>
      <c r="AX1" s="622"/>
      <c r="AY1" s="622"/>
      <c r="AZ1" s="622"/>
      <c r="BA1" s="622"/>
      <c r="BB1" s="623"/>
      <c r="BC1" s="624" t="s">
        <v>208</v>
      </c>
      <c r="BD1" s="625"/>
      <c r="BE1" s="625"/>
      <c r="BF1" s="626"/>
      <c r="BG1" s="627" t="s">
        <v>196</v>
      </c>
      <c r="BH1" s="627"/>
      <c r="BI1" s="627"/>
      <c r="BJ1" s="627"/>
      <c r="BK1" s="627"/>
      <c r="BL1" s="627"/>
      <c r="BM1" s="627"/>
      <c r="BN1" s="627"/>
      <c r="BO1" s="627"/>
      <c r="BP1" s="627"/>
      <c r="BQ1" s="627"/>
      <c r="BR1" s="627"/>
      <c r="BS1" s="633" t="s">
        <v>531</v>
      </c>
      <c r="BT1" s="634"/>
      <c r="BU1" s="634"/>
      <c r="BV1" s="634"/>
      <c r="BW1" s="634"/>
      <c r="BX1" s="635"/>
      <c r="BY1" s="636" t="s">
        <v>535</v>
      </c>
      <c r="BZ1" s="618" t="s">
        <v>310</v>
      </c>
      <c r="CA1" s="618"/>
      <c r="CB1" s="618"/>
    </row>
    <row r="2" spans="1:80" ht="23.25" thickBot="1">
      <c r="A2" s="446"/>
      <c r="B2" s="629"/>
      <c r="C2" s="167"/>
      <c r="D2" s="195" t="s">
        <v>96</v>
      </c>
      <c r="E2" s="149"/>
      <c r="F2" s="196" t="s">
        <v>96</v>
      </c>
      <c r="G2" s="148" t="s">
        <v>182</v>
      </c>
      <c r="H2" s="149"/>
      <c r="I2" s="196" t="s">
        <v>96</v>
      </c>
      <c r="J2" s="150" t="s">
        <v>181</v>
      </c>
      <c r="K2" s="149" t="s">
        <v>260</v>
      </c>
      <c r="L2" s="149" t="s">
        <v>261</v>
      </c>
      <c r="M2" s="149" t="s">
        <v>262</v>
      </c>
      <c r="N2" s="149" t="s">
        <v>263</v>
      </c>
      <c r="O2" s="149" t="s">
        <v>264</v>
      </c>
      <c r="P2" s="149" t="s">
        <v>491</v>
      </c>
      <c r="Q2" s="149" t="s">
        <v>514</v>
      </c>
      <c r="R2" s="149" t="s">
        <v>518</v>
      </c>
      <c r="S2" s="149" t="s">
        <v>265</v>
      </c>
      <c r="T2" s="149" t="s">
        <v>456</v>
      </c>
      <c r="U2" s="149" t="s">
        <v>457</v>
      </c>
      <c r="V2" s="149" t="s">
        <v>485</v>
      </c>
      <c r="W2" s="149" t="s">
        <v>494</v>
      </c>
      <c r="X2" s="149" t="s">
        <v>266</v>
      </c>
      <c r="Y2" s="149" t="s">
        <v>267</v>
      </c>
      <c r="Z2" s="149" t="s">
        <v>268</v>
      </c>
      <c r="AA2" s="149" t="s">
        <v>303</v>
      </c>
      <c r="AB2" s="149" t="s">
        <v>301</v>
      </c>
      <c r="AC2" s="149" t="s">
        <v>302</v>
      </c>
      <c r="AD2" s="149"/>
      <c r="AE2" s="149"/>
      <c r="AF2" s="149" t="s">
        <v>47</v>
      </c>
      <c r="AG2" s="147" t="s">
        <v>29</v>
      </c>
      <c r="AH2" s="149" t="s">
        <v>189</v>
      </c>
      <c r="AI2" s="149" t="s">
        <v>190</v>
      </c>
      <c r="AJ2" s="149" t="s">
        <v>191</v>
      </c>
      <c r="AK2" s="149" t="s">
        <v>193</v>
      </c>
      <c r="AL2" s="149" t="s">
        <v>194</v>
      </c>
      <c r="AM2" s="149" t="s">
        <v>195</v>
      </c>
      <c r="AN2" s="149" t="s">
        <v>289</v>
      </c>
      <c r="AO2" s="149" t="s">
        <v>290</v>
      </c>
      <c r="AP2" s="149" t="s">
        <v>291</v>
      </c>
      <c r="AQ2" s="149" t="s">
        <v>521</v>
      </c>
      <c r="AR2" s="149" t="s">
        <v>487</v>
      </c>
      <c r="AS2" s="149" t="s">
        <v>488</v>
      </c>
      <c r="AT2" s="149"/>
      <c r="AU2" s="149"/>
      <c r="AV2" s="152" t="s">
        <v>47</v>
      </c>
      <c r="AW2" s="149" t="s">
        <v>201</v>
      </c>
      <c r="AX2" s="149" t="s">
        <v>202</v>
      </c>
      <c r="AY2" s="149" t="s">
        <v>205</v>
      </c>
      <c r="AZ2" s="149" t="s">
        <v>203</v>
      </c>
      <c r="BA2" s="149" t="s">
        <v>207</v>
      </c>
      <c r="BB2" s="147" t="s">
        <v>47</v>
      </c>
      <c r="BC2" s="149" t="s">
        <v>212</v>
      </c>
      <c r="BD2" s="149" t="s">
        <v>213</v>
      </c>
      <c r="BE2" s="149" t="s">
        <v>214</v>
      </c>
      <c r="BF2" s="150" t="s">
        <v>47</v>
      </c>
      <c r="BG2" s="149" t="s">
        <v>223</v>
      </c>
      <c r="BH2" s="149" t="s">
        <v>224</v>
      </c>
      <c r="BI2" s="149" t="s">
        <v>227</v>
      </c>
      <c r="BJ2" s="149" t="s">
        <v>232</v>
      </c>
      <c r="BK2" s="149" t="s">
        <v>233</v>
      </c>
      <c r="BL2" s="149" t="s">
        <v>234</v>
      </c>
      <c r="BM2" s="149" t="s">
        <v>304</v>
      </c>
      <c r="BN2" s="149" t="s">
        <v>305</v>
      </c>
      <c r="BO2" s="149" t="s">
        <v>474</v>
      </c>
      <c r="BP2" s="149" t="s">
        <v>475</v>
      </c>
      <c r="BQ2" s="149"/>
      <c r="BR2" s="147" t="s">
        <v>47</v>
      </c>
      <c r="BS2" s="149"/>
      <c r="BT2" s="149"/>
      <c r="BU2" s="149"/>
      <c r="BV2" s="149"/>
      <c r="BW2" s="149"/>
      <c r="BX2" s="152" t="s">
        <v>527</v>
      </c>
      <c r="BY2" s="637"/>
      <c r="BZ2" s="167" t="s">
        <v>146</v>
      </c>
      <c r="CA2" s="343" t="s">
        <v>513</v>
      </c>
      <c r="CB2" s="193" t="s">
        <v>309</v>
      </c>
    </row>
    <row r="3" spans="1:80" s="5" customFormat="1">
      <c r="A3" s="375" t="str">
        <f>'1-συμβολαια'!A3</f>
        <v>1ο</v>
      </c>
      <c r="B3" s="399" t="str">
        <f>'1-συμβολαια'!C3</f>
        <v>αγοραπωλησίας ΠΡΟΣΥΜΦΩΝΟ τίμημα = 123.000 αρραβών =</v>
      </c>
      <c r="C3" s="380">
        <f>'5-αντίγρ'!AN3</f>
        <v>46.72</v>
      </c>
      <c r="D3" s="380">
        <f>'5-αντίγρ'!AM3</f>
        <v>0.5</v>
      </c>
      <c r="E3" s="341">
        <f>'6-μεταγρ'!Q3</f>
        <v>0</v>
      </c>
      <c r="F3" s="341">
        <f>'6-μεταγρ'!O3</f>
        <v>0</v>
      </c>
      <c r="G3" s="341">
        <f>'6-μεταγρ'!R3</f>
        <v>0</v>
      </c>
      <c r="H3" s="341">
        <f>'7-προςΔΟΥ'!Q3</f>
        <v>0</v>
      </c>
      <c r="I3" s="300">
        <f>'7-προςΔΟΥ'!K3</f>
        <v>0</v>
      </c>
      <c r="J3" s="300"/>
      <c r="K3" s="301">
        <v>14.97</v>
      </c>
      <c r="L3" s="301">
        <v>14.97</v>
      </c>
      <c r="M3" s="301">
        <v>14.97</v>
      </c>
      <c r="N3" s="301"/>
      <c r="O3" s="301"/>
      <c r="P3" s="301"/>
      <c r="Q3" s="301"/>
      <c r="R3" s="301"/>
      <c r="S3" s="301"/>
      <c r="T3" s="301"/>
      <c r="U3" s="301"/>
      <c r="V3" s="301">
        <v>14.97</v>
      </c>
      <c r="W3" s="301"/>
      <c r="X3" s="301"/>
      <c r="Y3" s="301"/>
      <c r="Z3" s="299"/>
      <c r="AA3" s="301"/>
      <c r="AB3" s="301"/>
      <c r="AC3" s="299"/>
      <c r="AD3" s="299"/>
      <c r="AE3" s="299"/>
      <c r="AF3" s="301">
        <f t="shared" ref="AF3:AF5" si="0">SUM(K3:AE3)</f>
        <v>59.88</v>
      </c>
      <c r="AG3" s="299"/>
      <c r="AH3" s="301">
        <f>3*3.23</f>
        <v>9.69</v>
      </c>
      <c r="AI3" s="301"/>
      <c r="AJ3" s="301">
        <f t="shared" ref="AJ3:AJ5" si="1">3*3.23</f>
        <v>9.69</v>
      </c>
      <c r="AK3" s="301"/>
      <c r="AL3" s="301"/>
      <c r="AM3" s="301"/>
      <c r="AN3" s="301">
        <f t="shared" ref="AN3:AN5" si="2">3*3.23</f>
        <v>9.69</v>
      </c>
      <c r="AO3" s="301"/>
      <c r="AP3" s="301"/>
      <c r="AQ3" s="301"/>
      <c r="AR3" s="301"/>
      <c r="AS3" s="301"/>
      <c r="AT3" s="299"/>
      <c r="AU3" s="299"/>
      <c r="AV3" s="301">
        <f t="shared" ref="AV3:AV5" si="3">SUM(AH3:AU3)</f>
        <v>29.07</v>
      </c>
      <c r="AW3" s="301"/>
      <c r="AX3" s="299"/>
      <c r="AY3" s="301"/>
      <c r="AZ3" s="299"/>
      <c r="BA3" s="299"/>
      <c r="BB3" s="301">
        <f t="shared" ref="BB3:BB5" si="4">SUM(AW3:BA3)</f>
        <v>0</v>
      </c>
      <c r="BC3" s="299"/>
      <c r="BD3" s="299"/>
      <c r="BE3" s="299"/>
      <c r="BF3" s="299">
        <f t="shared" ref="BF3:BF5" si="5">SUM(BC3:BE3)</f>
        <v>0</v>
      </c>
      <c r="BG3" s="299"/>
      <c r="BH3" s="299"/>
      <c r="BI3" s="299"/>
      <c r="BJ3" s="299"/>
      <c r="BK3" s="299"/>
      <c r="BL3" s="299"/>
      <c r="BM3" s="299"/>
      <c r="BN3" s="301">
        <f>2*1.98</f>
        <v>3.96</v>
      </c>
      <c r="BO3" s="301">
        <v>0.3</v>
      </c>
      <c r="BP3" s="301">
        <v>0.9</v>
      </c>
      <c r="BQ3" s="295"/>
      <c r="BR3" s="301">
        <f t="shared" ref="BR3:BR5" si="6">SUM(BG3:BQ3)</f>
        <v>5.16</v>
      </c>
      <c r="BS3" s="341"/>
      <c r="BT3" s="341"/>
      <c r="BU3" s="341"/>
      <c r="BV3" s="341"/>
      <c r="BW3" s="341"/>
      <c r="BX3" s="341">
        <f t="shared" ref="BX3:BX5" si="7">SUM(BS3:BW3)</f>
        <v>0</v>
      </c>
      <c r="BY3" s="341">
        <f>'8-κ-15-17'!AO3</f>
        <v>9.1</v>
      </c>
      <c r="BZ3" s="302">
        <f t="shared" ref="BZ3:BZ5" si="8">C3+E3+G3+H3+J3+AF3+AV3+BB3+BF3+BR3+BS3+BT3+BU3+BV3+BY3</f>
        <v>149.92999999999998</v>
      </c>
      <c r="CA3" s="302">
        <f t="shared" ref="CA3:CA5" si="9">D3+F3+I3+BW3</f>
        <v>0.5</v>
      </c>
      <c r="CB3" s="384"/>
    </row>
    <row r="4" spans="1:80" s="5" customFormat="1">
      <c r="A4" s="375" t="str">
        <f>'1-συμβολαια'!A4</f>
        <v>2ο</v>
      </c>
      <c r="B4" s="399" t="str">
        <f>'1-συμβολαια'!C4</f>
        <v>αγοραπωλησίας προσυμφώνου 4466 τίμημα = 123.000 αρραβών = 47.239,92 ...ΛΥΣΗ</v>
      </c>
      <c r="C4" s="380">
        <f>'5-αντίγρ'!AN4</f>
        <v>22.240000000000002</v>
      </c>
      <c r="D4" s="380">
        <f>'5-αντίγρ'!AM4</f>
        <v>0.5</v>
      </c>
      <c r="E4" s="341">
        <f>'6-μεταγρ'!Q4</f>
        <v>0</v>
      </c>
      <c r="F4" s="341">
        <f>'6-μεταγρ'!O4</f>
        <v>0</v>
      </c>
      <c r="G4" s="341">
        <f>'6-μεταγρ'!R4</f>
        <v>0</v>
      </c>
      <c r="H4" s="341">
        <f>'7-προςΔΟΥ'!Q4</f>
        <v>0</v>
      </c>
      <c r="I4" s="300">
        <f>'7-προςΔΟΥ'!K4</f>
        <v>0</v>
      </c>
      <c r="J4" s="300"/>
      <c r="K4" s="301"/>
      <c r="L4" s="301"/>
      <c r="M4" s="301"/>
      <c r="N4" s="301"/>
      <c r="O4" s="301"/>
      <c r="P4" s="301"/>
      <c r="Q4" s="301"/>
      <c r="R4" s="301"/>
      <c r="S4" s="301"/>
      <c r="T4" s="301"/>
      <c r="U4" s="301"/>
      <c r="V4" s="301"/>
      <c r="W4" s="301"/>
      <c r="X4" s="301"/>
      <c r="Y4" s="301"/>
      <c r="Z4" s="299"/>
      <c r="AA4" s="301"/>
      <c r="AB4" s="301"/>
      <c r="AC4" s="299"/>
      <c r="AD4" s="299"/>
      <c r="AE4" s="299"/>
      <c r="AF4" s="301">
        <f t="shared" si="0"/>
        <v>0</v>
      </c>
      <c r="AG4" s="299"/>
      <c r="AH4" s="301"/>
      <c r="AI4" s="301"/>
      <c r="AJ4" s="301">
        <f t="shared" si="1"/>
        <v>9.69</v>
      </c>
      <c r="AK4" s="301"/>
      <c r="AL4" s="301"/>
      <c r="AM4" s="301"/>
      <c r="AN4" s="301"/>
      <c r="AO4" s="301"/>
      <c r="AP4" s="301"/>
      <c r="AQ4" s="301"/>
      <c r="AR4" s="301"/>
      <c r="AS4" s="301"/>
      <c r="AT4" s="299"/>
      <c r="AU4" s="299"/>
      <c r="AV4" s="301">
        <f t="shared" si="3"/>
        <v>9.69</v>
      </c>
      <c r="AW4" s="301"/>
      <c r="AX4" s="299"/>
      <c r="AY4" s="301"/>
      <c r="AZ4" s="299"/>
      <c r="BA4" s="299"/>
      <c r="BB4" s="301">
        <f t="shared" si="4"/>
        <v>0</v>
      </c>
      <c r="BC4" s="299"/>
      <c r="BD4" s="299"/>
      <c r="BE4" s="299"/>
      <c r="BF4" s="299">
        <f t="shared" si="5"/>
        <v>0</v>
      </c>
      <c r="BG4" s="299"/>
      <c r="BH4" s="299"/>
      <c r="BI4" s="299"/>
      <c r="BJ4" s="299"/>
      <c r="BK4" s="299"/>
      <c r="BL4" s="299"/>
      <c r="BM4" s="299"/>
      <c r="BN4" s="301"/>
      <c r="BO4" s="301">
        <v>0.3</v>
      </c>
      <c r="BP4" s="301">
        <v>0.9</v>
      </c>
      <c r="BQ4" s="295"/>
      <c r="BR4" s="301">
        <f t="shared" si="6"/>
        <v>1.2</v>
      </c>
      <c r="BS4" s="341"/>
      <c r="BT4" s="341"/>
      <c r="BU4" s="341"/>
      <c r="BV4" s="341"/>
      <c r="BW4" s="341"/>
      <c r="BX4" s="341">
        <f t="shared" si="7"/>
        <v>0</v>
      </c>
      <c r="BY4" s="341">
        <f>'8-κ-15-17'!AO4</f>
        <v>9.1</v>
      </c>
      <c r="BZ4" s="302">
        <f t="shared" si="8"/>
        <v>42.230000000000004</v>
      </c>
      <c r="CA4" s="302">
        <f t="shared" si="9"/>
        <v>0.5</v>
      </c>
      <c r="CB4" s="384"/>
    </row>
    <row r="5" spans="1:80" s="5" customFormat="1">
      <c r="A5" s="375" t="str">
        <f>'1-συμβολαια'!A5</f>
        <v>3ο</v>
      </c>
      <c r="B5" s="399" t="str">
        <f>'1-συμβολαια'!C5</f>
        <v>αγοραπωλησία τίμημα = Δ.Ο.Υ. =</v>
      </c>
      <c r="C5" s="380">
        <f>'5-αντίγρ'!AN5</f>
        <v>128.64999999999998</v>
      </c>
      <c r="D5" s="380">
        <f>'5-αντίγρ'!AM5</f>
        <v>2.48</v>
      </c>
      <c r="E5" s="341">
        <f>'6-μεταγρ'!Q5</f>
        <v>11.74</v>
      </c>
      <c r="F5" s="341">
        <f>'6-μεταγρ'!O5</f>
        <v>1.98</v>
      </c>
      <c r="G5" s="341">
        <f>'6-μεταγρ'!R5</f>
        <v>0</v>
      </c>
      <c r="H5" s="341">
        <f>'7-προςΔΟΥ'!Q5</f>
        <v>62.56</v>
      </c>
      <c r="I5" s="300">
        <f>'7-προςΔΟΥ'!K5</f>
        <v>0</v>
      </c>
      <c r="J5" s="300"/>
      <c r="K5" s="301">
        <v>14.97</v>
      </c>
      <c r="L5" s="301">
        <v>14.97</v>
      </c>
      <c r="M5" s="301">
        <v>14.97</v>
      </c>
      <c r="N5" s="301"/>
      <c r="O5" s="301"/>
      <c r="P5" s="301"/>
      <c r="Q5" s="301"/>
      <c r="R5" s="301"/>
      <c r="S5" s="301"/>
      <c r="T5" s="301"/>
      <c r="U5" s="301"/>
      <c r="V5" s="301">
        <v>14.97</v>
      </c>
      <c r="W5" s="301"/>
      <c r="X5" s="301"/>
      <c r="Y5" s="301"/>
      <c r="Z5" s="299"/>
      <c r="AA5" s="301"/>
      <c r="AB5" s="301"/>
      <c r="AC5" s="299"/>
      <c r="AD5" s="299"/>
      <c r="AE5" s="299"/>
      <c r="AF5" s="301">
        <f t="shared" si="0"/>
        <v>59.88</v>
      </c>
      <c r="AG5" s="299"/>
      <c r="AH5" s="301">
        <f>3*3.23</f>
        <v>9.69</v>
      </c>
      <c r="AI5" s="301"/>
      <c r="AJ5" s="301">
        <f t="shared" si="1"/>
        <v>9.69</v>
      </c>
      <c r="AK5" s="301"/>
      <c r="AL5" s="301"/>
      <c r="AM5" s="301"/>
      <c r="AN5" s="301">
        <f t="shared" si="2"/>
        <v>9.69</v>
      </c>
      <c r="AO5" s="301"/>
      <c r="AP5" s="301"/>
      <c r="AQ5" s="301"/>
      <c r="AR5" s="301"/>
      <c r="AS5" s="301"/>
      <c r="AT5" s="299"/>
      <c r="AU5" s="299"/>
      <c r="AV5" s="301">
        <f t="shared" si="3"/>
        <v>29.07</v>
      </c>
      <c r="AW5" s="301">
        <v>9.1</v>
      </c>
      <c r="AX5" s="299"/>
      <c r="AY5" s="301">
        <v>9.1</v>
      </c>
      <c r="AZ5" s="299"/>
      <c r="BA5" s="299"/>
      <c r="BB5" s="301">
        <f t="shared" si="4"/>
        <v>18.2</v>
      </c>
      <c r="BC5" s="299"/>
      <c r="BD5" s="299"/>
      <c r="BE5" s="299"/>
      <c r="BF5" s="299">
        <f t="shared" si="5"/>
        <v>0</v>
      </c>
      <c r="BG5" s="299"/>
      <c r="BH5" s="299"/>
      <c r="BI5" s="299"/>
      <c r="BJ5" s="299"/>
      <c r="BK5" s="299"/>
      <c r="BL5" s="299"/>
      <c r="BM5" s="299"/>
      <c r="BN5" s="301">
        <v>3.96</v>
      </c>
      <c r="BO5" s="301">
        <v>0.3</v>
      </c>
      <c r="BP5" s="301">
        <v>0.9</v>
      </c>
      <c r="BQ5" s="295"/>
      <c r="BR5" s="301">
        <f t="shared" si="6"/>
        <v>5.16</v>
      </c>
      <c r="BS5" s="341"/>
      <c r="BT5" s="341"/>
      <c r="BU5" s="341"/>
      <c r="BV5" s="341"/>
      <c r="BW5" s="341"/>
      <c r="BX5" s="341">
        <f t="shared" si="7"/>
        <v>0</v>
      </c>
      <c r="BY5" s="341">
        <f>'8-κ-15-17'!AO5</f>
        <v>9.1</v>
      </c>
      <c r="BZ5" s="302">
        <f t="shared" si="8"/>
        <v>324.36</v>
      </c>
      <c r="CA5" s="302">
        <f t="shared" si="9"/>
        <v>4.46</v>
      </c>
      <c r="CB5" s="384"/>
    </row>
    <row r="6" spans="1:80">
      <c r="A6" s="443" t="s">
        <v>47</v>
      </c>
      <c r="B6" s="444"/>
      <c r="C6" s="39">
        <f t="shared" ref="C6:AF6" si="10">SUM(C3:C5)</f>
        <v>197.60999999999999</v>
      </c>
      <c r="D6" s="39">
        <f t="shared" si="10"/>
        <v>3.48</v>
      </c>
      <c r="E6" s="39">
        <f t="shared" si="10"/>
        <v>11.74</v>
      </c>
      <c r="F6" s="39">
        <f t="shared" si="10"/>
        <v>1.98</v>
      </c>
      <c r="G6" s="39">
        <f t="shared" si="10"/>
        <v>0</v>
      </c>
      <c r="H6" s="39">
        <f t="shared" si="10"/>
        <v>62.56</v>
      </c>
      <c r="I6" s="39">
        <f t="shared" si="10"/>
        <v>0</v>
      </c>
      <c r="J6" s="259">
        <f t="shared" si="10"/>
        <v>0</v>
      </c>
      <c r="K6" s="39">
        <f t="shared" si="10"/>
        <v>29.94</v>
      </c>
      <c r="L6" s="39">
        <f t="shared" si="10"/>
        <v>29.94</v>
      </c>
      <c r="M6" s="39">
        <f t="shared" si="10"/>
        <v>29.94</v>
      </c>
      <c r="N6" s="39">
        <f t="shared" si="10"/>
        <v>0</v>
      </c>
      <c r="O6" s="39">
        <f t="shared" si="10"/>
        <v>0</v>
      </c>
      <c r="P6" s="39">
        <f t="shared" si="10"/>
        <v>0</v>
      </c>
      <c r="Q6" s="39">
        <f t="shared" si="10"/>
        <v>0</v>
      </c>
      <c r="R6" s="39">
        <f t="shared" si="10"/>
        <v>0</v>
      </c>
      <c r="S6" s="39">
        <f t="shared" si="10"/>
        <v>0</v>
      </c>
      <c r="T6" s="39">
        <f t="shared" si="10"/>
        <v>0</v>
      </c>
      <c r="U6" s="39">
        <f t="shared" si="10"/>
        <v>0</v>
      </c>
      <c r="V6" s="39">
        <f t="shared" si="10"/>
        <v>29.94</v>
      </c>
      <c r="W6" s="39">
        <f t="shared" si="10"/>
        <v>0</v>
      </c>
      <c r="X6" s="39">
        <f t="shared" si="10"/>
        <v>0</v>
      </c>
      <c r="Y6" s="39">
        <f t="shared" si="10"/>
        <v>0</v>
      </c>
      <c r="Z6" s="39">
        <f t="shared" si="10"/>
        <v>0</v>
      </c>
      <c r="AA6" s="39">
        <f t="shared" si="10"/>
        <v>0</v>
      </c>
      <c r="AB6" s="39">
        <f t="shared" si="10"/>
        <v>0</v>
      </c>
      <c r="AC6" s="39">
        <f t="shared" si="10"/>
        <v>0</v>
      </c>
      <c r="AD6" s="39">
        <f t="shared" si="10"/>
        <v>0</v>
      </c>
      <c r="AE6" s="39">
        <f t="shared" si="10"/>
        <v>0</v>
      </c>
      <c r="AF6" s="39">
        <f t="shared" si="10"/>
        <v>119.76</v>
      </c>
      <c r="AG6" s="39"/>
      <c r="AH6" s="39">
        <f t="shared" ref="AH6:AS6" si="11">SUM(AH3:AH5)</f>
        <v>19.38</v>
      </c>
      <c r="AI6" s="39">
        <f t="shared" si="11"/>
        <v>0</v>
      </c>
      <c r="AJ6" s="39">
        <f t="shared" si="11"/>
        <v>29.07</v>
      </c>
      <c r="AK6" s="39">
        <f t="shared" si="11"/>
        <v>0</v>
      </c>
      <c r="AL6" s="39">
        <f t="shared" si="11"/>
        <v>0</v>
      </c>
      <c r="AM6" s="261">
        <f t="shared" si="11"/>
        <v>0</v>
      </c>
      <c r="AN6" s="39">
        <f t="shared" si="11"/>
        <v>19.38</v>
      </c>
      <c r="AO6" s="39">
        <f t="shared" si="11"/>
        <v>0</v>
      </c>
      <c r="AP6" s="39">
        <f t="shared" si="11"/>
        <v>0</v>
      </c>
      <c r="AQ6" s="39">
        <f t="shared" si="11"/>
        <v>0</v>
      </c>
      <c r="AR6" s="39">
        <f t="shared" si="11"/>
        <v>0</v>
      </c>
      <c r="AS6" s="39">
        <f t="shared" si="11"/>
        <v>0</v>
      </c>
      <c r="AT6" s="39"/>
      <c r="AU6" s="39">
        <f t="shared" ref="AU6:BN6" si="12">SUM(AU3:AU5)</f>
        <v>0</v>
      </c>
      <c r="AV6" s="39">
        <f t="shared" si="12"/>
        <v>67.83</v>
      </c>
      <c r="AW6" s="39">
        <f t="shared" si="12"/>
        <v>9.1</v>
      </c>
      <c r="AX6" s="265">
        <f t="shared" si="12"/>
        <v>0</v>
      </c>
      <c r="AY6" s="265">
        <f t="shared" si="12"/>
        <v>9.1</v>
      </c>
      <c r="AZ6" s="265">
        <f t="shared" si="12"/>
        <v>0</v>
      </c>
      <c r="BA6" s="265">
        <f t="shared" si="12"/>
        <v>0</v>
      </c>
      <c r="BB6" s="39">
        <f t="shared" si="12"/>
        <v>18.2</v>
      </c>
      <c r="BC6" s="39">
        <f t="shared" si="12"/>
        <v>0</v>
      </c>
      <c r="BD6" s="265">
        <f t="shared" si="12"/>
        <v>0</v>
      </c>
      <c r="BE6" s="39">
        <f t="shared" si="12"/>
        <v>0</v>
      </c>
      <c r="BF6" s="39">
        <f t="shared" si="12"/>
        <v>0</v>
      </c>
      <c r="BG6" s="39">
        <f t="shared" si="12"/>
        <v>0</v>
      </c>
      <c r="BH6" s="39">
        <f t="shared" si="12"/>
        <v>0</v>
      </c>
      <c r="BI6" s="39">
        <f t="shared" si="12"/>
        <v>0</v>
      </c>
      <c r="BJ6" s="39">
        <f t="shared" si="12"/>
        <v>0</v>
      </c>
      <c r="BK6" s="39">
        <f t="shared" si="12"/>
        <v>0</v>
      </c>
      <c r="BL6" s="39">
        <f t="shared" si="12"/>
        <v>0</v>
      </c>
      <c r="BM6" s="39">
        <f t="shared" si="12"/>
        <v>0</v>
      </c>
      <c r="BN6" s="39">
        <f t="shared" si="12"/>
        <v>7.92</v>
      </c>
      <c r="BO6" s="39"/>
      <c r="BP6" s="39"/>
      <c r="BQ6" s="39">
        <f>SUM(BQ3:BQ5)</f>
        <v>0</v>
      </c>
      <c r="BR6" s="39">
        <f>SUM(BR3:BR5)</f>
        <v>11.52</v>
      </c>
      <c r="BS6" s="39"/>
      <c r="BT6" s="39"/>
      <c r="BU6" s="39"/>
      <c r="BV6" s="39"/>
      <c r="BW6" s="39"/>
      <c r="BX6" s="39"/>
      <c r="BY6" s="39"/>
      <c r="BZ6" s="39">
        <f>SUM(BZ3:BZ5)</f>
        <v>516.52</v>
      </c>
      <c r="CA6" s="39">
        <f>SUM(CA3:CA5)</f>
        <v>5.46</v>
      </c>
      <c r="CB6" s="265"/>
    </row>
    <row r="7" spans="1:80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31"/>
      <c r="D8" s="131"/>
      <c r="E8" s="2"/>
      <c r="F8" s="2"/>
      <c r="G8" s="2"/>
      <c r="H8" s="2"/>
      <c r="I8" s="2"/>
      <c r="J8" s="2"/>
      <c r="K8" s="164" t="s">
        <v>435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18" t="s">
        <v>445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156" t="s">
        <v>197</v>
      </c>
      <c r="AX8" s="2"/>
      <c r="AY8" s="2"/>
      <c r="AZ8" s="2"/>
      <c r="BA8" s="2"/>
      <c r="BB8" s="2"/>
      <c r="BC8" s="156" t="s">
        <v>209</v>
      </c>
      <c r="BD8" s="2"/>
      <c r="BE8" s="2"/>
      <c r="BF8" s="2"/>
      <c r="BG8" s="156" t="s">
        <v>222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528</v>
      </c>
      <c r="BT8" s="2"/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31"/>
      <c r="D9" s="131"/>
      <c r="E9" s="2"/>
      <c r="F9" s="2"/>
      <c r="G9" s="2"/>
      <c r="H9" s="2"/>
      <c r="I9" s="2"/>
      <c r="J9" s="2"/>
      <c r="K9" s="4"/>
      <c r="L9" s="344" t="s">
        <v>436</v>
      </c>
      <c r="M9" s="345"/>
      <c r="N9" s="345"/>
      <c r="O9" s="345"/>
      <c r="P9" s="345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164" t="s">
        <v>192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64" t="s">
        <v>200</v>
      </c>
      <c r="AY9" s="2"/>
      <c r="AZ9" s="2"/>
      <c r="BA9" s="2"/>
      <c r="BB9" s="2"/>
      <c r="BC9" s="2"/>
      <c r="BD9" s="263" t="s">
        <v>210</v>
      </c>
      <c r="BE9" s="2"/>
      <c r="BF9" s="2"/>
      <c r="BG9" s="2"/>
      <c r="BH9" s="175" t="s">
        <v>225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529</v>
      </c>
      <c r="BU9" s="2"/>
      <c r="BV9" s="2"/>
      <c r="BW9" s="2"/>
      <c r="BX9" s="2"/>
      <c r="BY9" s="2"/>
      <c r="BZ9" s="2"/>
      <c r="CA9" s="2"/>
      <c r="CB9" s="2"/>
    </row>
    <row r="10" spans="1:80" ht="11.25" customHeight="1">
      <c r="C10" s="131"/>
      <c r="D10" s="131"/>
      <c r="E10" s="2"/>
      <c r="F10" s="2"/>
      <c r="G10" s="2"/>
      <c r="H10" s="2"/>
      <c r="I10" s="2"/>
      <c r="J10" s="2"/>
      <c r="K10" s="4"/>
      <c r="L10" s="345"/>
      <c r="M10" s="344" t="s">
        <v>437</v>
      </c>
      <c r="N10" s="345"/>
      <c r="O10" s="345"/>
      <c r="P10" s="345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18" t="s">
        <v>446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63" t="s">
        <v>198</v>
      </c>
      <c r="AZ10" s="2"/>
      <c r="BA10" s="2"/>
      <c r="BB10" s="2"/>
      <c r="BC10" s="2"/>
      <c r="BD10" s="2"/>
      <c r="BE10" s="156" t="s">
        <v>211</v>
      </c>
      <c r="BF10" s="2"/>
      <c r="BG10" s="2"/>
      <c r="BH10" s="2"/>
      <c r="BI10" s="156" t="s">
        <v>226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31</v>
      </c>
      <c r="BV10" s="2"/>
      <c r="BW10" s="2"/>
      <c r="BX10" s="2"/>
      <c r="BY10" s="2"/>
      <c r="BZ10" s="2"/>
      <c r="CA10" s="2"/>
      <c r="CB10" s="2"/>
    </row>
    <row r="11" spans="1:80" ht="11.25" customHeight="1">
      <c r="C11" s="131"/>
      <c r="D11" s="131"/>
      <c r="E11" s="2"/>
      <c r="F11" s="2"/>
      <c r="G11" s="2"/>
      <c r="H11" s="2"/>
      <c r="I11" s="2"/>
      <c r="J11" s="2"/>
      <c r="K11" s="4"/>
      <c r="L11" s="345"/>
      <c r="M11" s="345"/>
      <c r="N11" s="345" t="s">
        <v>438</v>
      </c>
      <c r="O11" s="345"/>
      <c r="P11" s="345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118" t="s">
        <v>447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64" t="s">
        <v>199</v>
      </c>
      <c r="BA11" s="2"/>
      <c r="BB11" s="2"/>
      <c r="BC11" s="2"/>
      <c r="BD11" s="2"/>
      <c r="BE11" s="2"/>
      <c r="BF11" s="2"/>
      <c r="BG11" s="2"/>
      <c r="BH11" s="2"/>
      <c r="BI11" s="2"/>
      <c r="BJ11" s="175" t="s">
        <v>228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530</v>
      </c>
      <c r="BW11" s="2"/>
      <c r="BX11" s="2"/>
      <c r="BY11" s="2"/>
      <c r="BZ11" s="2"/>
      <c r="CA11" s="2"/>
      <c r="CB11" s="2"/>
    </row>
    <row r="12" spans="1:80" ht="11.25" customHeight="1">
      <c r="C12" s="131"/>
      <c r="D12" s="131"/>
      <c r="E12" s="2"/>
      <c r="F12" s="2"/>
      <c r="G12" s="2"/>
      <c r="H12" s="2"/>
      <c r="I12" s="2"/>
      <c r="J12" s="2"/>
      <c r="K12" s="4"/>
      <c r="L12" s="4"/>
      <c r="M12" s="4"/>
      <c r="N12" s="4"/>
      <c r="O12" s="4" t="s">
        <v>439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18" t="s">
        <v>448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63" t="s">
        <v>206</v>
      </c>
      <c r="BB12" s="2"/>
      <c r="BC12" s="2"/>
      <c r="BD12" s="2"/>
      <c r="BE12" s="2"/>
      <c r="BF12" s="2"/>
      <c r="BG12" s="2"/>
      <c r="BH12" s="2"/>
      <c r="BI12" s="2"/>
      <c r="BJ12" s="2"/>
      <c r="BK12" s="156" t="s">
        <v>229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59</v>
      </c>
      <c r="BX12" s="2"/>
      <c r="BY12" s="2"/>
      <c r="BZ12" s="3"/>
      <c r="CA12" s="3"/>
    </row>
    <row r="13" spans="1:80" ht="11.25" customHeight="1">
      <c r="C13" s="131"/>
      <c r="D13" s="131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 t="s">
        <v>492</v>
      </c>
      <c r="Q13" s="4"/>
      <c r="R13" s="4"/>
      <c r="S13" s="4"/>
      <c r="T13" s="178"/>
      <c r="U13" s="178"/>
      <c r="V13" s="178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62" t="s">
        <v>449</v>
      </c>
      <c r="AN13" s="118"/>
      <c r="AO13" s="118"/>
      <c r="AP13" s="118"/>
      <c r="AQ13" s="118"/>
      <c r="AR13" s="118"/>
      <c r="AS13" s="118"/>
      <c r="AT13" s="118"/>
      <c r="AU13" s="118"/>
      <c r="AV13" s="2"/>
      <c r="AW13" s="2"/>
      <c r="AX13" s="2"/>
      <c r="AY13" s="2"/>
      <c r="AZ13" s="2"/>
      <c r="BA13" s="2"/>
      <c r="BB13" s="2"/>
      <c r="BC13" s="2"/>
      <c r="BD13" s="2"/>
      <c r="BE13" s="156" t="s">
        <v>217</v>
      </c>
      <c r="BF13" s="2"/>
      <c r="BG13" s="2"/>
      <c r="BH13" s="2"/>
      <c r="BI13" s="2"/>
      <c r="BJ13" s="2"/>
      <c r="BK13" s="2"/>
      <c r="BL13" s="175" t="s">
        <v>230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31"/>
      <c r="D14" s="131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 t="s">
        <v>515</v>
      </c>
      <c r="R14" s="4"/>
      <c r="S14" s="4"/>
      <c r="T14" s="178"/>
      <c r="U14" s="178"/>
      <c r="V14" s="178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163" t="s">
        <v>450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64" t="s">
        <v>215</v>
      </c>
      <c r="BF14" s="2"/>
      <c r="BG14" s="2"/>
      <c r="BH14" s="2"/>
      <c r="BI14" s="2"/>
      <c r="BJ14" s="2"/>
      <c r="BK14" s="2"/>
      <c r="BL14" s="175"/>
      <c r="BM14" s="156" t="s">
        <v>231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 ht="11.25" customHeight="1">
      <c r="C15" s="131"/>
      <c r="D15" s="131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156" t="s">
        <v>519</v>
      </c>
      <c r="S15" s="4"/>
      <c r="T15" s="178"/>
      <c r="U15" s="178"/>
      <c r="V15" s="178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118" t="s">
        <v>489</v>
      </c>
      <c r="AP15" s="118"/>
      <c r="AQ15" s="118"/>
      <c r="AR15" s="118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156" t="s">
        <v>216</v>
      </c>
      <c r="BF15" s="2"/>
      <c r="BG15" s="2"/>
      <c r="BH15" s="2"/>
      <c r="BI15" s="2"/>
      <c r="BJ15" s="2"/>
      <c r="BK15" s="2"/>
      <c r="BL15" s="175"/>
      <c r="BM15" s="4"/>
      <c r="BN15" s="175" t="s">
        <v>306</v>
      </c>
      <c r="BO15" s="175"/>
      <c r="BP15" s="175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2"/>
      <c r="D16" s="82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178" t="s">
        <v>440</v>
      </c>
      <c r="T16" s="178"/>
      <c r="U16" s="178"/>
      <c r="V16" s="178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163" t="s">
        <v>490</v>
      </c>
      <c r="AQ16" s="2"/>
      <c r="AR16" s="163"/>
      <c r="AS16" s="2"/>
      <c r="AT16" s="2"/>
      <c r="AU16" s="2"/>
      <c r="AV16" s="2"/>
      <c r="AW16" s="2">
        <f>3*3.23</f>
        <v>9.69</v>
      </c>
      <c r="AX16" s="2"/>
      <c r="AY16" s="2"/>
      <c r="AZ16" s="2"/>
      <c r="BA16" s="2"/>
      <c r="BB16" s="2"/>
      <c r="BC16" s="2"/>
      <c r="BD16" s="2"/>
      <c r="BE16" s="175" t="s">
        <v>218</v>
      </c>
      <c r="BF16" s="2"/>
      <c r="BG16" s="2"/>
      <c r="BH16" s="2"/>
      <c r="BI16" s="2"/>
      <c r="BJ16" s="2"/>
      <c r="BK16" s="2"/>
      <c r="BL16" s="2"/>
      <c r="BM16" s="2"/>
      <c r="BN16" s="2"/>
      <c r="BO16" s="156" t="s">
        <v>477</v>
      </c>
      <c r="BP16" s="156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2"/>
      <c r="D17" s="82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 t="s">
        <v>458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87"/>
      <c r="AP17" s="87"/>
      <c r="AQ17" s="118" t="s">
        <v>520</v>
      </c>
      <c r="AR17" s="118"/>
      <c r="AS17" s="87"/>
      <c r="AT17" s="87"/>
      <c r="AU17" s="2"/>
      <c r="AV17" s="2"/>
      <c r="AW17" s="2">
        <v>5.87</v>
      </c>
      <c r="AX17" s="2"/>
      <c r="AY17" s="2"/>
      <c r="AZ17" s="2"/>
      <c r="BA17" s="2"/>
      <c r="BB17" s="2"/>
      <c r="BC17" s="2"/>
      <c r="BD17" s="2"/>
      <c r="BE17" s="187" t="s">
        <v>269</v>
      </c>
      <c r="BF17" s="2"/>
      <c r="BG17" s="2"/>
      <c r="BH17" s="2"/>
      <c r="BI17" s="2"/>
      <c r="BJ17" s="2"/>
      <c r="BK17" s="2"/>
      <c r="BL17" s="2"/>
      <c r="BM17" s="2"/>
      <c r="BN17" s="431"/>
      <c r="BO17" s="87"/>
      <c r="BP17" s="178" t="s">
        <v>476</v>
      </c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>
      <c r="C18" s="82"/>
      <c r="D18" s="82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/>
      <c r="U18" s="345" t="s">
        <v>459</v>
      </c>
      <c r="V18" s="178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87"/>
      <c r="AO18" s="87"/>
      <c r="AP18" s="87"/>
      <c r="AQ18" s="2"/>
      <c r="AR18" s="118" t="s">
        <v>516</v>
      </c>
      <c r="AS18" s="118"/>
      <c r="AT18" s="87"/>
      <c r="AU18" s="87"/>
      <c r="AV18" s="87"/>
      <c r="AW18" s="427">
        <f>SUM(AW16:AW17)</f>
        <v>15.559999999999999</v>
      </c>
      <c r="AX18" s="87"/>
      <c r="AY18" s="87"/>
      <c r="AZ18" s="87"/>
      <c r="BA18" s="87"/>
      <c r="BB18" s="87"/>
      <c r="BC18" s="87"/>
      <c r="BD18" s="87"/>
      <c r="BE18" s="188" t="s">
        <v>270</v>
      </c>
      <c r="BF18" s="2"/>
      <c r="BG18" s="2"/>
      <c r="BH18" s="2"/>
      <c r="BI18" s="2"/>
      <c r="BJ18" s="2"/>
      <c r="BK18" s="2"/>
      <c r="BL18" s="2"/>
      <c r="BM18" s="87"/>
      <c r="BN18" s="431"/>
      <c r="BO18" s="87"/>
      <c r="BP18" s="87"/>
      <c r="BQ18" s="156" t="s">
        <v>526</v>
      </c>
      <c r="BR18" s="87"/>
      <c r="BS18" s="87"/>
      <c r="BT18" s="87"/>
      <c r="BU18" s="87"/>
      <c r="BV18" s="87"/>
      <c r="BW18" s="87"/>
      <c r="BX18" s="87"/>
      <c r="BY18" s="87"/>
      <c r="BZ18" s="87"/>
      <c r="CA18" s="3"/>
    </row>
    <row r="19" spans="3:79">
      <c r="C19" s="82"/>
      <c r="D19" s="82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4"/>
      <c r="P19" s="4"/>
      <c r="Q19" s="4"/>
      <c r="R19" s="4"/>
      <c r="S19" s="4"/>
      <c r="T19" s="4"/>
      <c r="U19" s="4"/>
      <c r="V19" s="156" t="s">
        <v>486</v>
      </c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87"/>
      <c r="AK19" s="87"/>
      <c r="AL19" s="87"/>
      <c r="AM19" s="87"/>
      <c r="AN19" s="87"/>
      <c r="AO19" s="87"/>
      <c r="AP19" s="87"/>
      <c r="AQ19" s="2"/>
      <c r="AR19" s="2"/>
      <c r="AS19" s="163" t="s">
        <v>517</v>
      </c>
      <c r="AT19" s="2"/>
      <c r="AU19" s="2"/>
      <c r="AV19" s="2"/>
      <c r="AW19" s="87"/>
      <c r="AX19" s="87"/>
      <c r="AY19" s="87"/>
      <c r="AZ19" s="87"/>
      <c r="BA19" s="87"/>
      <c r="BB19" s="87"/>
      <c r="BC19" s="87"/>
      <c r="BD19" s="87"/>
      <c r="BE19" s="187" t="s">
        <v>271</v>
      </c>
      <c r="BF19" s="87"/>
      <c r="BG19" s="87"/>
      <c r="BH19" s="87"/>
      <c r="BI19" s="87"/>
      <c r="BJ19" s="87"/>
      <c r="BK19" s="87"/>
      <c r="BL19" s="87"/>
      <c r="BM19" s="87"/>
      <c r="BN19" s="431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3"/>
      <c r="CA19" s="3"/>
    </row>
    <row r="20" spans="3:79">
      <c r="C20" s="82"/>
      <c r="D20" s="82"/>
      <c r="K20" s="87"/>
      <c r="L20" s="87"/>
      <c r="M20" s="87"/>
      <c r="N20" s="87"/>
      <c r="O20" s="87"/>
      <c r="P20" s="87"/>
      <c r="Q20" s="87"/>
      <c r="R20" s="87"/>
      <c r="S20" s="4"/>
      <c r="T20" s="4"/>
      <c r="U20" s="4"/>
      <c r="V20" s="4"/>
      <c r="W20" s="178" t="s">
        <v>493</v>
      </c>
      <c r="X20" s="4"/>
      <c r="Y20" s="4"/>
      <c r="Z20" s="4"/>
      <c r="AA20" s="4"/>
      <c r="AB20" s="4"/>
      <c r="AC20" s="4"/>
      <c r="AD20" s="4"/>
      <c r="AE20" s="4"/>
      <c r="AF20" s="2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431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3"/>
      <c r="CA20" s="3"/>
    </row>
    <row r="21" spans="3:79">
      <c r="C21" s="82"/>
      <c r="D21" s="82"/>
      <c r="M21" s="87"/>
      <c r="N21" s="87"/>
      <c r="O21" s="87"/>
      <c r="P21" s="87"/>
      <c r="Q21" s="87"/>
      <c r="R21" s="87"/>
      <c r="S21" s="4"/>
      <c r="T21" s="4"/>
      <c r="U21" s="4"/>
      <c r="V21" s="4"/>
      <c r="W21" s="4"/>
      <c r="X21" s="178" t="s">
        <v>441</v>
      </c>
      <c r="Y21" s="4"/>
      <c r="Z21" s="4"/>
      <c r="AA21" s="4"/>
      <c r="AB21" s="4"/>
      <c r="AC21" s="4"/>
      <c r="AD21" s="4"/>
      <c r="AE21" s="4"/>
      <c r="AF21" s="2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>
        <v>3.23</v>
      </c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431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3"/>
      <c r="CA21" s="3"/>
    </row>
    <row r="22" spans="3:79">
      <c r="C22" s="82"/>
      <c r="D22" s="82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4"/>
      <c r="X22" s="4"/>
      <c r="Y22" s="4" t="s">
        <v>442</v>
      </c>
      <c r="Z22" s="4"/>
      <c r="AA22" s="4"/>
      <c r="AB22" s="4"/>
      <c r="AC22" s="4"/>
      <c r="AD22" s="4"/>
      <c r="AE22" s="4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>
        <v>5.87</v>
      </c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431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3"/>
      <c r="CA22" s="3"/>
    </row>
    <row r="23" spans="3:79">
      <c r="C23" s="82"/>
      <c r="D23" s="82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4"/>
      <c r="X23" s="4"/>
      <c r="Y23" s="4"/>
      <c r="Z23" s="176" t="s">
        <v>443</v>
      </c>
      <c r="AA23" s="4"/>
      <c r="AB23" s="4"/>
      <c r="AC23" s="4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>
        <f>SUM(AW21:AW22)</f>
        <v>9.1</v>
      </c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431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3"/>
      <c r="CA23" s="3"/>
    </row>
    <row r="24" spans="3:79"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4"/>
      <c r="X24" s="4"/>
      <c r="Y24" s="4"/>
      <c r="Z24" s="4"/>
      <c r="AA24" s="178" t="s">
        <v>523</v>
      </c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431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3:79">
      <c r="L25" s="3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431"/>
      <c r="Z25" s="87"/>
      <c r="AA25" s="87"/>
      <c r="AB25" s="156" t="s">
        <v>524</v>
      </c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431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3:79">
      <c r="L26" s="3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431"/>
      <c r="Z26" s="87"/>
      <c r="AA26" s="87"/>
      <c r="AB26" s="87"/>
      <c r="AC26" s="178" t="s">
        <v>444</v>
      </c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431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</row>
    <row r="27" spans="3:79">
      <c r="L27" s="3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431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431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</row>
    <row r="28" spans="3:79"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431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431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</row>
    <row r="29" spans="3:79"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431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431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</row>
    <row r="30" spans="3:79"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431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431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</row>
    <row r="31" spans="3:79"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431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431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</row>
    <row r="32" spans="3:79"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431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431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</row>
    <row r="33" spans="13:77"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431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431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</row>
  </sheetData>
  <mergeCells count="14">
    <mergeCell ref="BZ1:CB1"/>
    <mergeCell ref="A6:B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3"/>
  <sheetViews>
    <sheetView workbookViewId="0">
      <pane ySplit="2" topLeftCell="A3" activePane="bottomLeft" state="frozen"/>
      <selection pane="bottomLeft" activeCell="K28" sqref="K28"/>
    </sheetView>
  </sheetViews>
  <sheetFormatPr defaultRowHeight="11.25"/>
  <cols>
    <col min="1" max="1" width="7.28515625" style="8" bestFit="1" customWidth="1"/>
    <col min="2" max="2" width="8.7109375" style="139" bestFit="1" customWidth="1"/>
    <col min="3" max="3" width="63" style="91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4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43" t="s">
        <v>1</v>
      </c>
      <c r="B1" s="645" t="s">
        <v>2</v>
      </c>
      <c r="C1" s="647" t="s">
        <v>0</v>
      </c>
      <c r="D1" s="649" t="s">
        <v>7</v>
      </c>
      <c r="E1" s="638" t="s">
        <v>6</v>
      </c>
      <c r="F1" s="639"/>
      <c r="G1" s="640" t="s">
        <v>5</v>
      </c>
      <c r="H1" s="641"/>
      <c r="I1" s="638" t="s">
        <v>65</v>
      </c>
      <c r="J1" s="639"/>
      <c r="K1" s="501" t="s">
        <v>9</v>
      </c>
      <c r="L1" s="453" t="s">
        <v>451</v>
      </c>
      <c r="M1" s="654"/>
      <c r="N1" s="655" t="s">
        <v>563</v>
      </c>
      <c r="O1" s="453" t="s">
        <v>86</v>
      </c>
      <c r="P1" s="454"/>
      <c r="Q1" s="454"/>
      <c r="R1" s="454"/>
      <c r="S1" s="454"/>
      <c r="T1" s="454"/>
      <c r="U1" s="654"/>
      <c r="V1" s="650" t="s">
        <v>88</v>
      </c>
      <c r="W1" s="650"/>
      <c r="X1" s="650"/>
      <c r="Y1" s="650"/>
      <c r="Z1" s="650"/>
      <c r="AA1" s="650"/>
      <c r="AB1" s="650"/>
    </row>
    <row r="2" spans="1:32" ht="15.75" customHeight="1" thickBot="1">
      <c r="A2" s="644"/>
      <c r="B2" s="646"/>
      <c r="C2" s="648"/>
      <c r="D2" s="452"/>
      <c r="E2" s="63"/>
      <c r="F2" s="37" t="s">
        <v>9</v>
      </c>
      <c r="G2" s="63"/>
      <c r="H2" s="64" t="s">
        <v>9</v>
      </c>
      <c r="I2" s="63"/>
      <c r="J2" s="37" t="s">
        <v>9</v>
      </c>
      <c r="K2" s="502"/>
      <c r="L2" s="353"/>
      <c r="M2" s="354" t="s">
        <v>9</v>
      </c>
      <c r="N2" s="656"/>
      <c r="O2" s="189" t="s">
        <v>147</v>
      </c>
      <c r="P2" s="189" t="s">
        <v>451</v>
      </c>
      <c r="Q2" s="189" t="s">
        <v>386</v>
      </c>
      <c r="R2" s="189" t="s">
        <v>62</v>
      </c>
      <c r="S2" s="189" t="s">
        <v>59</v>
      </c>
      <c r="T2" s="189" t="s">
        <v>146</v>
      </c>
      <c r="U2" s="190" t="s">
        <v>308</v>
      </c>
      <c r="V2" s="651" t="s">
        <v>455</v>
      </c>
      <c r="W2" s="652"/>
      <c r="X2" s="652"/>
      <c r="Y2" s="652"/>
      <c r="Z2" s="652"/>
      <c r="AA2" s="653"/>
      <c r="AB2" s="191" t="s">
        <v>47</v>
      </c>
    </row>
    <row r="3" spans="1:32" s="5" customFormat="1">
      <c r="A3" s="375" t="str">
        <f>'1-συμβολαια'!A3</f>
        <v>1ο</v>
      </c>
      <c r="B3" s="400">
        <f>'1-συμβολαια'!B3</f>
        <v>38320</v>
      </c>
      <c r="C3" s="399" t="str">
        <f>'1-συμβολαια'!C3</f>
        <v>αγοραπωλησίας ΠΡΟΣΥΜΦΩΝΟ τίμημα = 123.000 αρραβών =</v>
      </c>
      <c r="D3" s="401">
        <f>'1-συμβολαια'!D3</f>
        <v>47239.92</v>
      </c>
      <c r="E3" s="356"/>
      <c r="F3" s="356"/>
      <c r="G3" s="356"/>
      <c r="H3" s="356"/>
      <c r="I3" s="356"/>
      <c r="J3" s="356"/>
      <c r="K3" s="358">
        <f>'1-συμβολαια'!N3</f>
        <v>518.86</v>
      </c>
      <c r="L3" s="358">
        <f>'2-δικαιώμ'!O3+'5-αντίγρ'!O3</f>
        <v>90.472148000000018</v>
      </c>
      <c r="M3" s="358">
        <v>89.05</v>
      </c>
      <c r="N3" s="402"/>
      <c r="O3" s="358">
        <f>'1-συμβολαια'!O3</f>
        <v>35.450172000000066</v>
      </c>
      <c r="P3" s="358">
        <f t="shared" ref="P3:P5" si="0">L3-M3</f>
        <v>1.4221480000000213</v>
      </c>
      <c r="Q3" s="358">
        <f>'8-κ-15-17'!AG3</f>
        <v>0</v>
      </c>
      <c r="R3" s="402"/>
      <c r="S3" s="358">
        <f>'5-αντίγρ'!AM3+'11-χαρτόσ'!K3+'13-ντιΜιΧο'!CA3</f>
        <v>1.5</v>
      </c>
      <c r="T3" s="358">
        <f>'13-ντιΜιΧο'!BZ3</f>
        <v>149.92999999999998</v>
      </c>
      <c r="U3" s="402"/>
      <c r="V3" s="303"/>
      <c r="W3" s="294"/>
      <c r="X3" s="294"/>
      <c r="Y3" s="294"/>
      <c r="Z3" s="294"/>
      <c r="AA3" s="294"/>
      <c r="AB3" s="297"/>
    </row>
    <row r="4" spans="1:32" s="5" customFormat="1">
      <c r="A4" s="375" t="str">
        <f>'1-συμβολαια'!A4</f>
        <v>2ο</v>
      </c>
      <c r="B4" s="400">
        <f>'1-συμβολαια'!B4</f>
        <v>38341</v>
      </c>
      <c r="C4" s="399" t="str">
        <f>'1-συμβολαια'!C4</f>
        <v>αγοραπωλησίας προσυμφώνου 4466 τίμημα = 123.000 αρραβών = 47.239,92 ...ΛΥΣΗ</v>
      </c>
      <c r="D4" s="401">
        <f>'1-συμβολαια'!D4</f>
        <v>47239.92</v>
      </c>
      <c r="E4" s="356"/>
      <c r="F4" s="356"/>
      <c r="G4" s="356"/>
      <c r="H4" s="356"/>
      <c r="I4" s="356"/>
      <c r="J4" s="356"/>
      <c r="K4" s="358">
        <f>'1-συμβολαια'!N4</f>
        <v>25.18</v>
      </c>
      <c r="L4" s="358">
        <f>'2-δικαιώμ'!O4+'5-αντίγρ'!O4</f>
        <v>88.34034800000002</v>
      </c>
      <c r="M4" s="358">
        <v>1.6</v>
      </c>
      <c r="N4" s="402"/>
      <c r="O4" s="358">
        <f>'1-συμβολαια'!O4</f>
        <v>494.30197200000003</v>
      </c>
      <c r="P4" s="358">
        <f t="shared" si="0"/>
        <v>86.740348000000026</v>
      </c>
      <c r="Q4" s="358">
        <f>'8-κ-15-17'!AG4</f>
        <v>614.11896000000002</v>
      </c>
      <c r="R4" s="402"/>
      <c r="S4" s="358">
        <f>'5-αντίγρ'!AM4+'11-χαρτόσ'!K4+'13-ντιΜιΧο'!CA4</f>
        <v>1.5</v>
      </c>
      <c r="T4" s="358">
        <f>'13-ντιΜιΧο'!BZ4</f>
        <v>42.230000000000004</v>
      </c>
      <c r="U4" s="402"/>
      <c r="V4" s="303"/>
      <c r="W4" s="294"/>
      <c r="X4" s="294"/>
      <c r="Y4" s="294"/>
      <c r="Z4" s="294"/>
      <c r="AA4" s="294"/>
      <c r="AB4" s="297"/>
    </row>
    <row r="5" spans="1:32" s="5" customFormat="1">
      <c r="A5" s="375" t="str">
        <f>'1-συμβολαια'!A5</f>
        <v>3ο</v>
      </c>
      <c r="B5" s="400">
        <f>'1-συμβολαια'!B5</f>
        <v>38341</v>
      </c>
      <c r="C5" s="399" t="str">
        <f>'1-συμβολαια'!C5</f>
        <v>αγοραπωλησία τίμημα = Δ.Ο.Υ. =</v>
      </c>
      <c r="D5" s="401">
        <f>'1-συμβολαια'!D5</f>
        <v>64199.18</v>
      </c>
      <c r="E5" s="356"/>
      <c r="F5" s="356"/>
      <c r="G5" s="356"/>
      <c r="H5" s="356"/>
      <c r="I5" s="356"/>
      <c r="J5" s="356"/>
      <c r="K5" s="358">
        <f>'1-συμβολαια'!N5</f>
        <v>628.23</v>
      </c>
      <c r="L5" s="358">
        <f>'2-δικαιώμ'!O5+'5-αντίγρ'!O5</f>
        <v>123.841216</v>
      </c>
      <c r="M5" s="358">
        <v>124.91</v>
      </c>
      <c r="N5" s="402"/>
      <c r="O5" s="358">
        <f>'1-συμβολαια'!O5</f>
        <v>144.07222400000012</v>
      </c>
      <c r="P5" s="358">
        <f t="shared" si="0"/>
        <v>-1.0687839999999937</v>
      </c>
      <c r="Q5" s="358">
        <f>'8-κ-15-17'!AG5</f>
        <v>0</v>
      </c>
      <c r="R5" s="402"/>
      <c r="S5" s="358">
        <f>'5-αντίγρ'!AM5+'11-χαρτόσ'!K5+'13-ντιΜιΧο'!CA5</f>
        <v>7.4399999999999995</v>
      </c>
      <c r="T5" s="358">
        <f>'13-ντιΜιΧο'!BZ5</f>
        <v>324.36</v>
      </c>
      <c r="U5" s="402"/>
      <c r="V5" s="303"/>
      <c r="W5" s="294"/>
      <c r="X5" s="294"/>
      <c r="Y5" s="294"/>
      <c r="Z5" s="294"/>
      <c r="AA5" s="294"/>
      <c r="AB5" s="297"/>
    </row>
    <row r="6" spans="1:32">
      <c r="A6" s="642" t="s">
        <v>56</v>
      </c>
      <c r="B6" s="642"/>
      <c r="C6" s="642"/>
      <c r="D6" s="642"/>
      <c r="E6" s="11">
        <f t="shared" ref="E6:Q6" si="1">SUM(E3:E5)</f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0</v>
      </c>
      <c r="K6" s="11">
        <f t="shared" si="1"/>
        <v>1172.27</v>
      </c>
      <c r="L6" s="11">
        <f t="shared" si="1"/>
        <v>302.65371200000004</v>
      </c>
      <c r="M6" s="11">
        <f t="shared" si="1"/>
        <v>215.56</v>
      </c>
      <c r="N6" s="403">
        <f t="shared" si="1"/>
        <v>0</v>
      </c>
      <c r="O6" s="11">
        <f t="shared" si="1"/>
        <v>673.82436800000016</v>
      </c>
      <c r="P6" s="11">
        <f t="shared" si="1"/>
        <v>87.093712000000053</v>
      </c>
      <c r="Q6" s="11">
        <f t="shared" si="1"/>
        <v>614.11896000000002</v>
      </c>
      <c r="R6" s="403"/>
      <c r="S6" s="11">
        <f t="shared" ref="S6:AB6" si="2">SUM(S3:S5)</f>
        <v>10.44</v>
      </c>
      <c r="T6" s="11">
        <f t="shared" si="2"/>
        <v>516.52</v>
      </c>
      <c r="U6" s="403">
        <f t="shared" si="2"/>
        <v>0</v>
      </c>
      <c r="V6" s="304">
        <f t="shared" si="2"/>
        <v>0</v>
      </c>
      <c r="W6" s="304">
        <f t="shared" si="2"/>
        <v>0</v>
      </c>
      <c r="X6" s="304">
        <f t="shared" si="2"/>
        <v>0</v>
      </c>
      <c r="Y6" s="304">
        <f t="shared" si="2"/>
        <v>0</v>
      </c>
      <c r="Z6" s="304">
        <f t="shared" si="2"/>
        <v>0</v>
      </c>
      <c r="AA6" s="304">
        <f t="shared" si="2"/>
        <v>0</v>
      </c>
      <c r="AB6" s="305">
        <f t="shared" si="2"/>
        <v>0</v>
      </c>
    </row>
    <row r="8" spans="1:32">
      <c r="W8" s="84"/>
      <c r="X8" s="84"/>
      <c r="Y8" s="84"/>
      <c r="Z8" s="84"/>
      <c r="AA8" s="84"/>
      <c r="AB8" s="84"/>
      <c r="AC8" s="84"/>
      <c r="AD8" s="84"/>
      <c r="AE8" s="84"/>
      <c r="AF8" s="84"/>
    </row>
    <row r="9" spans="1:32">
      <c r="W9" s="84"/>
      <c r="X9" s="84"/>
      <c r="Y9" s="84"/>
      <c r="Z9" s="84"/>
      <c r="AA9" s="84"/>
      <c r="AB9" s="84"/>
      <c r="AC9" s="84"/>
      <c r="AD9" s="84"/>
      <c r="AE9" s="84"/>
      <c r="AF9" s="84"/>
    </row>
    <row r="10" spans="1:32" s="5" customFormat="1">
      <c r="A10" s="59"/>
      <c r="B10" s="114"/>
      <c r="C10" s="11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</row>
    <row r="11" spans="1:32">
      <c r="L11" s="4"/>
    </row>
    <row r="12" spans="1:32">
      <c r="L12" s="4"/>
    </row>
    <row r="13" spans="1:32">
      <c r="L13" s="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60" t="s">
        <v>77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</row>
    <row r="2" spans="1:23" s="9" customFormat="1" ht="23.25" customHeight="1" thickBot="1">
      <c r="A2" s="269" t="s">
        <v>19</v>
      </c>
      <c r="B2" s="661" t="s">
        <v>29</v>
      </c>
      <c r="C2" s="662"/>
      <c r="D2" s="663"/>
      <c r="E2" s="664" t="s">
        <v>88</v>
      </c>
      <c r="F2" s="665"/>
      <c r="G2" s="665"/>
      <c r="H2" s="666"/>
      <c r="I2" s="667" t="s">
        <v>88</v>
      </c>
      <c r="J2" s="668"/>
      <c r="K2" s="668"/>
      <c r="L2" s="669"/>
      <c r="M2" s="270" t="s">
        <v>38</v>
      </c>
      <c r="N2" s="270" t="s">
        <v>39</v>
      </c>
      <c r="O2" s="270" t="s">
        <v>40</v>
      </c>
      <c r="P2" s="270" t="s">
        <v>41</v>
      </c>
      <c r="Q2" s="270" t="s">
        <v>42</v>
      </c>
    </row>
    <row r="3" spans="1:23" s="18" customFormat="1">
      <c r="A3" s="30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7" spans="1:23" ht="15.75" customHeight="1">
      <c r="B7" s="657" t="s">
        <v>110</v>
      </c>
      <c r="C7" s="657"/>
      <c r="D7" s="657"/>
      <c r="E7" s="657"/>
      <c r="F7" s="657"/>
      <c r="G7" s="657"/>
      <c r="H7" s="657"/>
      <c r="I7" s="657"/>
      <c r="J7" s="657"/>
      <c r="K7" s="657"/>
      <c r="L7" s="3"/>
      <c r="M7" s="3"/>
      <c r="N7" s="3"/>
      <c r="O7" s="3"/>
      <c r="P7" s="3"/>
      <c r="Q7" s="3"/>
    </row>
    <row r="8" spans="1:23" ht="15.75" customHeight="1">
      <c r="C8" s="659" t="s">
        <v>111</v>
      </c>
      <c r="D8" s="659"/>
      <c r="E8" s="659"/>
      <c r="F8" s="659"/>
      <c r="G8" s="659"/>
      <c r="H8" s="659"/>
      <c r="I8" s="659"/>
      <c r="J8" s="659"/>
      <c r="K8" s="659"/>
      <c r="L8" s="3"/>
      <c r="M8" s="3"/>
      <c r="N8" s="3"/>
      <c r="O8" s="3"/>
      <c r="P8" s="3"/>
      <c r="Q8" s="3"/>
    </row>
    <row r="9" spans="1:23" ht="15.75" customHeight="1">
      <c r="D9" s="657" t="s">
        <v>307</v>
      </c>
      <c r="E9" s="657"/>
      <c r="F9" s="657"/>
      <c r="G9" s="657"/>
      <c r="H9" s="657"/>
      <c r="I9" s="657"/>
      <c r="J9" s="657"/>
      <c r="K9" s="657"/>
      <c r="L9" s="657"/>
      <c r="M9" s="657"/>
      <c r="N9" s="657"/>
      <c r="O9" s="657"/>
      <c r="P9" s="3"/>
      <c r="Q9" s="3"/>
    </row>
    <row r="10" spans="1:23" s="5" customFormat="1" ht="15.75" customHeight="1">
      <c r="A10" s="59"/>
      <c r="B10" s="267"/>
      <c r="C10" s="267"/>
      <c r="D10" s="268"/>
      <c r="E10" s="659" t="s">
        <v>452</v>
      </c>
      <c r="F10" s="659"/>
      <c r="G10" s="659"/>
      <c r="H10" s="659"/>
      <c r="I10" s="659"/>
      <c r="J10" s="659"/>
      <c r="K10" s="659"/>
      <c r="L10" s="659"/>
      <c r="M10" s="659"/>
      <c r="N10" s="3"/>
      <c r="O10" s="3"/>
      <c r="P10" s="3"/>
      <c r="Q10" s="3"/>
    </row>
    <row r="11" spans="1:23" s="5" customFormat="1" ht="15.75" customHeight="1">
      <c r="A11" s="59"/>
      <c r="B11" s="267"/>
      <c r="C11" s="267"/>
      <c r="D11" s="268"/>
      <c r="E11" s="6"/>
      <c r="F11" s="657" t="s">
        <v>133</v>
      </c>
      <c r="G11" s="657"/>
      <c r="H11" s="657"/>
      <c r="I11" s="657"/>
      <c r="J11" s="657"/>
      <c r="K11" s="657"/>
      <c r="L11" s="657"/>
      <c r="M11" s="657"/>
      <c r="N11" s="657"/>
      <c r="O11" s="657"/>
      <c r="P11" s="657"/>
      <c r="Q11" s="3"/>
    </row>
    <row r="12" spans="1:23" s="5" customFormat="1" ht="15.75" customHeight="1">
      <c r="A12" s="59"/>
      <c r="B12" s="267"/>
      <c r="C12" s="267"/>
      <c r="D12" s="268"/>
      <c r="E12" s="6"/>
      <c r="F12" s="6"/>
      <c r="G12" s="659" t="s">
        <v>453</v>
      </c>
      <c r="H12" s="659"/>
      <c r="I12" s="659"/>
      <c r="J12" s="659"/>
      <c r="K12" s="659"/>
      <c r="L12" s="659"/>
      <c r="M12" s="659"/>
      <c r="N12" s="659"/>
      <c r="O12" s="659"/>
      <c r="P12" s="659"/>
      <c r="Q12" s="659"/>
    </row>
    <row r="13" spans="1:23" s="5" customFormat="1" ht="15.75" customHeight="1">
      <c r="A13" s="59"/>
      <c r="B13" s="267"/>
      <c r="C13" s="267"/>
      <c r="D13" s="268"/>
      <c r="E13" s="6"/>
      <c r="F13" s="6"/>
      <c r="G13" s="260"/>
      <c r="H13" s="657" t="s">
        <v>112</v>
      </c>
      <c r="I13" s="657"/>
      <c r="J13" s="657"/>
      <c r="K13" s="657"/>
      <c r="L13" s="657"/>
      <c r="M13" s="657"/>
      <c r="N13" s="657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9"/>
      <c r="B14" s="267"/>
      <c r="C14" s="267"/>
      <c r="D14" s="268"/>
      <c r="E14" s="6"/>
      <c r="F14" s="6"/>
      <c r="G14" s="260"/>
      <c r="H14" s="6"/>
      <c r="I14" s="659" t="s">
        <v>113</v>
      </c>
      <c r="J14" s="659"/>
      <c r="K14" s="659"/>
      <c r="L14" s="659"/>
      <c r="M14" s="659"/>
      <c r="N14" s="659"/>
      <c r="O14" s="659"/>
      <c r="P14" s="659"/>
      <c r="Q14" s="659"/>
      <c r="R14" s="659"/>
      <c r="S14" s="3"/>
      <c r="T14" s="3"/>
      <c r="U14" s="3"/>
      <c r="V14" s="3"/>
      <c r="W14" s="3"/>
    </row>
    <row r="15" spans="1:23" s="5" customFormat="1" ht="15.75" customHeight="1">
      <c r="A15" s="59"/>
      <c r="B15" s="267"/>
      <c r="C15" s="267"/>
      <c r="D15" s="268"/>
      <c r="E15" s="6"/>
      <c r="F15" s="6"/>
      <c r="G15" s="260"/>
      <c r="H15" s="6"/>
      <c r="I15" s="6"/>
      <c r="J15" s="657" t="s">
        <v>114</v>
      </c>
      <c r="K15" s="657"/>
      <c r="L15" s="657"/>
      <c r="M15" s="657"/>
      <c r="N15" s="657"/>
      <c r="O15" s="657"/>
      <c r="P15" s="657"/>
      <c r="Q15" s="657"/>
      <c r="R15" s="3"/>
      <c r="S15" s="3"/>
      <c r="T15" s="3"/>
      <c r="U15" s="3"/>
      <c r="V15" s="3"/>
      <c r="W15" s="3"/>
    </row>
    <row r="16" spans="1:23" s="5" customFormat="1" ht="15.75" customHeight="1">
      <c r="A16" s="59"/>
      <c r="B16" s="267"/>
      <c r="C16" s="267"/>
      <c r="D16" s="268"/>
      <c r="E16" s="6"/>
      <c r="F16" s="6"/>
      <c r="G16" s="260"/>
      <c r="H16" s="6"/>
      <c r="I16" s="6"/>
      <c r="J16" s="6"/>
      <c r="K16" s="658" t="s">
        <v>134</v>
      </c>
      <c r="L16" s="658"/>
      <c r="M16" s="658"/>
      <c r="N16" s="658"/>
      <c r="O16" s="658"/>
      <c r="P16" s="658"/>
      <c r="Q16" s="658"/>
      <c r="R16" s="658"/>
      <c r="S16" s="658"/>
      <c r="T16" s="658"/>
      <c r="U16" s="658"/>
      <c r="V16" s="3"/>
      <c r="W16" s="3"/>
    </row>
    <row r="17" spans="1:23" s="5" customFormat="1" ht="15.75" customHeight="1">
      <c r="A17" s="59"/>
      <c r="B17" s="267"/>
      <c r="C17" s="267"/>
      <c r="D17" s="268"/>
      <c r="E17" s="6"/>
      <c r="F17" s="6"/>
      <c r="G17" s="260"/>
      <c r="H17" s="6"/>
      <c r="I17" s="6"/>
      <c r="J17" s="6"/>
      <c r="K17" s="6"/>
      <c r="L17" s="657" t="s">
        <v>115</v>
      </c>
      <c r="M17" s="657"/>
      <c r="N17" s="657"/>
      <c r="O17" s="657"/>
      <c r="P17" s="657"/>
      <c r="Q17" s="657"/>
      <c r="R17" s="657"/>
      <c r="S17" s="657"/>
      <c r="T17" s="3"/>
      <c r="U17" s="3"/>
      <c r="V17" s="3"/>
      <c r="W17" s="3"/>
    </row>
    <row r="18" spans="1:23" s="5" customFormat="1" ht="15.75" customHeight="1">
      <c r="A18" s="59"/>
      <c r="B18" s="267"/>
      <c r="C18" s="267"/>
      <c r="D18" s="268"/>
      <c r="E18" s="6"/>
      <c r="F18" s="6"/>
      <c r="G18" s="260"/>
      <c r="H18" s="6"/>
      <c r="I18" s="6"/>
      <c r="J18" s="6"/>
      <c r="K18" s="6"/>
      <c r="L18" s="3"/>
      <c r="M18" s="659" t="s">
        <v>116</v>
      </c>
      <c r="N18" s="659"/>
      <c r="O18" s="659"/>
      <c r="P18" s="659"/>
      <c r="Q18" s="659"/>
      <c r="R18" s="659"/>
      <c r="S18" s="659"/>
      <c r="T18" s="659"/>
      <c r="U18" s="3"/>
      <c r="V18" s="3"/>
      <c r="W18" s="3"/>
    </row>
    <row r="19" spans="1:23" s="5" customFormat="1" ht="15.75" customHeight="1">
      <c r="A19" s="59"/>
      <c r="B19" s="267"/>
      <c r="C19" s="267"/>
      <c r="D19" s="268"/>
      <c r="E19" s="6"/>
      <c r="F19" s="6"/>
      <c r="G19" s="260"/>
      <c r="H19" s="6"/>
      <c r="I19" s="6"/>
      <c r="J19" s="6"/>
      <c r="K19" s="6"/>
      <c r="L19" s="3"/>
      <c r="M19" s="3"/>
      <c r="N19" s="657" t="s">
        <v>117</v>
      </c>
      <c r="O19" s="657"/>
      <c r="P19" s="657"/>
      <c r="Q19" s="657"/>
      <c r="R19" s="657"/>
      <c r="S19" s="657"/>
      <c r="T19" s="657"/>
      <c r="U19" s="657"/>
      <c r="V19" s="657"/>
      <c r="W19" s="657"/>
    </row>
    <row r="20" spans="1:23" s="5" customFormat="1" ht="15.75" customHeight="1">
      <c r="A20" s="59"/>
      <c r="B20" s="267"/>
      <c r="C20" s="267"/>
      <c r="D20" s="268"/>
      <c r="E20" s="6"/>
      <c r="F20" s="6"/>
      <c r="G20" s="260"/>
      <c r="H20" s="260"/>
      <c r="I20" s="260"/>
      <c r="J20" s="260"/>
      <c r="K20" s="260"/>
      <c r="L20" s="260"/>
      <c r="M20" s="260"/>
      <c r="N20" s="260"/>
      <c r="O20" s="260"/>
      <c r="P20" s="260"/>
      <c r="Q20" s="260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60" t="s">
        <v>77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</row>
    <row r="2" spans="1:20" s="9" customFormat="1" ht="23.25" customHeight="1" thickBot="1">
      <c r="A2" s="269" t="s">
        <v>19</v>
      </c>
      <c r="B2" s="661" t="s">
        <v>29</v>
      </c>
      <c r="C2" s="662"/>
      <c r="D2" s="663"/>
      <c r="E2" s="664" t="s">
        <v>88</v>
      </c>
      <c r="F2" s="665"/>
      <c r="G2" s="666"/>
      <c r="H2" s="671" t="s">
        <v>88</v>
      </c>
      <c r="I2" s="672"/>
      <c r="J2" s="673"/>
      <c r="K2" s="667" t="s">
        <v>88</v>
      </c>
      <c r="L2" s="668"/>
      <c r="M2" s="669"/>
      <c r="N2" s="270" t="s">
        <v>36</v>
      </c>
      <c r="O2" s="270" t="s">
        <v>37</v>
      </c>
      <c r="P2" s="270" t="s">
        <v>38</v>
      </c>
      <c r="Q2" s="270" t="s">
        <v>39</v>
      </c>
      <c r="R2" s="270" t="s">
        <v>40</v>
      </c>
      <c r="S2" s="270" t="s">
        <v>41</v>
      </c>
      <c r="T2" s="270" t="s">
        <v>42</v>
      </c>
    </row>
    <row r="3" spans="1:20" s="18" customFormat="1">
      <c r="A3" s="30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30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30" t="str">
        <f>'1-συμβολαια'!A5</f>
        <v>3ο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657" t="s">
        <v>118</v>
      </c>
      <c r="C7" s="657"/>
      <c r="D7" s="657"/>
      <c r="E7" s="657"/>
      <c r="F7" s="657"/>
      <c r="G7" s="657"/>
      <c r="H7" s="657"/>
      <c r="I7" s="122"/>
      <c r="J7" s="6"/>
      <c r="K7" s="6"/>
      <c r="L7" s="3"/>
      <c r="M7" s="3"/>
      <c r="N7" s="3"/>
      <c r="O7" s="3"/>
    </row>
    <row r="8" spans="1:20" ht="15.75">
      <c r="B8" s="6"/>
      <c r="C8" s="659" t="s">
        <v>119</v>
      </c>
      <c r="D8" s="659"/>
      <c r="E8" s="659"/>
      <c r="F8" s="659"/>
      <c r="G8" s="659"/>
      <c r="H8" s="659"/>
      <c r="I8" s="659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57" t="s">
        <v>120</v>
      </c>
      <c r="E9" s="657"/>
      <c r="F9" s="657"/>
      <c r="G9" s="657"/>
      <c r="H9" s="657"/>
      <c r="I9" s="657"/>
      <c r="J9" s="657"/>
      <c r="K9" s="657"/>
      <c r="L9" s="3"/>
      <c r="M9" s="3"/>
      <c r="N9" s="3"/>
      <c r="O9" s="3"/>
    </row>
    <row r="10" spans="1:20" ht="15.75" customHeight="1">
      <c r="B10" s="6"/>
      <c r="C10" s="6"/>
      <c r="D10" s="6"/>
      <c r="E10" s="670" t="s">
        <v>125</v>
      </c>
      <c r="F10" s="670"/>
      <c r="G10" s="670"/>
      <c r="H10" s="670"/>
      <c r="I10" s="670"/>
      <c r="J10" s="670"/>
      <c r="K10" s="670"/>
      <c r="L10" s="670"/>
      <c r="M10" s="3"/>
      <c r="N10" s="3"/>
      <c r="O10" s="3"/>
    </row>
    <row r="11" spans="1:20" ht="15.75" customHeight="1">
      <c r="B11" s="6"/>
      <c r="C11" s="6"/>
      <c r="D11" s="6"/>
      <c r="E11" s="6"/>
      <c r="F11" s="657" t="s">
        <v>121</v>
      </c>
      <c r="G11" s="657"/>
      <c r="H11" s="657"/>
      <c r="I11" s="657"/>
      <c r="J11" s="657"/>
      <c r="K11" s="657"/>
      <c r="L11" s="657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59" t="s">
        <v>122</v>
      </c>
      <c r="H12" s="659"/>
      <c r="I12" s="659"/>
      <c r="J12" s="659"/>
      <c r="K12" s="659"/>
      <c r="L12" s="659"/>
      <c r="M12" s="659"/>
      <c r="N12" s="3"/>
      <c r="O12" s="3"/>
    </row>
    <row r="13" spans="1:20" ht="15.75">
      <c r="B13" s="6"/>
      <c r="C13" s="6"/>
      <c r="D13" s="6"/>
      <c r="E13" s="6"/>
      <c r="F13" s="6"/>
      <c r="G13" s="6"/>
      <c r="H13" s="657" t="s">
        <v>123</v>
      </c>
      <c r="I13" s="657"/>
      <c r="J13" s="657"/>
      <c r="K13" s="657"/>
      <c r="L13" s="657"/>
      <c r="M13" s="657"/>
      <c r="N13" s="657"/>
      <c r="O13" s="3"/>
    </row>
    <row r="14" spans="1:20" ht="15.75">
      <c r="B14" s="6"/>
      <c r="C14" s="6"/>
      <c r="D14" s="6"/>
      <c r="E14" s="6"/>
      <c r="F14" s="6"/>
      <c r="G14" s="6"/>
      <c r="H14" s="6"/>
      <c r="I14" s="659" t="s">
        <v>124</v>
      </c>
      <c r="J14" s="659"/>
      <c r="K14" s="659"/>
      <c r="L14" s="659"/>
      <c r="M14" s="659"/>
      <c r="N14" s="659"/>
      <c r="O14" s="659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J31" sqref="J3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62" style="93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6.7109375" style="3" bestFit="1" customWidth="1"/>
    <col min="13" max="14" width="4.140625" style="3" bestFit="1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99" t="s">
        <v>67</v>
      </c>
      <c r="B1" s="499"/>
      <c r="C1" s="680" t="s">
        <v>68</v>
      </c>
      <c r="D1" s="680"/>
      <c r="E1" s="499" t="s">
        <v>0</v>
      </c>
      <c r="F1" s="499"/>
      <c r="G1" s="678" t="s">
        <v>10</v>
      </c>
      <c r="H1" s="678"/>
      <c r="I1" s="678"/>
      <c r="J1" s="499" t="s">
        <v>8</v>
      </c>
      <c r="K1" s="499"/>
      <c r="L1" s="681" t="s">
        <v>454</v>
      </c>
      <c r="M1" s="682"/>
      <c r="N1" s="682"/>
      <c r="O1" s="683"/>
      <c r="P1" s="679" t="s">
        <v>66</v>
      </c>
      <c r="Q1" s="679"/>
      <c r="R1" s="678" t="s">
        <v>55</v>
      </c>
      <c r="S1" s="678"/>
      <c r="T1" s="676" t="s">
        <v>46</v>
      </c>
      <c r="U1" s="674" t="s">
        <v>88</v>
      </c>
      <c r="V1" s="674"/>
      <c r="W1" s="674"/>
      <c r="X1" s="674"/>
      <c r="Y1" s="674"/>
      <c r="Z1" s="674"/>
      <c r="AA1" s="674"/>
      <c r="AB1" s="674"/>
      <c r="AC1" s="674"/>
    </row>
    <row r="2" spans="1:35" s="12" customFormat="1" ht="15.75" customHeight="1" thickBot="1">
      <c r="A2" s="96"/>
      <c r="B2" s="52"/>
      <c r="C2" s="85"/>
      <c r="D2" s="55" t="s">
        <v>69</v>
      </c>
      <c r="E2" s="97"/>
      <c r="F2" s="53" t="s">
        <v>69</v>
      </c>
      <c r="G2" s="49" t="s">
        <v>11</v>
      </c>
      <c r="H2" s="47" t="s">
        <v>12</v>
      </c>
      <c r="I2" s="48" t="s">
        <v>29</v>
      </c>
      <c r="J2" s="74" t="s">
        <v>23</v>
      </c>
      <c r="K2" s="54" t="s">
        <v>69</v>
      </c>
      <c r="L2" s="74" t="s">
        <v>338</v>
      </c>
      <c r="M2" s="74" t="s">
        <v>342</v>
      </c>
      <c r="N2" s="74" t="s">
        <v>343</v>
      </c>
      <c r="O2" s="266" t="s">
        <v>29</v>
      </c>
      <c r="P2" s="61" t="s">
        <v>23</v>
      </c>
      <c r="Q2" s="54" t="s">
        <v>69</v>
      </c>
      <c r="R2" s="74" t="s">
        <v>23</v>
      </c>
      <c r="S2" s="36" t="s">
        <v>69</v>
      </c>
      <c r="T2" s="677"/>
      <c r="U2" s="675"/>
      <c r="V2" s="675"/>
      <c r="W2" s="675"/>
      <c r="X2" s="675"/>
      <c r="Y2" s="675"/>
      <c r="Z2" s="675"/>
      <c r="AA2" s="675"/>
      <c r="AB2" s="675"/>
      <c r="AC2" s="675"/>
    </row>
    <row r="3" spans="1:35" s="18" customFormat="1">
      <c r="A3" s="13" t="str">
        <f>'1-συμβολαια'!A3</f>
        <v>1ο</v>
      </c>
      <c r="B3" s="51"/>
      <c r="C3" s="80">
        <f>'1-συμβολαια'!B3</f>
        <v>38320</v>
      </c>
      <c r="D3" s="19"/>
      <c r="E3" s="92" t="str">
        <f>'1-συμβολαια'!C3</f>
        <v>αγοραπωλησίας ΠΡΟΣΥΜΦΩΝΟ τίμημα = 123.000 αρραβών =</v>
      </c>
      <c r="F3" s="14"/>
      <c r="G3" s="15" t="str">
        <f>'4-πολλυπρ'!D3</f>
        <v>πΣ</v>
      </c>
      <c r="H3" s="15" t="str">
        <f>'4-πολλυπρ'!I3</f>
        <v>219-85</v>
      </c>
      <c r="I3" s="20"/>
      <c r="J3" s="20">
        <f>'1-συμβολαια'!D3</f>
        <v>47239.92</v>
      </c>
      <c r="K3" s="20"/>
      <c r="L3" s="27">
        <f>'11-χαρτόσ'!C3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1.4212000000000002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51"/>
      <c r="C4" s="80">
        <f>'1-συμβολαια'!B4</f>
        <v>38341</v>
      </c>
      <c r="D4" s="19"/>
      <c r="E4" s="92" t="str">
        <f>'1-συμβολαια'!C4</f>
        <v>αγοραπωλησίας προσυμφώνου 4466 τίμημα = 123.000 αρραβών = 47.239,92 ...ΛΥΣΗ</v>
      </c>
      <c r="F4" s="14"/>
      <c r="G4" s="15" t="str">
        <f>'4-πολλυπρ'!D4</f>
        <v>πΣ</v>
      </c>
      <c r="H4" s="15" t="str">
        <f>'4-πολλυπρ'!I4</f>
        <v>219-85</v>
      </c>
      <c r="I4" s="20"/>
      <c r="J4" s="20">
        <f>'1-συμβολαια'!D4</f>
        <v>47239.92</v>
      </c>
      <c r="K4" s="20"/>
      <c r="L4" s="27">
        <f>'11-χαρτόσ'!C4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0.35530000000000017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3ο</v>
      </c>
      <c r="B5" s="51"/>
      <c r="C5" s="80">
        <f>'1-συμβολαια'!B5</f>
        <v>38341</v>
      </c>
      <c r="D5" s="19"/>
      <c r="E5" s="92" t="str">
        <f>'1-συμβολαια'!C5</f>
        <v>αγοραπωλησία τίμημα = Δ.Ο.Υ. =</v>
      </c>
      <c r="F5" s="14"/>
      <c r="G5" s="15" t="str">
        <f>'4-πολλυπρ'!D5</f>
        <v>πΣ</v>
      </c>
      <c r="H5" s="15" t="str">
        <f>'4-πολλυπρ'!I5</f>
        <v>219-85</v>
      </c>
      <c r="I5" s="20"/>
      <c r="J5" s="20">
        <f>'1-συμβολαια'!D5</f>
        <v>64199.18</v>
      </c>
      <c r="K5" s="20"/>
      <c r="L5" s="27">
        <f>'11-χαρτόσ'!C5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-1.0658999999999992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35">
      <c r="A6" s="443" t="s">
        <v>56</v>
      </c>
      <c r="B6" s="444"/>
      <c r="C6" s="444"/>
      <c r="D6" s="444"/>
      <c r="E6" s="444"/>
      <c r="F6" s="444"/>
      <c r="G6" s="444"/>
      <c r="H6" s="444"/>
      <c r="I6" s="444"/>
      <c r="J6" s="444"/>
      <c r="K6" s="46"/>
      <c r="L6" s="1">
        <f>SUM(L3:L5)</f>
        <v>0</v>
      </c>
      <c r="M6" s="1"/>
      <c r="N6" s="1"/>
      <c r="O6" s="1">
        <f>SUM(O3:O5)</f>
        <v>0</v>
      </c>
      <c r="P6" s="39" t="e">
        <f>SUM(P3:P5)</f>
        <v>#REF!</v>
      </c>
      <c r="Q6" s="1">
        <f>SUM(Q3:Q5)</f>
        <v>0</v>
      </c>
      <c r="R6" s="1">
        <f>SUM(R3:R5)</f>
        <v>0.71060000000000123</v>
      </c>
      <c r="S6" s="1">
        <f>SUM(S3:S5)</f>
        <v>0</v>
      </c>
      <c r="T6" s="3"/>
      <c r="U6" s="82"/>
      <c r="V6" s="82"/>
    </row>
    <row r="7" spans="1:35">
      <c r="T7" s="124"/>
    </row>
    <row r="8" spans="1:35" ht="15.75" customHeight="1">
      <c r="T8" s="124"/>
      <c r="U8" s="657" t="s">
        <v>126</v>
      </c>
      <c r="V8" s="657"/>
      <c r="W8" s="657"/>
      <c r="X8" s="657"/>
      <c r="Y8" s="657"/>
      <c r="Z8" s="657"/>
      <c r="AA8" s="657"/>
      <c r="AB8" s="657"/>
      <c r="AC8" s="657"/>
      <c r="AD8" s="122"/>
      <c r="AE8" s="122"/>
      <c r="AF8" s="122"/>
      <c r="AG8" s="122"/>
      <c r="AH8" s="117"/>
      <c r="AI8" s="117"/>
    </row>
    <row r="9" spans="1:35" ht="15.75" customHeight="1">
      <c r="T9" s="124"/>
      <c r="U9" s="123"/>
      <c r="V9" s="659" t="s">
        <v>127</v>
      </c>
      <c r="W9" s="659"/>
      <c r="X9" s="659"/>
      <c r="Y9" s="659"/>
      <c r="Z9" s="659"/>
      <c r="AA9" s="659"/>
      <c r="AB9" s="659"/>
      <c r="AC9" s="659"/>
      <c r="AD9" s="659"/>
      <c r="AE9" s="117"/>
      <c r="AF9" s="117"/>
      <c r="AG9" s="117"/>
      <c r="AH9" s="117"/>
      <c r="AI9" s="117"/>
    </row>
    <row r="10" spans="1:35" ht="15.75" customHeight="1">
      <c r="T10" s="124"/>
      <c r="U10" s="123"/>
      <c r="V10" s="123"/>
      <c r="W10" s="657" t="s">
        <v>128</v>
      </c>
      <c r="X10" s="657"/>
      <c r="Y10" s="657"/>
      <c r="Z10" s="657"/>
      <c r="AA10" s="657"/>
      <c r="AB10" s="657"/>
      <c r="AC10" s="657"/>
      <c r="AD10" s="657"/>
      <c r="AE10" s="657"/>
      <c r="AF10" s="117"/>
      <c r="AG10" s="117"/>
      <c r="AH10" s="117"/>
      <c r="AI10" s="117"/>
    </row>
    <row r="11" spans="1:35" ht="15.75">
      <c r="U11" s="123"/>
      <c r="V11" s="123"/>
      <c r="W11" s="123"/>
      <c r="X11" s="659" t="s">
        <v>129</v>
      </c>
      <c r="Y11" s="659"/>
      <c r="Z11" s="659"/>
      <c r="AA11" s="659"/>
      <c r="AB11" s="659"/>
      <c r="AC11" s="659"/>
      <c r="AD11" s="659"/>
      <c r="AE11" s="659"/>
      <c r="AF11" s="659"/>
      <c r="AG11" s="117"/>
      <c r="AH11" s="117"/>
      <c r="AI11" s="117"/>
    </row>
    <row r="12" spans="1:35" ht="15.75">
      <c r="U12" s="123"/>
      <c r="V12" s="123"/>
      <c r="W12" s="123"/>
      <c r="X12" s="123"/>
      <c r="Y12" s="657" t="s">
        <v>130</v>
      </c>
      <c r="Z12" s="657"/>
      <c r="AA12" s="657"/>
      <c r="AB12" s="657"/>
      <c r="AC12" s="657"/>
      <c r="AD12" s="657"/>
      <c r="AE12" s="657"/>
      <c r="AF12" s="657"/>
      <c r="AG12" s="657"/>
      <c r="AH12" s="117"/>
      <c r="AI12" s="117"/>
    </row>
    <row r="13" spans="1:35" ht="15.75">
      <c r="U13" s="123"/>
      <c r="V13" s="123"/>
      <c r="W13" s="123"/>
      <c r="X13" s="123"/>
      <c r="Y13" s="123"/>
      <c r="Z13" s="659" t="s">
        <v>131</v>
      </c>
      <c r="AA13" s="659"/>
      <c r="AB13" s="659"/>
      <c r="AC13" s="659"/>
      <c r="AD13" s="659"/>
      <c r="AE13" s="659"/>
      <c r="AF13" s="659"/>
      <c r="AG13" s="659"/>
      <c r="AH13" s="659"/>
      <c r="AI13" s="117"/>
    </row>
    <row r="14" spans="1:35" ht="15.75">
      <c r="U14" s="123"/>
      <c r="V14" s="123"/>
      <c r="W14" s="123"/>
      <c r="X14" s="123"/>
      <c r="Y14" s="123"/>
      <c r="Z14" s="123"/>
      <c r="AA14" s="657" t="s">
        <v>132</v>
      </c>
      <c r="AB14" s="657"/>
      <c r="AC14" s="657"/>
      <c r="AD14" s="657"/>
      <c r="AE14" s="657"/>
      <c r="AF14" s="657"/>
      <c r="AG14" s="657"/>
      <c r="AH14" s="657"/>
      <c r="AI14" s="657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6" customFormat="1" ht="32.25" customHeight="1">
      <c r="A1" s="688" t="s">
        <v>31</v>
      </c>
      <c r="B1" s="689"/>
      <c r="C1" s="689"/>
      <c r="D1" s="689"/>
      <c r="E1" s="690"/>
      <c r="F1" s="691" t="s">
        <v>311</v>
      </c>
      <c r="G1" s="692"/>
      <c r="H1" s="692"/>
      <c r="I1" s="693"/>
      <c r="J1" s="684" t="s">
        <v>312</v>
      </c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5"/>
      <c r="W1" s="685"/>
      <c r="X1" s="685"/>
      <c r="Y1" s="686"/>
      <c r="Z1" s="694" t="s">
        <v>313</v>
      </c>
      <c r="AA1" s="695"/>
      <c r="AB1" s="695"/>
      <c r="AC1" s="696"/>
      <c r="AD1" s="684" t="s">
        <v>314</v>
      </c>
      <c r="AE1" s="685"/>
      <c r="AF1" s="685"/>
      <c r="AG1" s="685"/>
      <c r="AH1" s="685"/>
      <c r="AI1" s="685"/>
      <c r="AJ1" s="685"/>
      <c r="AK1" s="685"/>
      <c r="AL1" s="685"/>
      <c r="AM1" s="685"/>
      <c r="AN1" s="685"/>
      <c r="AO1" s="685"/>
      <c r="AP1" s="685"/>
      <c r="AQ1" s="685"/>
      <c r="AR1" s="685"/>
      <c r="AS1" s="686"/>
      <c r="AT1" s="691" t="s">
        <v>315</v>
      </c>
      <c r="AU1" s="692"/>
      <c r="AV1" s="692"/>
      <c r="AW1" s="693"/>
      <c r="AX1" s="684" t="s">
        <v>316</v>
      </c>
      <c r="AY1" s="685"/>
      <c r="AZ1" s="685"/>
      <c r="BA1" s="685"/>
      <c r="BB1" s="685"/>
      <c r="BC1" s="685"/>
      <c r="BD1" s="685"/>
      <c r="BE1" s="685"/>
      <c r="BF1" s="685"/>
      <c r="BG1" s="685"/>
      <c r="BH1" s="685"/>
      <c r="BI1" s="685"/>
      <c r="BJ1" s="685"/>
      <c r="BK1" s="685"/>
      <c r="BL1" s="685"/>
      <c r="BM1" s="686"/>
    </row>
    <row r="2" spans="1:65" s="4" customFormat="1" ht="23.25" customHeight="1">
      <c r="A2" s="198" t="s">
        <v>19</v>
      </c>
      <c r="B2" s="198" t="s">
        <v>317</v>
      </c>
      <c r="C2" s="199" t="s">
        <v>318</v>
      </c>
      <c r="D2" s="453" t="s">
        <v>29</v>
      </c>
      <c r="E2" s="654"/>
      <c r="F2" s="200" t="s">
        <v>319</v>
      </c>
      <c r="G2" s="198" t="s">
        <v>18</v>
      </c>
      <c r="H2" s="200" t="s">
        <v>23</v>
      </c>
      <c r="I2" s="201" t="s">
        <v>88</v>
      </c>
      <c r="J2" s="202" t="s">
        <v>320</v>
      </c>
      <c r="K2" s="202" t="s">
        <v>321</v>
      </c>
      <c r="L2" s="200" t="s">
        <v>322</v>
      </c>
      <c r="M2" s="200" t="s">
        <v>323</v>
      </c>
      <c r="N2" s="200" t="s">
        <v>324</v>
      </c>
      <c r="O2" s="200" t="s">
        <v>325</v>
      </c>
      <c r="P2" s="200" t="s">
        <v>326</v>
      </c>
      <c r="Q2" s="200" t="s">
        <v>327</v>
      </c>
      <c r="R2" s="200" t="s">
        <v>328</v>
      </c>
      <c r="S2" s="200" t="s">
        <v>329</v>
      </c>
      <c r="T2" s="200" t="s">
        <v>330</v>
      </c>
      <c r="U2" s="200" t="s">
        <v>23</v>
      </c>
      <c r="V2" s="200" t="s">
        <v>331</v>
      </c>
      <c r="W2" s="200" t="s">
        <v>332</v>
      </c>
      <c r="X2" s="200" t="s">
        <v>333</v>
      </c>
      <c r="Y2" s="203" t="s">
        <v>334</v>
      </c>
      <c r="Z2" s="200" t="s">
        <v>319</v>
      </c>
      <c r="AA2" s="198" t="s">
        <v>18</v>
      </c>
      <c r="AB2" s="200" t="s">
        <v>23</v>
      </c>
      <c r="AC2" s="204" t="s">
        <v>88</v>
      </c>
      <c r="AD2" s="202" t="s">
        <v>320</v>
      </c>
      <c r="AE2" s="202" t="s">
        <v>321</v>
      </c>
      <c r="AF2" s="200" t="s">
        <v>322</v>
      </c>
      <c r="AG2" s="200" t="s">
        <v>323</v>
      </c>
      <c r="AH2" s="200" t="s">
        <v>324</v>
      </c>
      <c r="AI2" s="200" t="s">
        <v>325</v>
      </c>
      <c r="AJ2" s="200" t="s">
        <v>326</v>
      </c>
      <c r="AK2" s="200" t="s">
        <v>327</v>
      </c>
      <c r="AL2" s="200" t="s">
        <v>328</v>
      </c>
      <c r="AM2" s="200" t="s">
        <v>329</v>
      </c>
      <c r="AN2" s="200" t="s">
        <v>330</v>
      </c>
      <c r="AO2" s="200" t="s">
        <v>23</v>
      </c>
      <c r="AP2" s="200" t="s">
        <v>331</v>
      </c>
      <c r="AQ2" s="200" t="s">
        <v>332</v>
      </c>
      <c r="AR2" s="200" t="s">
        <v>333</v>
      </c>
      <c r="AS2" s="203" t="s">
        <v>334</v>
      </c>
      <c r="AT2" s="200" t="s">
        <v>319</v>
      </c>
      <c r="AU2" s="198" t="s">
        <v>18</v>
      </c>
      <c r="AV2" s="200" t="s">
        <v>23</v>
      </c>
      <c r="AW2" s="201" t="s">
        <v>88</v>
      </c>
      <c r="AX2" s="202" t="s">
        <v>320</v>
      </c>
      <c r="AY2" s="202" t="s">
        <v>321</v>
      </c>
      <c r="AZ2" s="200" t="s">
        <v>322</v>
      </c>
      <c r="BA2" s="200" t="s">
        <v>323</v>
      </c>
      <c r="BB2" s="200" t="s">
        <v>324</v>
      </c>
      <c r="BC2" s="200" t="s">
        <v>325</v>
      </c>
      <c r="BD2" s="200" t="s">
        <v>326</v>
      </c>
      <c r="BE2" s="200" t="s">
        <v>327</v>
      </c>
      <c r="BF2" s="200" t="s">
        <v>328</v>
      </c>
      <c r="BG2" s="200" t="s">
        <v>329</v>
      </c>
      <c r="BH2" s="200" t="s">
        <v>330</v>
      </c>
      <c r="BI2" s="200" t="s">
        <v>23</v>
      </c>
      <c r="BJ2" s="200" t="s">
        <v>331</v>
      </c>
      <c r="BK2" s="200" t="s">
        <v>332</v>
      </c>
      <c r="BL2" s="200" t="s">
        <v>335</v>
      </c>
      <c r="BM2" s="203" t="s">
        <v>334</v>
      </c>
    </row>
    <row r="3" spans="1:65" s="34" customFormat="1">
      <c r="A3" s="30" t="str">
        <f>'1-συμβολαια'!A3</f>
        <v>1ο</v>
      </c>
      <c r="B3" s="15" t="str">
        <f>'4-πολλυπρ'!D3</f>
        <v>πΣ</v>
      </c>
      <c r="C3" s="15" t="str">
        <f>'4-πολλυπρ'!I3</f>
        <v>219-85</v>
      </c>
      <c r="D3" s="32"/>
      <c r="E3" s="30"/>
      <c r="F3" s="30"/>
      <c r="G3" s="31"/>
      <c r="H3" s="30"/>
      <c r="I3" s="30"/>
      <c r="J3" s="30"/>
      <c r="K3" s="145" t="s">
        <v>336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05" t="s">
        <v>336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2ο</v>
      </c>
      <c r="B4" s="15" t="str">
        <f>'4-πολλυπρ'!D4</f>
        <v>πΣ</v>
      </c>
      <c r="C4" s="15" t="str">
        <f>'4-πολλυπρ'!I4</f>
        <v>219-85</v>
      </c>
      <c r="D4" s="32"/>
      <c r="E4" s="30"/>
      <c r="F4" s="30"/>
      <c r="G4" s="31"/>
      <c r="H4" s="30"/>
      <c r="I4" s="30"/>
      <c r="J4" s="30"/>
      <c r="K4" s="145" t="s">
        <v>336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05" t="s">
        <v>336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 t="str">
        <f>'1-συμβολαια'!A5</f>
        <v>3ο</v>
      </c>
      <c r="B5" s="15" t="str">
        <f>'4-πολλυπρ'!D5</f>
        <v>πΣ</v>
      </c>
      <c r="C5" s="15" t="str">
        <f>'4-πολλυπρ'!I5</f>
        <v>219-85</v>
      </c>
      <c r="D5" s="32"/>
      <c r="E5" s="30"/>
      <c r="F5" s="30"/>
      <c r="G5" s="31"/>
      <c r="H5" s="30"/>
      <c r="I5" s="30"/>
      <c r="J5" s="30"/>
      <c r="K5" s="145" t="s">
        <v>336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05" t="s">
        <v>336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7" spans="1:65">
      <c r="F7" s="687" t="s">
        <v>337</v>
      </c>
      <c r="G7" s="687"/>
      <c r="H7" s="687"/>
      <c r="I7" s="687"/>
    </row>
    <row r="8" spans="1:65">
      <c r="F8" s="687"/>
      <c r="G8" s="687"/>
      <c r="H8" s="687"/>
      <c r="I8" s="687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1" topLeftCell="A2" activePane="bottomLeft" state="frozen"/>
      <selection pane="bottomLeft" activeCell="C23" sqref="C23"/>
    </sheetView>
  </sheetViews>
  <sheetFormatPr defaultRowHeight="11.25"/>
  <cols>
    <col min="1" max="1" width="9.140625" style="3"/>
    <col min="2" max="2" width="63" style="3" bestFit="1" customWidth="1"/>
    <col min="3" max="3" width="14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07"/>
      <c r="B1" s="207"/>
      <c r="C1" s="336"/>
      <c r="D1" s="207" t="s">
        <v>338</v>
      </c>
      <c r="E1" s="207" t="s">
        <v>339</v>
      </c>
      <c r="F1" s="207" t="s">
        <v>340</v>
      </c>
      <c r="G1" s="207" t="s">
        <v>341</v>
      </c>
      <c r="H1" s="207" t="s">
        <v>342</v>
      </c>
      <c r="I1" s="207" t="s">
        <v>343</v>
      </c>
      <c r="J1" s="207" t="s">
        <v>344</v>
      </c>
      <c r="K1" s="351" t="s">
        <v>345</v>
      </c>
      <c r="L1" s="458" t="s">
        <v>346</v>
      </c>
      <c r="M1" s="459"/>
      <c r="N1" s="459"/>
      <c r="O1" s="459"/>
      <c r="P1" s="460" t="s">
        <v>347</v>
      </c>
      <c r="Q1" s="460"/>
      <c r="R1" s="460"/>
      <c r="S1" s="460"/>
      <c r="T1" s="461"/>
    </row>
    <row r="2" spans="1:20" s="5" customFormat="1">
      <c r="A2" s="297" t="str">
        <f>'1-συμβολαια'!A3</f>
        <v>1ο</v>
      </c>
      <c r="B2" s="75" t="str">
        <f>'1-συμβολαια'!C3</f>
        <v>αγοραπωλησίας ΠΡΟΣΥΜΦΩΝΟ τίμημα = 123.000 αρραβών =</v>
      </c>
      <c r="C2" s="384">
        <f>'1-συμβολαια'!D3</f>
        <v>47239.92</v>
      </c>
      <c r="D2" s="384">
        <v>0.5</v>
      </c>
      <c r="E2" s="384"/>
      <c r="F2" s="384"/>
      <c r="G2" s="384"/>
      <c r="H2" s="384"/>
      <c r="I2" s="384"/>
      <c r="J2" s="384"/>
      <c r="K2" s="384">
        <f t="shared" ref="K2:K4" si="0">SUM(D2:I2)</f>
        <v>0.5</v>
      </c>
      <c r="L2" s="75"/>
      <c r="M2" s="75"/>
      <c r="N2" s="75"/>
      <c r="O2" s="75"/>
      <c r="P2" s="75"/>
      <c r="Q2" s="75"/>
      <c r="R2" s="75"/>
      <c r="S2" s="75"/>
      <c r="T2" s="75"/>
    </row>
    <row r="3" spans="1:20" s="5" customFormat="1">
      <c r="A3" s="297" t="str">
        <f>'1-συμβολαια'!A4</f>
        <v>2ο</v>
      </c>
      <c r="B3" s="75" t="str">
        <f>'1-συμβολαια'!C4</f>
        <v>αγοραπωλησίας προσυμφώνου 4466 τίμημα = 123.000 αρραβών = 47.239,92 ...ΛΥΣΗ</v>
      </c>
      <c r="C3" s="384">
        <f>'1-συμβολαια'!D4</f>
        <v>47239.92</v>
      </c>
      <c r="D3" s="384">
        <v>0.5</v>
      </c>
      <c r="E3" s="384"/>
      <c r="F3" s="384"/>
      <c r="G3" s="384"/>
      <c r="H3" s="384"/>
      <c r="I3" s="384"/>
      <c r="J3" s="384"/>
      <c r="K3" s="384">
        <f t="shared" ref="K3" si="1">SUM(D3:I3)</f>
        <v>0.5</v>
      </c>
      <c r="L3" s="75"/>
      <c r="M3" s="75"/>
      <c r="N3" s="75"/>
      <c r="O3" s="75"/>
      <c r="P3" s="75"/>
      <c r="Q3" s="75"/>
      <c r="R3" s="75"/>
      <c r="S3" s="75"/>
      <c r="T3" s="75"/>
    </row>
    <row r="4" spans="1:20" s="5" customFormat="1">
      <c r="A4" s="297" t="str">
        <f>'1-συμβολαια'!A5</f>
        <v>3ο</v>
      </c>
      <c r="B4" s="75" t="str">
        <f>'1-συμβολαια'!C5</f>
        <v>αγοραπωλησία τίμημα = Δ.Ο.Υ. =</v>
      </c>
      <c r="C4" s="384">
        <f>'1-συμβολαια'!D5</f>
        <v>64199.18</v>
      </c>
      <c r="D4" s="384">
        <v>0.5</v>
      </c>
      <c r="E4" s="384"/>
      <c r="F4" s="384"/>
      <c r="G4" s="384"/>
      <c r="H4" s="384"/>
      <c r="I4" s="384"/>
      <c r="J4" s="384"/>
      <c r="K4" s="384">
        <f t="shared" si="0"/>
        <v>0.5</v>
      </c>
      <c r="L4" s="382">
        <v>38342</v>
      </c>
      <c r="M4" s="75">
        <v>401</v>
      </c>
      <c r="N4" s="75">
        <v>11</v>
      </c>
      <c r="O4" s="389">
        <v>954.08</v>
      </c>
      <c r="P4" s="75" t="s">
        <v>554</v>
      </c>
      <c r="Q4" s="75"/>
      <c r="R4" s="75"/>
      <c r="S4" s="75"/>
      <c r="T4" s="75"/>
    </row>
    <row r="5" spans="1:20">
      <c r="A5" s="455" t="str">
        <f>'1-συμβολαια'!A6</f>
        <v>σύνολο</v>
      </c>
      <c r="B5" s="456"/>
      <c r="C5" s="457"/>
      <c r="D5" s="335">
        <f t="shared" ref="D5:K5" si="2">SUM(D2:D4)</f>
        <v>1.5</v>
      </c>
      <c r="E5" s="335">
        <f t="shared" si="2"/>
        <v>0</v>
      </c>
      <c r="F5" s="335">
        <f t="shared" si="2"/>
        <v>0</v>
      </c>
      <c r="G5" s="335">
        <f t="shared" si="2"/>
        <v>0</v>
      </c>
      <c r="H5" s="335">
        <f t="shared" si="2"/>
        <v>0</v>
      </c>
      <c r="I5" s="335">
        <f t="shared" si="2"/>
        <v>0</v>
      </c>
      <c r="J5" s="335">
        <f t="shared" si="2"/>
        <v>0</v>
      </c>
      <c r="K5" s="335">
        <f t="shared" si="2"/>
        <v>1.5</v>
      </c>
    </row>
    <row r="6" spans="1:20">
      <c r="J6" s="2"/>
    </row>
    <row r="7" spans="1:20">
      <c r="I7" s="5"/>
    </row>
    <row r="8" spans="1:20">
      <c r="J8" s="2"/>
    </row>
    <row r="9" spans="1:20">
      <c r="H9" s="164"/>
    </row>
    <row r="10" spans="1:20">
      <c r="J10" s="2"/>
    </row>
    <row r="11" spans="1:20">
      <c r="E11" s="118"/>
      <c r="J11" s="2"/>
    </row>
    <row r="12" spans="1:20">
      <c r="E12" s="6"/>
      <c r="J12" s="2"/>
    </row>
    <row r="15" spans="1:20">
      <c r="C15" s="4"/>
      <c r="D15" s="5"/>
      <c r="E15" s="5"/>
      <c r="F15" s="5"/>
      <c r="G15" s="5"/>
      <c r="H15" s="5"/>
      <c r="I15" s="5"/>
      <c r="J15" s="5"/>
      <c r="K15" s="5"/>
    </row>
    <row r="16" spans="1:20">
      <c r="C16" s="4"/>
      <c r="D16" s="5"/>
      <c r="E16" s="5"/>
      <c r="F16" s="5"/>
      <c r="G16" s="5"/>
      <c r="H16" s="5"/>
      <c r="I16" s="5"/>
      <c r="J16" s="5"/>
      <c r="K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  <row r="23" spans="4:4">
      <c r="D23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85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8.140625" style="8" bestFit="1" customWidth="1"/>
    <col min="2" max="2" width="8.7109375" style="139" bestFit="1" customWidth="1"/>
    <col min="3" max="3" width="63" style="93" bestFit="1" customWidth="1"/>
    <col min="4" max="4" width="12.85546875" style="3" customWidth="1"/>
    <col min="5" max="5" width="12.42578125" style="3" customWidth="1"/>
    <col min="6" max="6" width="9.42578125" style="3" bestFit="1" customWidth="1"/>
    <col min="7" max="7" width="8.28515625" style="2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6.5703125" style="2" bestFit="1" customWidth="1"/>
    <col min="16" max="16" width="8.7109375" style="77" bestFit="1" customWidth="1"/>
    <col min="17" max="17" width="6.42578125" style="2" bestFit="1" customWidth="1"/>
    <col min="18" max="18" width="9.42578125" style="2" bestFit="1" customWidth="1"/>
    <col min="19" max="20" width="10.28515625" style="2" bestFit="1" customWidth="1"/>
    <col min="21" max="21" width="8.140625" style="2" bestFit="1" customWidth="1"/>
    <col min="22" max="22" width="8.5703125" style="2" bestFit="1" customWidth="1"/>
    <col min="23" max="25" width="9.42578125" style="2" bestFit="1" customWidth="1"/>
    <col min="26" max="26" width="8.42578125" style="29" bestFit="1" customWidth="1"/>
    <col min="27" max="27" width="10.42578125" style="8" bestFit="1" customWidth="1"/>
    <col min="28" max="28" width="21.42578125" style="78" customWidth="1"/>
    <col min="29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705" t="s">
        <v>1</v>
      </c>
      <c r="B1" s="707" t="s">
        <v>2</v>
      </c>
      <c r="C1" s="704" t="s">
        <v>0</v>
      </c>
      <c r="D1" s="708" t="s">
        <v>11</v>
      </c>
      <c r="E1" s="702" t="s">
        <v>12</v>
      </c>
      <c r="F1" s="710" t="s">
        <v>544</v>
      </c>
      <c r="G1" s="711"/>
      <c r="H1" s="711"/>
      <c r="I1" s="712" t="s">
        <v>561</v>
      </c>
      <c r="J1" s="698" t="s">
        <v>62</v>
      </c>
      <c r="K1" s="698"/>
      <c r="L1" s="698"/>
      <c r="M1" s="714" t="s">
        <v>146</v>
      </c>
      <c r="N1" s="728" t="s">
        <v>549</v>
      </c>
      <c r="O1" s="718" t="s">
        <v>543</v>
      </c>
      <c r="P1" s="719"/>
      <c r="Q1" s="719"/>
      <c r="R1" s="730" t="s">
        <v>542</v>
      </c>
      <c r="S1" s="722" t="s">
        <v>43</v>
      </c>
      <c r="T1" s="723"/>
      <c r="U1" s="597" t="s">
        <v>58</v>
      </c>
      <c r="V1" s="599"/>
      <c r="W1" s="720" t="s">
        <v>80</v>
      </c>
      <c r="X1" s="721"/>
      <c r="Y1" s="721"/>
      <c r="Z1" s="724" t="s">
        <v>54</v>
      </c>
      <c r="AA1" s="726" t="s">
        <v>44</v>
      </c>
      <c r="AB1" s="716" t="s">
        <v>83</v>
      </c>
    </row>
    <row r="2" spans="1:34" ht="26.25" thickBot="1">
      <c r="A2" s="706"/>
      <c r="B2" s="448"/>
      <c r="C2" s="473"/>
      <c r="D2" s="709"/>
      <c r="E2" s="703"/>
      <c r="F2" s="276" t="s">
        <v>271</v>
      </c>
      <c r="G2" s="275" t="s">
        <v>96</v>
      </c>
      <c r="H2" s="348" t="s">
        <v>47</v>
      </c>
      <c r="I2" s="713"/>
      <c r="J2" s="194" t="s">
        <v>512</v>
      </c>
      <c r="K2" s="194" t="s">
        <v>146</v>
      </c>
      <c r="L2" s="350" t="s">
        <v>47</v>
      </c>
      <c r="M2" s="715"/>
      <c r="N2" s="729"/>
      <c r="O2" s="71" t="s">
        <v>23</v>
      </c>
      <c r="P2" s="76" t="s">
        <v>85</v>
      </c>
      <c r="Q2" s="349" t="s">
        <v>84</v>
      </c>
      <c r="R2" s="731"/>
      <c r="S2" s="42" t="s">
        <v>23</v>
      </c>
      <c r="T2" s="38" t="s">
        <v>34</v>
      </c>
      <c r="U2" s="42" t="s">
        <v>23</v>
      </c>
      <c r="V2" s="43" t="s">
        <v>34</v>
      </c>
      <c r="W2" s="42" t="s">
        <v>78</v>
      </c>
      <c r="X2" s="10" t="s">
        <v>79</v>
      </c>
      <c r="Y2" s="41" t="s">
        <v>33</v>
      </c>
      <c r="Z2" s="725"/>
      <c r="AA2" s="727"/>
      <c r="AB2" s="717"/>
    </row>
    <row r="3" spans="1:34" s="5" customFormat="1">
      <c r="A3" s="423" t="str">
        <f>'1-συμβολαια'!A3</f>
        <v>1ο</v>
      </c>
      <c r="B3" s="406">
        <f>'1-συμβολαια'!B3</f>
        <v>38320</v>
      </c>
      <c r="C3" s="404" t="str">
        <f>'1-συμβολαια'!C3</f>
        <v>αγοραπωλησίας ΠΡΟΣΥΜΦΩΝΟ τίμημα = 123.000 αρραβών =</v>
      </c>
      <c r="D3" s="363" t="str">
        <f>'4-πολλυπρ'!D3</f>
        <v>πΣ</v>
      </c>
      <c r="E3" s="363" t="str">
        <f>'4-πολλυπρ'!I3</f>
        <v>219-85</v>
      </c>
      <c r="F3" s="364">
        <f>'14-βιβλΕσ'!L3</f>
        <v>90.472148000000018</v>
      </c>
      <c r="G3" s="359">
        <f>'14-βιβλΕσ'!S3</f>
        <v>1.5</v>
      </c>
      <c r="H3" s="359">
        <f t="shared" ref="H3:H5" si="0">F3+G3</f>
        <v>91.972148000000018</v>
      </c>
      <c r="I3" s="359">
        <f>'8-κ-15-17'!AG3</f>
        <v>0</v>
      </c>
      <c r="J3" s="342"/>
      <c r="K3" s="342"/>
      <c r="L3" s="342"/>
      <c r="M3" s="359">
        <f>'14-βιβλΕσ'!T3</f>
        <v>149.92999999999998</v>
      </c>
      <c r="N3" s="359">
        <f>('14-βιβλΕσ'!O3+'14-βιβλΕσ'!P3+'14-βιβλΕσ'!T3)*40%</f>
        <v>74.720928000000029</v>
      </c>
      <c r="O3" s="274"/>
      <c r="P3" s="274"/>
      <c r="Q3" s="274"/>
      <c r="R3" s="274"/>
      <c r="S3" s="359">
        <f>H3+I3+L3+N3+O3+R3</f>
        <v>166.69307600000005</v>
      </c>
      <c r="T3" s="297">
        <v>1797</v>
      </c>
      <c r="U3" s="359">
        <f>Y3-S3+N3</f>
        <v>5.358024000000043</v>
      </c>
      <c r="V3" s="297">
        <v>29</v>
      </c>
      <c r="W3" s="359">
        <f>'1-συμβολαια'!L3+'8-κ-15-17'!AG3+'14-βιβλΕσ'!S3+'14-βιβλΕσ'!T3</f>
        <v>705.74017200000003</v>
      </c>
      <c r="X3" s="359">
        <f>'1-συμβολαια'!M3</f>
        <v>608.41</v>
      </c>
      <c r="Y3" s="359">
        <f t="shared" ref="Y3:Y5" si="1">W3-X3</f>
        <v>97.330172000000061</v>
      </c>
      <c r="Z3" s="382">
        <v>45819</v>
      </c>
      <c r="AA3" s="293">
        <f>T3+V3</f>
        <v>1826</v>
      </c>
      <c r="AB3" s="405">
        <v>596</v>
      </c>
    </row>
    <row r="4" spans="1:34" s="5" customFormat="1">
      <c r="A4" s="423" t="str">
        <f>'1-συμβολαια'!A4</f>
        <v>2ο</v>
      </c>
      <c r="B4" s="406">
        <f>'1-συμβολαια'!B4</f>
        <v>38341</v>
      </c>
      <c r="C4" s="404" t="str">
        <f>'1-συμβολαια'!C4</f>
        <v>αγοραπωλησίας προσυμφώνου 4466 τίμημα = 123.000 αρραβών = 47.239,92 ...ΛΥΣΗ</v>
      </c>
      <c r="D4" s="363" t="str">
        <f>'4-πολλυπρ'!D4</f>
        <v>πΣ</v>
      </c>
      <c r="E4" s="363" t="str">
        <f>'4-πολλυπρ'!I4</f>
        <v>219-85</v>
      </c>
      <c r="F4" s="364">
        <f>'14-βιβλΕσ'!L4</f>
        <v>88.34034800000002</v>
      </c>
      <c r="G4" s="359">
        <f>'14-βιβλΕσ'!S4</f>
        <v>1.5</v>
      </c>
      <c r="H4" s="359">
        <f t="shared" si="0"/>
        <v>89.84034800000002</v>
      </c>
      <c r="I4" s="359">
        <f>'8-κ-15-17'!AG4</f>
        <v>614.11896000000002</v>
      </c>
      <c r="J4" s="342"/>
      <c r="K4" s="342"/>
      <c r="L4" s="342"/>
      <c r="M4" s="359">
        <f>'14-βιβλΕσ'!T4</f>
        <v>42.230000000000004</v>
      </c>
      <c r="N4" s="359">
        <f>('14-βιβλΕσ'!O4+'14-βιβλΕσ'!P4+'14-βιβλΕσ'!T4)*40%</f>
        <v>249.30892800000004</v>
      </c>
      <c r="O4" s="274"/>
      <c r="P4" s="274"/>
      <c r="Q4" s="274"/>
      <c r="R4" s="274"/>
      <c r="S4" s="359">
        <f t="shared" ref="S4:S5" si="2">H4+I4+L4+N4+O4+R4</f>
        <v>953.26823600000012</v>
      </c>
      <c r="T4" s="297">
        <v>10193</v>
      </c>
      <c r="U4" s="359">
        <f t="shared" ref="U4:U5" si="3">Y4-S4+N4</f>
        <v>446.09162400000002</v>
      </c>
      <c r="V4" s="297">
        <v>2405</v>
      </c>
      <c r="W4" s="359">
        <f>'1-συμβολαια'!L4+'8-κ-15-17'!AG4+'14-βιβλΕσ'!S4+'14-βιβλΕσ'!T4</f>
        <v>1177.3309320000001</v>
      </c>
      <c r="X4" s="359">
        <f>'1-συμβολαια'!M4</f>
        <v>27.28</v>
      </c>
      <c r="Y4" s="359">
        <f t="shared" si="1"/>
        <v>1150.0509320000001</v>
      </c>
      <c r="Z4" s="382">
        <v>45820</v>
      </c>
      <c r="AA4" s="293">
        <f t="shared" ref="AA4:AA5" si="4">T4+V4</f>
        <v>12598</v>
      </c>
      <c r="AB4" s="405"/>
    </row>
    <row r="5" spans="1:34" s="5" customFormat="1">
      <c r="A5" s="423" t="str">
        <f>'1-συμβολαια'!A5</f>
        <v>3ο</v>
      </c>
      <c r="B5" s="406">
        <f>'1-συμβολαια'!B5</f>
        <v>38341</v>
      </c>
      <c r="C5" s="404" t="str">
        <f>'1-συμβολαια'!C5</f>
        <v>αγοραπωλησία τίμημα = Δ.Ο.Υ. =</v>
      </c>
      <c r="D5" s="363" t="str">
        <f>'4-πολλυπρ'!D5</f>
        <v>πΣ</v>
      </c>
      <c r="E5" s="363" t="str">
        <f>'4-πολλυπρ'!I5</f>
        <v>219-85</v>
      </c>
      <c r="F5" s="364">
        <f>'14-βιβλΕσ'!L5</f>
        <v>123.841216</v>
      </c>
      <c r="G5" s="359">
        <f>'14-βιβλΕσ'!S5</f>
        <v>7.4399999999999995</v>
      </c>
      <c r="H5" s="359">
        <f t="shared" si="0"/>
        <v>131.281216</v>
      </c>
      <c r="I5" s="359">
        <f>'8-κ-15-17'!AG5</f>
        <v>0</v>
      </c>
      <c r="J5" s="342"/>
      <c r="K5" s="342"/>
      <c r="L5" s="342"/>
      <c r="M5" s="359">
        <f>'14-βιβλΕσ'!T5</f>
        <v>324.36</v>
      </c>
      <c r="N5" s="359">
        <f>('14-βιβλΕσ'!O5+'14-βιβλΕσ'!P5+'14-βιβλΕσ'!T5)*40%</f>
        <v>186.94537600000007</v>
      </c>
      <c r="O5" s="274"/>
      <c r="P5" s="274"/>
      <c r="Q5" s="274"/>
      <c r="R5" s="274"/>
      <c r="S5" s="359">
        <f t="shared" si="2"/>
        <v>318.2265920000001</v>
      </c>
      <c r="T5" s="297">
        <v>3403</v>
      </c>
      <c r="U5" s="359">
        <f t="shared" si="3"/>
        <v>219.18100800000019</v>
      </c>
      <c r="V5" s="297">
        <v>1182</v>
      </c>
      <c r="W5" s="359">
        <f>'1-συμβολαια'!L5+'8-κ-15-17'!AG5+'14-βιβλΕσ'!S5+'14-βιβλΕσ'!T5</f>
        <v>1104.1022240000002</v>
      </c>
      <c r="X5" s="359">
        <f>'1-συμβολαια'!M5</f>
        <v>753.64</v>
      </c>
      <c r="Y5" s="359">
        <f t="shared" si="1"/>
        <v>350.46222400000022</v>
      </c>
      <c r="Z5" s="382">
        <v>45821</v>
      </c>
      <c r="AA5" s="293">
        <f t="shared" si="4"/>
        <v>4585</v>
      </c>
      <c r="AB5" s="405">
        <v>596</v>
      </c>
    </row>
    <row r="6" spans="1:34">
      <c r="A6" s="699" t="s">
        <v>35</v>
      </c>
      <c r="B6" s="700"/>
      <c r="C6" s="700"/>
      <c r="D6" s="700"/>
      <c r="E6" s="701"/>
      <c r="F6" s="44">
        <f>SUM(F3:F5)</f>
        <v>302.65371200000004</v>
      </c>
      <c r="G6" s="44">
        <f>SUM(G3:G5)</f>
        <v>10.44</v>
      </c>
      <c r="H6" s="44">
        <f>SUM(H3:H5)</f>
        <v>313.09371200000004</v>
      </c>
      <c r="I6" s="44">
        <f>SUM(I3:I5)</f>
        <v>614.11896000000002</v>
      </c>
      <c r="J6" s="342"/>
      <c r="K6" s="342"/>
      <c r="L6" s="342"/>
      <c r="M6" s="44">
        <f>SUM(M3:M5)</f>
        <v>516.52</v>
      </c>
      <c r="N6" s="44"/>
      <c r="O6" s="44">
        <f>SUM(O3:O5)</f>
        <v>0</v>
      </c>
      <c r="P6" s="44">
        <f>SUM(P3:P5)</f>
        <v>0</v>
      </c>
      <c r="Q6" s="44">
        <f>SUM(Q3:Q5)</f>
        <v>0</v>
      </c>
      <c r="R6" s="44"/>
      <c r="S6" s="44">
        <f t="shared" ref="S6:Y6" si="5">SUM(S3:S5)</f>
        <v>1438.1879040000003</v>
      </c>
      <c r="T6" s="436">
        <f t="shared" si="5"/>
        <v>15393</v>
      </c>
      <c r="U6" s="44">
        <f t="shared" si="5"/>
        <v>670.63065600000027</v>
      </c>
      <c r="V6" s="436">
        <f t="shared" si="5"/>
        <v>3616</v>
      </c>
      <c r="W6" s="44">
        <f t="shared" si="5"/>
        <v>2987.1733280000003</v>
      </c>
      <c r="X6" s="44">
        <f t="shared" si="5"/>
        <v>1389.33</v>
      </c>
      <c r="Y6" s="44">
        <f t="shared" si="5"/>
        <v>1597.8433280000004</v>
      </c>
      <c r="Z6" s="44"/>
      <c r="AA6" s="436">
        <f>SUM(AA3:AA5)</f>
        <v>19009</v>
      </c>
    </row>
    <row r="7" spans="1:34">
      <c r="M7" s="77"/>
      <c r="N7" s="77"/>
    </row>
    <row r="8" spans="1:34">
      <c r="M8" s="136"/>
      <c r="N8" s="136"/>
      <c r="W8" s="136"/>
    </row>
    <row r="9" spans="1:34">
      <c r="W9" s="137"/>
    </row>
    <row r="10" spans="1:34" ht="15.75" customHeight="1">
      <c r="AC10" s="122"/>
      <c r="AD10" s="122"/>
      <c r="AE10" s="122"/>
      <c r="AF10" s="122"/>
      <c r="AG10" s="122"/>
      <c r="AH10" s="122"/>
    </row>
    <row r="11" spans="1:34" ht="15.75" customHeight="1">
      <c r="W11" s="136"/>
    </row>
    <row r="12" spans="1:34" ht="15.75" customHeight="1"/>
    <row r="13" spans="1:34" ht="15.75" customHeight="1"/>
    <row r="22" spans="29:34" ht="15">
      <c r="AC22" s="126"/>
      <c r="AD22" s="126"/>
      <c r="AE22" s="126"/>
      <c r="AF22" s="126"/>
      <c r="AG22" s="126"/>
      <c r="AH22" s="126"/>
    </row>
    <row r="23" spans="29:34" ht="15.75">
      <c r="AC23" s="127"/>
      <c r="AD23" s="127"/>
      <c r="AE23" s="127"/>
      <c r="AF23" s="127"/>
      <c r="AG23" s="127"/>
      <c r="AH23" s="127"/>
    </row>
    <row r="24" spans="29:34" ht="15.75">
      <c r="AC24" s="127"/>
      <c r="AD24" s="127"/>
      <c r="AE24" s="127"/>
      <c r="AF24" s="127"/>
      <c r="AG24" s="127"/>
      <c r="AH24" s="127"/>
    </row>
    <row r="25" spans="29:34" ht="15.75">
      <c r="AC25" s="127"/>
      <c r="AD25" s="127"/>
      <c r="AE25" s="127"/>
      <c r="AF25" s="127"/>
      <c r="AG25" s="127"/>
      <c r="AH25" s="127"/>
    </row>
    <row r="26" spans="29:34" ht="15.75">
      <c r="AC26" s="129"/>
      <c r="AD26" s="129"/>
      <c r="AE26" s="129"/>
      <c r="AF26" s="129"/>
      <c r="AG26" s="129"/>
      <c r="AH26" s="127"/>
    </row>
    <row r="27" spans="29:34" ht="15.75">
      <c r="AC27" s="127"/>
      <c r="AD27" s="127"/>
      <c r="AE27" s="127"/>
      <c r="AF27" s="127"/>
      <c r="AG27" s="127"/>
      <c r="AH27" s="127"/>
    </row>
    <row r="28" spans="29:34" ht="15.75">
      <c r="AC28" s="127"/>
      <c r="AD28" s="127"/>
      <c r="AE28" s="127"/>
      <c r="AF28" s="127"/>
      <c r="AG28" s="127"/>
      <c r="AH28" s="127"/>
    </row>
    <row r="29" spans="29:34" ht="15.75">
      <c r="AC29" s="127"/>
      <c r="AD29" s="127"/>
      <c r="AE29" s="127"/>
      <c r="AF29" s="127"/>
      <c r="AG29" s="127"/>
      <c r="AH29" s="127"/>
    </row>
    <row r="30" spans="29:34" ht="15.75">
      <c r="AC30" s="127"/>
      <c r="AD30" s="127"/>
      <c r="AE30" s="127"/>
      <c r="AF30" s="127"/>
      <c r="AG30" s="127"/>
      <c r="AH30" s="127"/>
    </row>
    <row r="31" spans="29:34" ht="15.75">
      <c r="AC31" s="127"/>
      <c r="AD31" s="127"/>
      <c r="AE31" s="127"/>
      <c r="AF31" s="127"/>
      <c r="AG31" s="127"/>
      <c r="AH31" s="127"/>
    </row>
    <row r="32" spans="29:34" ht="15">
      <c r="AC32" s="126"/>
      <c r="AD32" s="126"/>
      <c r="AE32" s="126"/>
      <c r="AF32" s="126"/>
      <c r="AG32" s="126"/>
      <c r="AH32" s="126"/>
    </row>
    <row r="33" spans="29:34" ht="15">
      <c r="AC33" s="126"/>
      <c r="AD33" s="126"/>
      <c r="AE33" s="126"/>
      <c r="AF33" s="126"/>
      <c r="AG33" s="126"/>
      <c r="AH33" s="126"/>
    </row>
    <row r="34" spans="29:34" ht="15">
      <c r="AC34" s="126"/>
      <c r="AD34" s="126"/>
      <c r="AE34" s="126"/>
      <c r="AF34" s="126"/>
      <c r="AG34" s="126"/>
      <c r="AH34" s="126"/>
    </row>
    <row r="35" spans="29:34" ht="15">
      <c r="AC35" s="126"/>
      <c r="AD35" s="126"/>
      <c r="AE35" s="126"/>
      <c r="AF35" s="126"/>
      <c r="AG35" s="126"/>
      <c r="AH35" s="126"/>
    </row>
    <row r="36" spans="29:34" ht="15">
      <c r="AC36" s="126"/>
      <c r="AD36" s="126"/>
      <c r="AE36" s="126"/>
      <c r="AF36" s="126"/>
      <c r="AG36" s="126"/>
      <c r="AH36" s="126"/>
    </row>
    <row r="37" spans="29:34" ht="15">
      <c r="AC37" s="126"/>
      <c r="AD37" s="126"/>
      <c r="AE37" s="126"/>
      <c r="AF37" s="126"/>
      <c r="AG37" s="126"/>
      <c r="AH37" s="126"/>
    </row>
    <row r="38" spans="29:34" ht="15">
      <c r="AC38" s="126"/>
      <c r="AD38" s="126"/>
      <c r="AE38" s="126"/>
      <c r="AF38" s="126"/>
      <c r="AG38" s="126"/>
      <c r="AH38" s="126"/>
    </row>
    <row r="39" spans="29:34" ht="15">
      <c r="AC39" s="126"/>
      <c r="AD39" s="126"/>
      <c r="AE39" s="126"/>
      <c r="AF39" s="126"/>
      <c r="AG39" s="126"/>
      <c r="AH39" s="126"/>
    </row>
    <row r="40" spans="29:34" ht="15">
      <c r="AC40" s="126"/>
      <c r="AD40" s="126"/>
      <c r="AE40" s="126"/>
      <c r="AF40" s="126"/>
      <c r="AG40" s="126"/>
      <c r="AH40" s="126"/>
    </row>
    <row r="41" spans="29:34" ht="15">
      <c r="AC41" s="126"/>
      <c r="AD41" s="126"/>
      <c r="AE41" s="126"/>
      <c r="AF41" s="126"/>
      <c r="AG41" s="126"/>
      <c r="AH41" s="126"/>
    </row>
    <row r="42" spans="29:34" ht="15">
      <c r="AC42" s="126"/>
      <c r="AD42" s="126"/>
      <c r="AE42" s="126"/>
      <c r="AF42" s="126"/>
      <c r="AG42" s="126"/>
      <c r="AH42" s="126"/>
    </row>
    <row r="43" spans="29:34" ht="15">
      <c r="AC43" s="126"/>
      <c r="AD43" s="126"/>
      <c r="AE43" s="126"/>
      <c r="AF43" s="126"/>
      <c r="AG43" s="126"/>
      <c r="AH43" s="126"/>
    </row>
    <row r="44" spans="29:34" ht="15">
      <c r="AC44" s="126"/>
      <c r="AD44" s="126"/>
      <c r="AE44" s="126"/>
      <c r="AF44" s="126"/>
      <c r="AG44" s="126"/>
      <c r="AH44" s="126"/>
    </row>
    <row r="45" spans="29:34" ht="15">
      <c r="AC45" s="126"/>
      <c r="AD45" s="126"/>
      <c r="AE45" s="126"/>
      <c r="AF45" s="126"/>
      <c r="AG45" s="126"/>
      <c r="AH45" s="126"/>
    </row>
    <row r="46" spans="29:34" ht="15">
      <c r="AC46" s="126"/>
      <c r="AD46" s="126"/>
      <c r="AE46" s="126"/>
      <c r="AF46" s="126"/>
      <c r="AG46" s="126"/>
      <c r="AH46" s="126"/>
    </row>
    <row r="47" spans="29:34" ht="15">
      <c r="AC47" s="126"/>
      <c r="AD47" s="126"/>
      <c r="AE47" s="126"/>
      <c r="AF47" s="126"/>
      <c r="AG47" s="126"/>
      <c r="AH47" s="126"/>
    </row>
    <row r="48" spans="29:34" ht="15">
      <c r="AC48" s="126"/>
      <c r="AD48" s="126"/>
      <c r="AE48" s="126"/>
      <c r="AF48" s="126"/>
      <c r="AG48" s="126"/>
      <c r="AH48" s="126"/>
    </row>
    <row r="49" spans="29:34" ht="15">
      <c r="AC49" s="126"/>
      <c r="AD49" s="126"/>
      <c r="AE49" s="126"/>
      <c r="AF49" s="126"/>
      <c r="AG49" s="126"/>
      <c r="AH49" s="126"/>
    </row>
    <row r="50" spans="29:34" ht="15">
      <c r="AC50" s="126"/>
      <c r="AD50" s="126"/>
      <c r="AE50" s="126"/>
      <c r="AF50" s="126"/>
      <c r="AG50" s="126"/>
      <c r="AH50" s="126"/>
    </row>
    <row r="51" spans="29:34" ht="15">
      <c r="AC51" s="126"/>
      <c r="AD51" s="126"/>
      <c r="AE51" s="126"/>
      <c r="AF51" s="126"/>
      <c r="AG51" s="126"/>
      <c r="AH51" s="126"/>
    </row>
    <row r="52" spans="29:34" ht="15">
      <c r="AC52" s="126"/>
      <c r="AD52" s="126"/>
      <c r="AE52" s="126"/>
      <c r="AF52" s="126"/>
      <c r="AG52" s="126"/>
      <c r="AH52" s="126"/>
    </row>
    <row r="53" spans="29:34" ht="15.75" customHeight="1">
      <c r="AC53" s="126"/>
      <c r="AD53" s="126"/>
      <c r="AE53" s="126"/>
      <c r="AF53" s="126"/>
      <c r="AG53" s="126"/>
      <c r="AH53" s="126"/>
    </row>
    <row r="54" spans="29:34" ht="15">
      <c r="AC54" s="126"/>
      <c r="AD54" s="126"/>
      <c r="AE54" s="126"/>
      <c r="AF54" s="126"/>
      <c r="AG54" s="126"/>
      <c r="AH54" s="126"/>
    </row>
    <row r="55" spans="29:34" ht="15">
      <c r="AC55" s="126"/>
      <c r="AD55" s="126"/>
      <c r="AE55" s="126"/>
      <c r="AF55" s="126"/>
      <c r="AG55" s="126"/>
      <c r="AH55" s="126"/>
    </row>
    <row r="56" spans="29:34" ht="15.75">
      <c r="AC56" s="130"/>
      <c r="AD56" s="130"/>
      <c r="AE56" s="130"/>
      <c r="AF56" s="130"/>
      <c r="AG56" s="130"/>
      <c r="AH56" s="130"/>
    </row>
    <row r="57" spans="29:34" ht="15.75" customHeight="1">
      <c r="AC57" s="130"/>
      <c r="AD57" s="130"/>
      <c r="AE57" s="130"/>
      <c r="AF57" s="130"/>
      <c r="AG57" s="130"/>
      <c r="AH57" s="130"/>
    </row>
    <row r="58" spans="29:34" ht="15">
      <c r="AC58" s="126"/>
      <c r="AD58" s="126"/>
      <c r="AE58" s="126"/>
      <c r="AF58" s="126"/>
      <c r="AG58" s="126"/>
      <c r="AH58" s="126"/>
    </row>
    <row r="59" spans="29:34" ht="15">
      <c r="AC59" s="126"/>
      <c r="AD59" s="126"/>
      <c r="AE59" s="126"/>
      <c r="AF59" s="126"/>
      <c r="AG59" s="126"/>
      <c r="AH59" s="126"/>
    </row>
    <row r="60" spans="29:34" ht="15">
      <c r="AC60" s="126"/>
      <c r="AD60" s="126"/>
      <c r="AE60" s="126"/>
      <c r="AF60" s="126"/>
      <c r="AG60" s="126"/>
      <c r="AH60" s="126"/>
    </row>
    <row r="61" spans="29:34" ht="15">
      <c r="AC61" s="126"/>
      <c r="AD61" s="126"/>
      <c r="AE61" s="126"/>
      <c r="AF61" s="126"/>
      <c r="AG61" s="126"/>
      <c r="AH61" s="126"/>
    </row>
    <row r="62" spans="29:34" ht="15">
      <c r="AC62" s="126"/>
      <c r="AD62" s="126"/>
      <c r="AE62" s="126"/>
      <c r="AF62" s="126"/>
      <c r="AG62" s="126"/>
      <c r="AH62" s="126"/>
    </row>
    <row r="63" spans="29:34" ht="15">
      <c r="AC63" s="126"/>
      <c r="AD63" s="126"/>
      <c r="AE63" s="126"/>
      <c r="AF63" s="126"/>
      <c r="AG63" s="126"/>
      <c r="AH63" s="126"/>
    </row>
    <row r="64" spans="29:34" ht="15">
      <c r="AC64" s="126"/>
      <c r="AD64" s="126"/>
      <c r="AE64" s="126"/>
      <c r="AF64" s="126"/>
      <c r="AG64" s="126"/>
      <c r="AH64" s="126"/>
    </row>
    <row r="65" spans="29:34" ht="15">
      <c r="AC65" s="126"/>
      <c r="AD65" s="126"/>
      <c r="AE65" s="126"/>
      <c r="AF65" s="126"/>
      <c r="AG65" s="126"/>
      <c r="AH65" s="126"/>
    </row>
    <row r="66" spans="29:34" ht="15">
      <c r="AC66" s="126"/>
      <c r="AD66" s="126"/>
      <c r="AE66" s="126"/>
      <c r="AF66" s="126"/>
      <c r="AG66" s="126"/>
      <c r="AH66" s="126"/>
    </row>
    <row r="67" spans="29:34" ht="15">
      <c r="AC67" s="126"/>
      <c r="AD67" s="126"/>
      <c r="AE67" s="126"/>
      <c r="AF67" s="126"/>
      <c r="AG67" s="126"/>
      <c r="AH67" s="126"/>
    </row>
    <row r="68" spans="29:34" ht="15.75">
      <c r="AC68" s="697"/>
      <c r="AD68" s="697"/>
      <c r="AE68" s="129"/>
      <c r="AF68" s="129"/>
      <c r="AG68" s="129"/>
      <c r="AH68" s="126"/>
    </row>
    <row r="69" spans="29:34" ht="15.75">
      <c r="AC69" s="658"/>
      <c r="AD69" s="658"/>
      <c r="AE69" s="658"/>
      <c r="AF69" s="126"/>
      <c r="AG69" s="126"/>
      <c r="AH69" s="126"/>
    </row>
    <row r="70" spans="29:34" ht="15.75">
      <c r="AC70" s="697"/>
      <c r="AD70" s="697"/>
      <c r="AE70" s="697"/>
      <c r="AF70" s="697"/>
      <c r="AG70" s="126"/>
      <c r="AH70" s="126"/>
    </row>
    <row r="71" spans="29:34" ht="15">
      <c r="AC71" s="126"/>
      <c r="AD71" s="126"/>
      <c r="AE71" s="126"/>
      <c r="AF71" s="126"/>
      <c r="AG71" s="126"/>
      <c r="AH71" s="126"/>
    </row>
    <row r="72" spans="29:34" ht="15">
      <c r="AC72" s="126"/>
      <c r="AD72" s="126"/>
      <c r="AE72" s="126"/>
      <c r="AF72" s="126"/>
      <c r="AG72" s="126"/>
      <c r="AH72" s="126"/>
    </row>
    <row r="73" spans="29:34" ht="15">
      <c r="AC73" s="126"/>
      <c r="AD73" s="126"/>
      <c r="AE73" s="126"/>
      <c r="AF73" s="126"/>
      <c r="AG73" s="126"/>
      <c r="AH73" s="126"/>
    </row>
    <row r="74" spans="29:34" ht="15">
      <c r="AC74" s="126"/>
      <c r="AD74" s="126"/>
      <c r="AE74" s="126"/>
      <c r="AF74" s="126"/>
      <c r="AG74" s="126"/>
      <c r="AH74" s="126"/>
    </row>
    <row r="75" spans="29:34" ht="15">
      <c r="AC75" s="126"/>
      <c r="AD75" s="126"/>
      <c r="AE75" s="126"/>
      <c r="AF75" s="126"/>
      <c r="AG75" s="126"/>
      <c r="AH75" s="126"/>
    </row>
    <row r="76" spans="29:34" ht="15">
      <c r="AC76" s="126"/>
      <c r="AD76" s="126"/>
      <c r="AE76" s="126"/>
      <c r="AF76" s="126"/>
      <c r="AG76" s="126"/>
      <c r="AH76" s="126"/>
    </row>
    <row r="77" spans="29:34" ht="15">
      <c r="AC77" s="126"/>
      <c r="AD77" s="126"/>
      <c r="AE77" s="126"/>
      <c r="AF77" s="126"/>
      <c r="AG77" s="126"/>
      <c r="AH77" s="126"/>
    </row>
    <row r="78" spans="29:34" ht="15">
      <c r="AC78" s="126"/>
      <c r="AD78" s="126"/>
      <c r="AE78" s="126"/>
      <c r="AF78" s="126"/>
      <c r="AG78" s="126"/>
      <c r="AH78" s="126"/>
    </row>
    <row r="79" spans="29:34" ht="15">
      <c r="AC79" s="126"/>
      <c r="AD79" s="126"/>
      <c r="AE79" s="126"/>
      <c r="AF79" s="126"/>
      <c r="AG79" s="126"/>
      <c r="AH79" s="126"/>
    </row>
    <row r="80" spans="29:34" ht="15">
      <c r="AC80" s="126"/>
      <c r="AD80" s="126"/>
      <c r="AE80" s="126"/>
      <c r="AF80" s="126"/>
      <c r="AG80" s="126"/>
      <c r="AH80" s="126"/>
    </row>
    <row r="81" spans="29:34" ht="15">
      <c r="AC81" s="126"/>
      <c r="AD81" s="126"/>
      <c r="AE81" s="126"/>
      <c r="AF81" s="126"/>
      <c r="AG81" s="126"/>
      <c r="AH81" s="126"/>
    </row>
    <row r="82" spans="29:34" ht="15">
      <c r="AC82" s="126"/>
      <c r="AD82" s="126"/>
      <c r="AE82" s="126"/>
      <c r="AF82" s="126"/>
      <c r="AG82" s="126"/>
      <c r="AH82" s="126"/>
    </row>
    <row r="83" spans="29:34" ht="15">
      <c r="AC83" s="126"/>
      <c r="AD83" s="126"/>
      <c r="AE83" s="126"/>
      <c r="AF83" s="126"/>
      <c r="AG83" s="126"/>
      <c r="AH83" s="126"/>
    </row>
    <row r="84" spans="29:34" ht="15">
      <c r="AC84" s="126"/>
      <c r="AD84" s="126"/>
      <c r="AE84" s="126"/>
      <c r="AF84" s="126"/>
      <c r="AG84" s="126"/>
      <c r="AH84" s="126"/>
    </row>
    <row r="85" spans="29:34" ht="15">
      <c r="AC85" s="126"/>
      <c r="AD85" s="126"/>
      <c r="AE85" s="126"/>
      <c r="AF85" s="126"/>
      <c r="AG85" s="126"/>
      <c r="AH85" s="126"/>
    </row>
  </sheetData>
  <mergeCells count="22">
    <mergeCell ref="S1:T1"/>
    <mergeCell ref="U1:V1"/>
    <mergeCell ref="Z1:Z2"/>
    <mergeCell ref="AA1:AA2"/>
    <mergeCell ref="N1:N2"/>
    <mergeCell ref="R1:R2"/>
    <mergeCell ref="AC68:AD68"/>
    <mergeCell ref="AC69:AE69"/>
    <mergeCell ref="AC70:AF70"/>
    <mergeCell ref="J1:L1"/>
    <mergeCell ref="A6:E6"/>
    <mergeCell ref="E1:E2"/>
    <mergeCell ref="C1:C2"/>
    <mergeCell ref="A1:A2"/>
    <mergeCell ref="B1:B2"/>
    <mergeCell ref="D1:D2"/>
    <mergeCell ref="F1:H1"/>
    <mergeCell ref="I1:I2"/>
    <mergeCell ref="M1:M2"/>
    <mergeCell ref="AB1:AB2"/>
    <mergeCell ref="O1:Q1"/>
    <mergeCell ref="W1:Y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1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" style="8" customWidth="1"/>
    <col min="2" max="2" width="63.28515625" style="93" customWidth="1"/>
    <col min="3" max="3" width="12.42578125" style="2" customWidth="1"/>
    <col min="4" max="4" width="6.7109375" style="8" customWidth="1"/>
    <col min="5" max="5" width="8.7109375" style="2" customWidth="1"/>
    <col min="6" max="6" width="10" style="2" bestFit="1" customWidth="1"/>
    <col min="7" max="7" width="9.5703125" style="2" bestFit="1" customWidth="1"/>
    <col min="8" max="8" width="9.42578125" style="8" bestFit="1" customWidth="1"/>
    <col min="9" max="9" width="10" style="8" bestFit="1" customWidth="1"/>
    <col min="10" max="11" width="7.28515625" style="8" bestFit="1" customWidth="1"/>
    <col min="12" max="12" width="10.42578125" style="2" bestFit="1" customWidth="1"/>
    <col min="13" max="13" width="10.28515625" style="2" bestFit="1" customWidth="1"/>
    <col min="14" max="14" width="7" style="2" bestFit="1" customWidth="1"/>
    <col min="15" max="15" width="9.5703125" style="2" customWidth="1"/>
    <col min="16" max="16" width="7" style="82" customWidth="1"/>
    <col min="17" max="18" width="8" style="82" customWidth="1"/>
    <col min="19" max="19" width="17.5703125" style="82" customWidth="1"/>
    <col min="20" max="20" width="5" style="82" customWidth="1"/>
    <col min="21" max="21" width="17.5703125" style="82" customWidth="1"/>
    <col min="22" max="22" width="16.42578125" style="82" customWidth="1"/>
    <col min="23" max="23" width="27.5703125" style="82" bestFit="1" customWidth="1"/>
    <col min="24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0" t="s">
        <v>1</v>
      </c>
      <c r="B1" s="472" t="s">
        <v>0</v>
      </c>
      <c r="C1" s="474" t="s">
        <v>7</v>
      </c>
      <c r="D1" s="468" t="s">
        <v>388</v>
      </c>
      <c r="E1" s="469"/>
      <c r="F1" s="469"/>
      <c r="G1" s="469"/>
      <c r="H1" s="469"/>
      <c r="I1" s="469"/>
      <c r="J1" s="469"/>
      <c r="K1" s="469"/>
      <c r="L1" s="469"/>
      <c r="M1" s="476" t="s">
        <v>97</v>
      </c>
      <c r="N1" s="477"/>
      <c r="O1" s="478" t="s">
        <v>271</v>
      </c>
      <c r="P1" s="462" t="s">
        <v>88</v>
      </c>
      <c r="Q1" s="463"/>
      <c r="R1" s="463"/>
      <c r="S1" s="463"/>
      <c r="T1" s="463"/>
      <c r="U1" s="463"/>
      <c r="V1" s="463"/>
      <c r="W1" s="463"/>
      <c r="X1" s="463"/>
      <c r="Y1" s="463"/>
      <c r="Z1" s="464"/>
    </row>
    <row r="2" spans="1:26" s="12" customFormat="1" ht="24" customHeight="1" thickBot="1">
      <c r="A2" s="471"/>
      <c r="B2" s="473"/>
      <c r="C2" s="475"/>
      <c r="D2" s="61" t="s">
        <v>81</v>
      </c>
      <c r="E2" s="61" t="s">
        <v>82</v>
      </c>
      <c r="F2" s="61" t="s">
        <v>389</v>
      </c>
      <c r="G2" s="61" t="s">
        <v>390</v>
      </c>
      <c r="H2" s="61" t="s">
        <v>23</v>
      </c>
      <c r="I2" s="228" t="s">
        <v>378</v>
      </c>
      <c r="J2" s="228" t="s">
        <v>379</v>
      </c>
      <c r="K2" s="228" t="s">
        <v>402</v>
      </c>
      <c r="L2" s="229" t="s">
        <v>381</v>
      </c>
      <c r="M2" s="231" t="s">
        <v>403</v>
      </c>
      <c r="N2" s="230" t="s">
        <v>404</v>
      </c>
      <c r="O2" s="479"/>
      <c r="P2" s="465"/>
      <c r="Q2" s="466"/>
      <c r="R2" s="466"/>
      <c r="S2" s="466"/>
      <c r="T2" s="466"/>
      <c r="U2" s="466"/>
      <c r="V2" s="466"/>
      <c r="W2" s="466"/>
      <c r="X2" s="466"/>
      <c r="Y2" s="466"/>
      <c r="Z2" s="467"/>
    </row>
    <row r="3" spans="1:26" s="5" customFormat="1">
      <c r="A3" s="407" t="str">
        <f>'1-συμβολαια'!A3</f>
        <v>1ο</v>
      </c>
      <c r="B3" s="362" t="str">
        <f>'1-συμβολαια'!C3</f>
        <v>αγοραπωλησίας ΠΡΟΣΥΜΦΩΝΟ τίμημα = 123.000 αρραβών =</v>
      </c>
      <c r="C3" s="364">
        <f>'1-συμβολαια'!D3</f>
        <v>47239.92</v>
      </c>
      <c r="D3" s="357"/>
      <c r="E3" s="357">
        <v>2.93</v>
      </c>
      <c r="F3" s="357">
        <v>10.56</v>
      </c>
      <c r="G3" s="357">
        <f t="shared" ref="G3:G4" si="0">(C3-10.56)*1.2%</f>
        <v>566.75232000000005</v>
      </c>
      <c r="H3" s="357">
        <f t="shared" ref="H3:H5" si="1">D3+E3+F3+G3</f>
        <v>580.24232000000006</v>
      </c>
      <c r="I3" s="358">
        <f t="shared" ref="I3:I5" si="2">(F3+G3)*9%</f>
        <v>51.958108799999998</v>
      </c>
      <c r="J3" s="358">
        <f t="shared" ref="J3:J5" si="3">(D3+E3)*5%</f>
        <v>0.14650000000000002</v>
      </c>
      <c r="K3" s="358">
        <f t="shared" ref="K3:K5" si="4">H3*5%</f>
        <v>29.012116000000006</v>
      </c>
      <c r="L3" s="364">
        <f t="shared" ref="L3:L5" si="5">H3*1%</f>
        <v>5.8024232000000007</v>
      </c>
      <c r="M3" s="364">
        <f t="shared" ref="M3:M5" si="6">H3-O3</f>
        <v>493.32317200000006</v>
      </c>
      <c r="N3" s="364">
        <f t="shared" ref="N3:N5" si="7">D3+E3</f>
        <v>2.93</v>
      </c>
      <c r="O3" s="364">
        <f t="shared" ref="O3:O5" si="8">I3+J3+K3+L3</f>
        <v>86.919148000000021</v>
      </c>
      <c r="P3" s="365"/>
      <c r="Q3" s="365" t="s">
        <v>422</v>
      </c>
      <c r="R3" s="365" t="s">
        <v>423</v>
      </c>
      <c r="S3" s="365" t="s">
        <v>557</v>
      </c>
      <c r="T3" s="365"/>
      <c r="U3" s="365" t="s">
        <v>557</v>
      </c>
      <c r="V3" s="365" t="s">
        <v>424</v>
      </c>
      <c r="W3" s="295"/>
      <c r="X3" s="295"/>
      <c r="Y3" s="295"/>
      <c r="Z3" s="295"/>
    </row>
    <row r="4" spans="1:26" s="5" customFormat="1">
      <c r="A4" s="407" t="str">
        <f>'1-συμβολαια'!A4</f>
        <v>2ο</v>
      </c>
      <c r="B4" s="362" t="str">
        <f>'1-συμβολαια'!C4</f>
        <v>αγοραπωλησίας προσυμφώνου 4466 τίμημα = 123.000 αρραβών = 47.239,92 ...ΛΥΣΗ</v>
      </c>
      <c r="C4" s="364">
        <f>'1-συμβολαια'!D4</f>
        <v>47239.92</v>
      </c>
      <c r="D4" s="357"/>
      <c r="E4" s="357">
        <v>2.93</v>
      </c>
      <c r="F4" s="357">
        <v>10.56</v>
      </c>
      <c r="G4" s="357">
        <f t="shared" si="0"/>
        <v>566.75232000000005</v>
      </c>
      <c r="H4" s="357">
        <f t="shared" ref="H4" si="9">D4+E4+F4+G4</f>
        <v>580.24232000000006</v>
      </c>
      <c r="I4" s="358">
        <f t="shared" ref="I4" si="10">(F4+G4)*9%</f>
        <v>51.958108799999998</v>
      </c>
      <c r="J4" s="358">
        <f t="shared" ref="J4" si="11">(D4+E4)*5%</f>
        <v>0.14650000000000002</v>
      </c>
      <c r="K4" s="358">
        <f t="shared" ref="K4" si="12">H4*5%</f>
        <v>29.012116000000006</v>
      </c>
      <c r="L4" s="364">
        <f t="shared" ref="L4" si="13">H4*1%</f>
        <v>5.8024232000000007</v>
      </c>
      <c r="M4" s="364">
        <f t="shared" ref="M4" si="14">H4-O4</f>
        <v>493.32317200000006</v>
      </c>
      <c r="N4" s="364">
        <f t="shared" ref="N4" si="15">D4+E4</f>
        <v>2.93</v>
      </c>
      <c r="O4" s="364">
        <f t="shared" ref="O4" si="16">I4+J4+K4+L4</f>
        <v>86.919148000000021</v>
      </c>
      <c r="P4" s="365"/>
      <c r="Q4" s="365" t="s">
        <v>422</v>
      </c>
      <c r="R4" s="365" t="s">
        <v>423</v>
      </c>
      <c r="S4" s="365" t="s">
        <v>558</v>
      </c>
      <c r="T4" s="365"/>
      <c r="U4" s="365" t="s">
        <v>558</v>
      </c>
      <c r="V4" s="365" t="s">
        <v>559</v>
      </c>
      <c r="W4" s="295"/>
      <c r="X4" s="295"/>
      <c r="Y4" s="295"/>
      <c r="Z4" s="295"/>
    </row>
    <row r="5" spans="1:26" s="5" customFormat="1">
      <c r="A5" s="407" t="str">
        <f>'1-συμβολαια'!A5</f>
        <v>3ο</v>
      </c>
      <c r="B5" s="362" t="str">
        <f>'1-συμβολαια'!C5</f>
        <v>αγοραπωλησία τίμημα = Δ.Ο.Υ. =</v>
      </c>
      <c r="C5" s="364">
        <f>'1-συμβολαια'!D5</f>
        <v>64199.18</v>
      </c>
      <c r="D5" s="357"/>
      <c r="E5" s="357">
        <v>2.93</v>
      </c>
      <c r="F5" s="357">
        <v>10.56</v>
      </c>
      <c r="G5" s="357">
        <f t="shared" ref="G5" si="17">(C5-10.56)*1.2%</f>
        <v>770.26344000000006</v>
      </c>
      <c r="H5" s="357">
        <f t="shared" si="1"/>
        <v>783.75344000000007</v>
      </c>
      <c r="I5" s="358">
        <f t="shared" si="2"/>
        <v>70.274109600000003</v>
      </c>
      <c r="J5" s="358">
        <f t="shared" si="3"/>
        <v>0.14650000000000002</v>
      </c>
      <c r="K5" s="358">
        <f t="shared" si="4"/>
        <v>39.187672000000006</v>
      </c>
      <c r="L5" s="364">
        <f t="shared" si="5"/>
        <v>7.8375344000000009</v>
      </c>
      <c r="M5" s="364">
        <f t="shared" si="6"/>
        <v>666.30762400000003</v>
      </c>
      <c r="N5" s="364">
        <f t="shared" si="7"/>
        <v>2.93</v>
      </c>
      <c r="O5" s="364">
        <f t="shared" si="8"/>
        <v>117.44581600000001</v>
      </c>
      <c r="P5" s="365"/>
      <c r="Q5" s="365" t="s">
        <v>422</v>
      </c>
      <c r="R5" s="365"/>
      <c r="S5" s="365" t="s">
        <v>557</v>
      </c>
      <c r="T5" s="365"/>
      <c r="U5" s="365" t="s">
        <v>557</v>
      </c>
      <c r="V5" s="365" t="s">
        <v>560</v>
      </c>
      <c r="W5" s="295"/>
      <c r="X5" s="295"/>
      <c r="Y5" s="295"/>
      <c r="Z5" s="295"/>
    </row>
    <row r="6" spans="1:26">
      <c r="A6" s="443" t="s">
        <v>56</v>
      </c>
      <c r="B6" s="444"/>
      <c r="C6" s="444"/>
      <c r="D6" s="39">
        <f t="shared" ref="D6:O6" si="18">SUM(D3:D5)</f>
        <v>0</v>
      </c>
      <c r="E6" s="39">
        <f t="shared" si="18"/>
        <v>8.7900000000000009</v>
      </c>
      <c r="F6" s="39">
        <f t="shared" si="18"/>
        <v>31.68</v>
      </c>
      <c r="G6" s="39">
        <f t="shared" si="18"/>
        <v>1903.7680800000003</v>
      </c>
      <c r="H6" s="39">
        <f t="shared" si="18"/>
        <v>1944.2380800000001</v>
      </c>
      <c r="I6" s="39">
        <f t="shared" si="18"/>
        <v>174.19032720000001</v>
      </c>
      <c r="J6" s="39">
        <f t="shared" si="18"/>
        <v>0.43950000000000006</v>
      </c>
      <c r="K6" s="39">
        <f t="shared" si="18"/>
        <v>97.211904000000018</v>
      </c>
      <c r="L6" s="39">
        <f t="shared" si="18"/>
        <v>19.442380800000002</v>
      </c>
      <c r="M6" s="39">
        <f t="shared" si="18"/>
        <v>1652.9539680000003</v>
      </c>
      <c r="N6" s="39">
        <f t="shared" si="18"/>
        <v>8.7900000000000009</v>
      </c>
      <c r="O6" s="39">
        <f t="shared" si="18"/>
        <v>291.28411200000005</v>
      </c>
    </row>
    <row r="7" spans="1:26">
      <c r="I7" s="8" t="s">
        <v>414</v>
      </c>
      <c r="J7" s="316" t="s">
        <v>81</v>
      </c>
      <c r="K7" s="175">
        <v>0.03</v>
      </c>
      <c r="L7" s="8" t="s">
        <v>81</v>
      </c>
      <c r="P7" s="162" t="s">
        <v>405</v>
      </c>
      <c r="Q7" s="131"/>
      <c r="R7" s="131"/>
      <c r="S7" s="131"/>
      <c r="T7" s="131"/>
      <c r="U7" s="131"/>
      <c r="V7" s="131"/>
      <c r="W7" s="131"/>
      <c r="X7" s="131"/>
      <c r="Y7" s="131"/>
    </row>
    <row r="8" spans="1:26">
      <c r="I8" s="175">
        <v>0.15</v>
      </c>
      <c r="J8" s="175">
        <v>0.44</v>
      </c>
      <c r="K8" s="175">
        <v>0.15</v>
      </c>
      <c r="L8" s="8" t="s">
        <v>415</v>
      </c>
      <c r="P8" s="141"/>
      <c r="Q8" s="162" t="s">
        <v>406</v>
      </c>
      <c r="R8" s="131"/>
      <c r="S8" s="131"/>
      <c r="T8" s="131"/>
      <c r="U8" s="131"/>
      <c r="V8" s="131"/>
      <c r="W8" s="131"/>
      <c r="X8" s="131"/>
      <c r="Y8" s="141"/>
    </row>
    <row r="9" spans="1:26">
      <c r="P9" s="141"/>
      <c r="Q9" s="141"/>
      <c r="R9" s="131" t="s">
        <v>407</v>
      </c>
      <c r="S9" s="141"/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62" t="s">
        <v>408</v>
      </c>
      <c r="T10" s="141"/>
      <c r="U10" s="141"/>
      <c r="V10" s="141"/>
      <c r="W10" s="141"/>
      <c r="X10" s="141"/>
      <c r="Y10" s="141"/>
    </row>
    <row r="11" spans="1:26">
      <c r="P11" s="141"/>
      <c r="Q11" s="141"/>
      <c r="R11" s="141"/>
      <c r="S11" s="141"/>
      <c r="T11" s="131" t="s">
        <v>409</v>
      </c>
      <c r="U11" s="141"/>
      <c r="V11" s="141"/>
      <c r="W11" s="141"/>
      <c r="X11" s="141"/>
      <c r="Y11" s="141"/>
    </row>
    <row r="12" spans="1:26">
      <c r="P12" s="141"/>
      <c r="Q12" s="141"/>
      <c r="R12" s="131"/>
      <c r="S12" s="131"/>
      <c r="T12" s="141"/>
      <c r="U12" s="162" t="s">
        <v>410</v>
      </c>
      <c r="V12" s="141"/>
      <c r="W12" s="131"/>
      <c r="X12" s="131"/>
      <c r="Y12" s="131"/>
      <c r="Z12" s="131"/>
    </row>
    <row r="13" spans="1:26">
      <c r="P13" s="141"/>
      <c r="Q13" s="141"/>
      <c r="R13" s="131"/>
      <c r="S13" s="131"/>
      <c r="T13" s="141"/>
      <c r="U13" s="141"/>
      <c r="V13" s="131" t="s">
        <v>411</v>
      </c>
      <c r="W13" s="131"/>
      <c r="X13" s="131"/>
      <c r="Y13" s="131"/>
      <c r="Z13" s="141"/>
    </row>
    <row r="14" spans="1:26" ht="15.75">
      <c r="B14" s="317" t="s">
        <v>537</v>
      </c>
      <c r="C14" s="428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318">
        <v>0.15</v>
      </c>
      <c r="Q14" s="319">
        <v>2.93</v>
      </c>
      <c r="R14" s="5" t="s">
        <v>416</v>
      </c>
      <c r="S14" s="3"/>
      <c r="T14" s="320">
        <f>Q14-P14</f>
        <v>2.7800000000000002</v>
      </c>
      <c r="U14" s="141"/>
      <c r="V14" s="141"/>
      <c r="W14" s="141"/>
      <c r="X14" s="141"/>
      <c r="Y14" s="141"/>
      <c r="Z14" s="141"/>
    </row>
    <row r="15" spans="1:26" ht="15.75">
      <c r="B15" s="143"/>
      <c r="C15" s="234" t="s">
        <v>495</v>
      </c>
      <c r="D15" s="321"/>
      <c r="E15" s="321"/>
      <c r="F15" s="321"/>
      <c r="G15" s="322"/>
      <c r="H15" s="322"/>
      <c r="I15" s="322"/>
      <c r="J15" s="322"/>
      <c r="K15" s="322"/>
      <c r="L15" s="322"/>
      <c r="M15" s="322"/>
      <c r="N15" s="322"/>
      <c r="P15" s="175">
        <v>0.44</v>
      </c>
      <c r="Q15" s="316">
        <v>0.56000000000000005</v>
      </c>
      <c r="R15" s="3" t="s">
        <v>417</v>
      </c>
      <c r="S15" s="3"/>
      <c r="T15" s="320">
        <f>Q15-P15</f>
        <v>0.12000000000000005</v>
      </c>
    </row>
    <row r="16" spans="1:26" ht="15.75">
      <c r="B16" s="323"/>
      <c r="C16" s="324"/>
      <c r="D16" s="325" t="s">
        <v>412</v>
      </c>
      <c r="E16" s="325"/>
      <c r="F16" s="325"/>
      <c r="G16" s="325"/>
      <c r="H16" s="326"/>
      <c r="I16" s="326"/>
      <c r="J16" s="326"/>
      <c r="K16" s="326"/>
      <c r="L16" s="326"/>
      <c r="M16" s="326"/>
      <c r="O16" s="327">
        <v>0.05</v>
      </c>
      <c r="P16" s="8"/>
      <c r="Q16" s="4">
        <v>0.73</v>
      </c>
      <c r="R16" s="5" t="s">
        <v>140</v>
      </c>
      <c r="S16" s="3"/>
      <c r="T16" s="5"/>
    </row>
    <row r="17" spans="2:24" ht="15.75">
      <c r="B17" s="323"/>
      <c r="C17" s="324"/>
      <c r="D17" s="324"/>
      <c r="E17" s="324"/>
      <c r="F17" s="324"/>
      <c r="G17" s="324"/>
      <c r="H17" s="324"/>
      <c r="I17" s="328"/>
      <c r="J17" s="328"/>
      <c r="K17" s="328"/>
      <c r="L17" s="328"/>
      <c r="M17" s="62"/>
      <c r="O17" s="327">
        <v>0.05</v>
      </c>
      <c r="P17" s="8"/>
      <c r="Q17" s="4">
        <v>1.47</v>
      </c>
      <c r="R17" s="3" t="s">
        <v>418</v>
      </c>
      <c r="S17" s="3"/>
      <c r="T17" s="3"/>
    </row>
    <row r="18" spans="2:24" ht="15.75">
      <c r="B18" s="323"/>
      <c r="C18" s="429" t="s">
        <v>61</v>
      </c>
      <c r="D18" s="238"/>
      <c r="E18" s="322"/>
      <c r="F18" s="322"/>
      <c r="G18" s="328"/>
      <c r="H18" s="328"/>
      <c r="I18" s="328"/>
      <c r="J18" s="329"/>
      <c r="K18" s="324"/>
      <c r="L18" s="324"/>
      <c r="M18" s="328"/>
      <c r="O18" s="327">
        <v>0.05</v>
      </c>
      <c r="P18" s="8"/>
      <c r="Q18" s="4">
        <v>3.99</v>
      </c>
      <c r="R18" s="5" t="s">
        <v>419</v>
      </c>
      <c r="S18" s="5"/>
      <c r="T18" s="5"/>
    </row>
    <row r="19" spans="2:24" ht="15.75">
      <c r="B19" s="323"/>
      <c r="C19" s="324"/>
      <c r="D19" s="232" t="s">
        <v>496</v>
      </c>
      <c r="E19" s="232"/>
      <c r="F19" s="232"/>
      <c r="G19" s="330"/>
      <c r="H19" s="330"/>
      <c r="I19" s="330"/>
      <c r="J19" s="330"/>
      <c r="K19" s="330"/>
      <c r="L19" s="330"/>
      <c r="M19" s="322"/>
      <c r="O19" s="327">
        <v>0.05</v>
      </c>
      <c r="P19" s="8"/>
      <c r="Q19" s="4"/>
      <c r="R19" s="5" t="s">
        <v>497</v>
      </c>
      <c r="S19" s="5"/>
      <c r="T19" s="5"/>
    </row>
    <row r="20" spans="2:24" ht="15">
      <c r="B20" s="323"/>
      <c r="C20" s="324"/>
      <c r="D20" s="233" t="s">
        <v>498</v>
      </c>
      <c r="E20" s="233"/>
      <c r="F20" s="233"/>
      <c r="G20" s="233"/>
      <c r="H20" s="330"/>
      <c r="I20" s="330"/>
      <c r="J20" s="330"/>
      <c r="K20" s="330"/>
      <c r="L20" s="330"/>
      <c r="M20" s="330"/>
      <c r="O20" s="327">
        <v>0.05</v>
      </c>
      <c r="P20" s="8"/>
      <c r="Q20" s="4"/>
      <c r="R20" s="5" t="s">
        <v>499</v>
      </c>
      <c r="S20" s="5"/>
      <c r="T20" s="5"/>
      <c r="U20" s="3"/>
      <c r="V20" s="3"/>
      <c r="W20" s="3"/>
      <c r="X20" s="3"/>
    </row>
    <row r="21" spans="2:24" ht="15.75">
      <c r="B21" s="323"/>
      <c r="C21" s="324"/>
      <c r="D21" s="234" t="s">
        <v>413</v>
      </c>
      <c r="E21" s="328"/>
      <c r="F21" s="328"/>
      <c r="G21" s="328"/>
      <c r="H21" s="328"/>
      <c r="I21" s="324"/>
      <c r="J21" s="328"/>
      <c r="K21" s="328"/>
      <c r="L21" s="328"/>
      <c r="M21" s="331"/>
      <c r="O21" s="327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323"/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P22" s="5" t="s">
        <v>500</v>
      </c>
      <c r="Q22" s="5"/>
      <c r="R22" s="5" t="s">
        <v>140</v>
      </c>
      <c r="S22" s="5"/>
      <c r="T22" s="5"/>
      <c r="U22" s="3"/>
      <c r="V22" s="3"/>
      <c r="W22" s="3"/>
      <c r="X22" s="3"/>
    </row>
    <row r="23" spans="2:24">
      <c r="P23" s="5" t="s">
        <v>501</v>
      </c>
      <c r="Q23" s="5"/>
      <c r="R23" s="5" t="s">
        <v>141</v>
      </c>
      <c r="S23" s="5"/>
      <c r="T23" s="5"/>
    </row>
    <row r="24" spans="2:24">
      <c r="P24" s="5" t="s">
        <v>502</v>
      </c>
      <c r="Q24" s="5"/>
      <c r="R24" s="5" t="s">
        <v>142</v>
      </c>
      <c r="S24" s="5"/>
      <c r="T24" s="5"/>
    </row>
    <row r="25" spans="2:24" ht="15">
      <c r="P25" s="4">
        <v>2.2000000000000002</v>
      </c>
      <c r="Q25" s="332"/>
      <c r="R25" s="5" t="s">
        <v>420</v>
      </c>
      <c r="S25" s="5"/>
      <c r="T25" s="5"/>
    </row>
    <row r="26" spans="2:24" ht="15">
      <c r="D26" s="2"/>
      <c r="P26" s="2">
        <v>2.93</v>
      </c>
      <c r="Q26" s="333"/>
      <c r="R26" s="3" t="s">
        <v>421</v>
      </c>
      <c r="S26" s="5"/>
      <c r="T26" s="5"/>
    </row>
    <row r="27" spans="2:24" ht="15">
      <c r="P27" s="8"/>
      <c r="Q27" s="236"/>
      <c r="R27" s="333"/>
      <c r="S27" s="3"/>
      <c r="T27" s="3"/>
    </row>
    <row r="28" spans="2:24">
      <c r="B28" s="135"/>
      <c r="C28" s="4"/>
      <c r="D28" s="59"/>
      <c r="E28" s="4"/>
      <c r="F28" s="4"/>
      <c r="G28" s="4"/>
      <c r="H28" s="59"/>
      <c r="I28" s="59"/>
      <c r="J28" s="59"/>
      <c r="K28" s="59"/>
      <c r="O28" s="8"/>
      <c r="P28" s="5"/>
      <c r="Q28" s="5"/>
      <c r="R28" s="5"/>
      <c r="S28" s="5"/>
    </row>
    <row r="29" spans="2:24">
      <c r="B29" s="94"/>
      <c r="C29" s="4"/>
      <c r="D29" s="59"/>
      <c r="E29" s="4"/>
      <c r="F29" s="4"/>
      <c r="G29" s="4"/>
      <c r="H29" s="59"/>
      <c r="I29" s="59"/>
      <c r="J29" s="59"/>
      <c r="K29" s="59"/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1.5703125" style="3" bestFit="1" customWidth="1"/>
    <col min="2" max="2" width="87.7109375" style="9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22.28515625" style="82" bestFit="1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89" t="s">
        <v>1</v>
      </c>
      <c r="B1" s="495" t="s">
        <v>0</v>
      </c>
      <c r="C1" s="497" t="s">
        <v>89</v>
      </c>
      <c r="D1" s="491" t="s">
        <v>3</v>
      </c>
      <c r="E1" s="492"/>
      <c r="F1" s="493" t="s">
        <v>504</v>
      </c>
      <c r="G1" s="494"/>
      <c r="H1" s="480" t="s">
        <v>29</v>
      </c>
      <c r="I1" s="481"/>
      <c r="J1" s="481"/>
      <c r="K1" s="481"/>
      <c r="L1" s="481"/>
      <c r="M1" s="481"/>
      <c r="N1" s="482"/>
    </row>
    <row r="2" spans="1:14" s="9" customFormat="1" ht="16.5" thickBot="1">
      <c r="A2" s="490"/>
      <c r="B2" s="496"/>
      <c r="C2" s="498"/>
      <c r="D2" s="49"/>
      <c r="E2" s="60" t="s">
        <v>9</v>
      </c>
      <c r="F2" s="334"/>
      <c r="G2" s="102" t="s">
        <v>9</v>
      </c>
      <c r="H2" s="483"/>
      <c r="I2" s="484"/>
      <c r="J2" s="484"/>
      <c r="K2" s="484"/>
      <c r="L2" s="484"/>
      <c r="M2" s="484"/>
      <c r="N2" s="485"/>
    </row>
    <row r="3" spans="1:14" s="140" customFormat="1" ht="15">
      <c r="A3" s="409" t="str">
        <f>'1-συμβολαια'!A3</f>
        <v>1ο</v>
      </c>
      <c r="B3" s="366" t="str">
        <f>'1-συμβολαια'!C3</f>
        <v>αγοραπωλησίας ΠΡΟΣΥΜΦΩΝΟ τίμημα = 123.000 αρραβών =</v>
      </c>
      <c r="C3" s="367">
        <f>'1-συμβολαια'!D3</f>
        <v>47239.92</v>
      </c>
      <c r="D3" s="417">
        <v>5</v>
      </c>
      <c r="E3" s="433">
        <v>6</v>
      </c>
      <c r="F3" s="368">
        <f t="shared" ref="F3:F5" si="0">(D3-1)*2.93</f>
        <v>11.72</v>
      </c>
      <c r="G3" s="434"/>
      <c r="H3" s="365"/>
      <c r="I3" s="365" t="s">
        <v>143</v>
      </c>
      <c r="J3" s="365"/>
      <c r="K3" s="369"/>
      <c r="L3" s="369"/>
      <c r="M3" s="369"/>
      <c r="N3" s="369"/>
    </row>
    <row r="4" spans="1:14" s="140" customFormat="1" ht="15">
      <c r="A4" s="409" t="str">
        <f>'1-συμβολαια'!A4</f>
        <v>2ο</v>
      </c>
      <c r="B4" s="366" t="str">
        <f>'1-συμβολαια'!C4</f>
        <v>αγοραπωλησίας προσυμφώνου 4466 τίμημα = 123.000 αρραβών = 47.239,92 ...ΛΥΣΗ</v>
      </c>
      <c r="C4" s="367">
        <f>'1-συμβολαια'!D4</f>
        <v>47239.92</v>
      </c>
      <c r="D4" s="417">
        <v>2</v>
      </c>
      <c r="E4" s="433">
        <v>3</v>
      </c>
      <c r="F4" s="368">
        <f t="shared" ref="F4" si="1">(D4-1)*2.93</f>
        <v>2.93</v>
      </c>
      <c r="G4" s="434"/>
      <c r="H4" s="365"/>
      <c r="I4" s="365" t="s">
        <v>143</v>
      </c>
      <c r="J4" s="365"/>
      <c r="K4" s="369"/>
      <c r="L4" s="369"/>
      <c r="M4" s="369"/>
      <c r="N4" s="369"/>
    </row>
    <row r="5" spans="1:14" s="140" customFormat="1" ht="15">
      <c r="A5" s="409" t="str">
        <f>'1-συμβολαια'!A5</f>
        <v>3ο</v>
      </c>
      <c r="B5" s="366" t="str">
        <f>'1-συμβολαια'!C5</f>
        <v>αγοραπωλησία τίμημα = Δ.Ο.Υ. =</v>
      </c>
      <c r="C5" s="367">
        <f>'1-συμβολαια'!D5</f>
        <v>64199.18</v>
      </c>
      <c r="D5" s="417">
        <v>6</v>
      </c>
      <c r="E5" s="433">
        <v>7</v>
      </c>
      <c r="F5" s="368">
        <f t="shared" si="0"/>
        <v>14.65</v>
      </c>
      <c r="G5" s="434"/>
      <c r="H5" s="365"/>
      <c r="I5" s="365" t="s">
        <v>143</v>
      </c>
      <c r="J5" s="365"/>
      <c r="K5" s="369"/>
      <c r="L5" s="369"/>
      <c r="M5" s="369"/>
      <c r="N5" s="369"/>
    </row>
    <row r="6" spans="1:14" ht="15.75">
      <c r="A6" s="486" t="s">
        <v>60</v>
      </c>
      <c r="B6" s="487"/>
      <c r="C6" s="487"/>
      <c r="D6" s="487"/>
      <c r="E6" s="488"/>
      <c r="F6" s="111">
        <f>SUM(F3:F5)</f>
        <v>29.3</v>
      </c>
      <c r="G6" s="111">
        <f>SUM(G3:G5)</f>
        <v>0</v>
      </c>
    </row>
    <row r="7" spans="1:14" ht="15.75">
      <c r="H7" s="142" t="s">
        <v>152</v>
      </c>
      <c r="I7" s="143"/>
      <c r="J7" s="143"/>
      <c r="K7" s="143"/>
      <c r="L7" s="143"/>
      <c r="M7" s="143"/>
    </row>
    <row r="8" spans="1:14" ht="15.75">
      <c r="B8" s="337" t="s">
        <v>505</v>
      </c>
      <c r="C8" s="338"/>
      <c r="D8" s="338"/>
      <c r="E8" s="338"/>
      <c r="F8" s="338"/>
      <c r="I8" s="143" t="s">
        <v>153</v>
      </c>
      <c r="J8" s="143"/>
      <c r="K8" s="143"/>
      <c r="L8" s="143"/>
      <c r="M8" s="87"/>
    </row>
    <row r="9" spans="1:14" ht="15.75">
      <c r="B9" s="3"/>
      <c r="C9" s="238" t="s">
        <v>61</v>
      </c>
      <c r="D9" s="3"/>
      <c r="J9" s="142" t="s">
        <v>154</v>
      </c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11.5703125" style="8" bestFit="1" customWidth="1"/>
    <col min="2" max="2" width="90" style="93" bestFit="1" customWidth="1"/>
    <col min="3" max="3" width="7.28515625" style="8" bestFit="1" customWidth="1"/>
    <col min="4" max="4" width="10.2851562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5" style="8" customWidth="1"/>
    <col min="10" max="10" width="7.42578125" style="8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70" t="s">
        <v>1</v>
      </c>
      <c r="B1" s="472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90</v>
      </c>
      <c r="P1" s="501" t="s">
        <v>241</v>
      </c>
      <c r="Q1" s="462" t="s">
        <v>29</v>
      </c>
      <c r="R1" s="463"/>
      <c r="S1" s="463"/>
      <c r="T1" s="463"/>
      <c r="U1" s="464"/>
    </row>
    <row r="2" spans="1:25" ht="24" customHeight="1" thickBot="1">
      <c r="A2" s="471"/>
      <c r="B2" s="473"/>
      <c r="C2" s="7" t="s">
        <v>47</v>
      </c>
      <c r="D2" s="88" t="s">
        <v>48</v>
      </c>
      <c r="E2" s="88" t="s">
        <v>49</v>
      </c>
      <c r="F2" s="88" t="s">
        <v>50</v>
      </c>
      <c r="G2" s="40" t="s">
        <v>51</v>
      </c>
      <c r="H2" s="88" t="s">
        <v>47</v>
      </c>
      <c r="I2" s="88" t="s">
        <v>48</v>
      </c>
      <c r="J2" s="88" t="s">
        <v>49</v>
      </c>
      <c r="K2" s="88" t="s">
        <v>50</v>
      </c>
      <c r="L2" s="88" t="s">
        <v>51</v>
      </c>
      <c r="M2" s="88" t="s">
        <v>52</v>
      </c>
      <c r="N2" s="41" t="s">
        <v>53</v>
      </c>
      <c r="O2" s="504"/>
      <c r="P2" s="502"/>
      <c r="Q2" s="465"/>
      <c r="R2" s="466"/>
      <c r="S2" s="466"/>
      <c r="T2" s="466"/>
      <c r="U2" s="467"/>
    </row>
    <row r="3" spans="1:25" s="296" customFormat="1" ht="15">
      <c r="A3" s="409" t="str">
        <f>'1-συμβολαια'!A3</f>
        <v>1ο</v>
      </c>
      <c r="B3" s="370" t="str">
        <f>'1-συμβολαια'!C3</f>
        <v>αγοραπωλησίας ΠΡΟΣΥΜΦΩΝΟ τίμημα = 123.000 αρραβών =</v>
      </c>
      <c r="C3" s="371">
        <v>1</v>
      </c>
      <c r="D3" s="292" t="s">
        <v>564</v>
      </c>
      <c r="E3" s="292"/>
      <c r="F3" s="292"/>
      <c r="G3" s="292"/>
      <c r="H3" s="292">
        <v>2</v>
      </c>
      <c r="I3" s="292" t="s">
        <v>565</v>
      </c>
      <c r="J3" s="292" t="s">
        <v>566</v>
      </c>
      <c r="K3" s="292"/>
      <c r="L3" s="292"/>
      <c r="M3" s="292"/>
      <c r="N3" s="292"/>
      <c r="O3" s="371">
        <v>1</v>
      </c>
      <c r="P3" s="368">
        <f>O3*('2-δικαιώμ'!N3+'3-φύλλα2α'!F3)</f>
        <v>14.65</v>
      </c>
      <c r="Q3" s="373" t="s">
        <v>159</v>
      </c>
      <c r="R3" s="373" t="s">
        <v>158</v>
      </c>
      <c r="S3" s="373" t="s">
        <v>160</v>
      </c>
      <c r="T3" s="373"/>
      <c r="U3" s="374"/>
    </row>
    <row r="4" spans="1:25" s="296" customFormat="1" ht="15">
      <c r="A4" s="409" t="str">
        <f>'1-συμβολαια'!A4</f>
        <v>2ο</v>
      </c>
      <c r="B4" s="370" t="str">
        <f>'1-συμβολαια'!C4</f>
        <v>αγοραπωλησίας προσυμφώνου 4466 τίμημα = 123.000 αρραβών = 47.239,92 ...ΛΥΣΗ</v>
      </c>
      <c r="C4" s="371">
        <v>1</v>
      </c>
      <c r="D4" s="292" t="s">
        <v>564</v>
      </c>
      <c r="E4" s="292"/>
      <c r="F4" s="292"/>
      <c r="G4" s="292"/>
      <c r="H4" s="292">
        <v>2</v>
      </c>
      <c r="I4" s="292" t="s">
        <v>565</v>
      </c>
      <c r="J4" s="292" t="s">
        <v>566</v>
      </c>
      <c r="K4" s="292"/>
      <c r="L4" s="292"/>
      <c r="M4" s="292"/>
      <c r="N4" s="292"/>
      <c r="O4" s="371">
        <v>1</v>
      </c>
      <c r="P4" s="368">
        <f>O4*('2-δικαιώμ'!N4+'3-φύλλα2α'!F4)</f>
        <v>5.86</v>
      </c>
      <c r="Q4" s="373" t="s">
        <v>159</v>
      </c>
      <c r="R4" s="373" t="s">
        <v>158</v>
      </c>
      <c r="S4" s="373" t="s">
        <v>160</v>
      </c>
      <c r="T4" s="373"/>
      <c r="U4" s="374"/>
    </row>
    <row r="5" spans="1:25" s="296" customFormat="1" ht="15">
      <c r="A5" s="409" t="str">
        <f>'1-συμβολαια'!A5</f>
        <v>3ο</v>
      </c>
      <c r="B5" s="370" t="str">
        <f>'1-συμβολαια'!C5</f>
        <v>αγοραπωλησία τίμημα = Δ.Ο.Υ. =</v>
      </c>
      <c r="C5" s="371">
        <v>1</v>
      </c>
      <c r="D5" s="292" t="s">
        <v>564</v>
      </c>
      <c r="E5" s="292"/>
      <c r="F5" s="292"/>
      <c r="G5" s="292"/>
      <c r="H5" s="292">
        <v>2</v>
      </c>
      <c r="I5" s="292" t="s">
        <v>565</v>
      </c>
      <c r="J5" s="292" t="s">
        <v>566</v>
      </c>
      <c r="K5" s="292"/>
      <c r="L5" s="292"/>
      <c r="M5" s="292"/>
      <c r="N5" s="292"/>
      <c r="O5" s="371">
        <v>1</v>
      </c>
      <c r="P5" s="368">
        <f>O5*('2-δικαιώμ'!N5+'3-φύλλα2α'!F5)</f>
        <v>17.580000000000002</v>
      </c>
      <c r="Q5" s="373" t="s">
        <v>159</v>
      </c>
      <c r="R5" s="373" t="s">
        <v>158</v>
      </c>
      <c r="S5" s="373" t="s">
        <v>160</v>
      </c>
      <c r="T5" s="373"/>
      <c r="U5" s="374"/>
    </row>
    <row r="6" spans="1:25" ht="15.75">
      <c r="A6" s="486" t="s">
        <v>47</v>
      </c>
      <c r="B6" s="487"/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100">
        <f>SUM(P3:P5)</f>
        <v>38.090000000000003</v>
      </c>
    </row>
    <row r="8" spans="1:25" ht="15.75">
      <c r="Q8" s="160" t="s">
        <v>155</v>
      </c>
      <c r="R8" s="128"/>
      <c r="S8" s="128"/>
      <c r="T8" s="128"/>
      <c r="U8" s="128"/>
      <c r="V8" s="128"/>
      <c r="W8" s="128"/>
      <c r="X8" s="128"/>
      <c r="Y8" s="117"/>
    </row>
    <row r="9" spans="1:25" ht="15.75">
      <c r="R9" s="143" t="s">
        <v>156</v>
      </c>
      <c r="S9" s="143"/>
      <c r="T9" s="143"/>
      <c r="U9" s="143"/>
      <c r="V9" s="143"/>
      <c r="W9" s="143"/>
      <c r="X9" s="143"/>
    </row>
    <row r="10" spans="1:25" ht="15.75">
      <c r="S10" s="160" t="s">
        <v>157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10.28515625" style="8" customWidth="1"/>
    <col min="2" max="2" width="63" style="93" bestFit="1" customWidth="1"/>
    <col min="3" max="3" width="11.140625" style="2" bestFit="1" customWidth="1"/>
    <col min="4" max="5" width="7.85546875" style="3" bestFit="1" customWidth="1"/>
    <col min="6" max="6" width="6.85546875" style="8" customWidth="1"/>
    <col min="7" max="7" width="7.140625" style="8" customWidth="1"/>
    <col min="8" max="8" width="8.140625" style="2" bestFit="1" customWidth="1"/>
    <col min="9" max="9" width="7.28515625" style="2" bestFit="1" customWidth="1"/>
    <col min="10" max="12" width="6.42578125" style="2" bestFit="1" customWidth="1"/>
    <col min="13" max="13" width="7.28515625" style="2" bestFit="1" customWidth="1"/>
    <col min="14" max="14" width="10.5703125" style="2" customWidth="1"/>
    <col min="15" max="15" width="8.140625" style="2" customWidth="1"/>
    <col min="16" max="16" width="10.28515625" style="2" customWidth="1"/>
    <col min="17" max="17" width="9" style="2" customWidth="1"/>
    <col min="18" max="18" width="7.7109375" style="82" customWidth="1"/>
    <col min="19" max="22" width="7.28515625" style="82" customWidth="1"/>
    <col min="23" max="23" width="7.140625" style="82" customWidth="1"/>
    <col min="24" max="24" width="8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42578125" style="82" customWidth="1"/>
    <col min="29" max="30" width="6.28515625" style="82" customWidth="1"/>
    <col min="31" max="31" width="8.140625" style="82" customWidth="1"/>
    <col min="32" max="33" width="6.28515625" style="82" customWidth="1"/>
    <col min="34" max="34" width="7.28515625" style="82" customWidth="1"/>
    <col min="35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5" t="s">
        <v>1</v>
      </c>
      <c r="B1" s="507" t="s">
        <v>0</v>
      </c>
      <c r="C1" s="451" t="s">
        <v>7</v>
      </c>
      <c r="D1" s="509" t="s">
        <v>3</v>
      </c>
      <c r="E1" s="510"/>
      <c r="F1" s="511" t="s">
        <v>507</v>
      </c>
      <c r="G1" s="512"/>
      <c r="H1" s="512"/>
      <c r="I1" s="512"/>
      <c r="J1" s="512"/>
      <c r="K1" s="512"/>
      <c r="L1" s="513"/>
      <c r="M1" s="514" t="s">
        <v>426</v>
      </c>
      <c r="N1" s="515"/>
      <c r="O1" s="516" t="s">
        <v>271</v>
      </c>
      <c r="P1" s="517"/>
      <c r="Q1" s="518" t="s">
        <v>425</v>
      </c>
      <c r="R1" s="506" t="s">
        <v>186</v>
      </c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</row>
    <row r="2" spans="1:41" ht="23.25" thickBot="1">
      <c r="A2" s="446"/>
      <c r="B2" s="508"/>
      <c r="C2" s="452"/>
      <c r="D2" s="165" t="s">
        <v>4</v>
      </c>
      <c r="E2" s="151" t="s">
        <v>9</v>
      </c>
      <c r="F2" s="240" t="s">
        <v>4</v>
      </c>
      <c r="G2" s="166" t="s">
        <v>9</v>
      </c>
      <c r="H2" s="149" t="s">
        <v>47</v>
      </c>
      <c r="I2" s="239" t="s">
        <v>9</v>
      </c>
      <c r="J2" s="221" t="s">
        <v>379</v>
      </c>
      <c r="K2" s="221" t="s">
        <v>402</v>
      </c>
      <c r="L2" s="223" t="s">
        <v>381</v>
      </c>
      <c r="M2" s="239" t="s">
        <v>23</v>
      </c>
      <c r="N2" s="241" t="s">
        <v>91</v>
      </c>
      <c r="O2" s="239" t="s">
        <v>23</v>
      </c>
      <c r="P2" s="237" t="s">
        <v>9</v>
      </c>
      <c r="Q2" s="519"/>
      <c r="R2" s="168" t="s">
        <v>136</v>
      </c>
      <c r="S2" s="168" t="s">
        <v>184</v>
      </c>
      <c r="T2" s="168" t="s">
        <v>137</v>
      </c>
      <c r="U2" s="168" t="s">
        <v>275</v>
      </c>
      <c r="V2" s="168" t="s">
        <v>138</v>
      </c>
      <c r="W2" s="168" t="s">
        <v>276</v>
      </c>
      <c r="X2" s="168" t="s">
        <v>161</v>
      </c>
      <c r="Y2" s="168" t="s">
        <v>185</v>
      </c>
      <c r="Z2" s="168" t="s">
        <v>162</v>
      </c>
      <c r="AA2" s="168" t="s">
        <v>277</v>
      </c>
      <c r="AB2" s="168" t="s">
        <v>163</v>
      </c>
      <c r="AC2" s="168" t="s">
        <v>278</v>
      </c>
      <c r="AD2" s="168" t="s">
        <v>164</v>
      </c>
      <c r="AE2" s="168" t="s">
        <v>292</v>
      </c>
      <c r="AF2" s="168" t="s">
        <v>293</v>
      </c>
      <c r="AG2" s="289" t="s">
        <v>294</v>
      </c>
      <c r="AH2" s="168" t="s">
        <v>295</v>
      </c>
      <c r="AI2" s="168" t="s">
        <v>296</v>
      </c>
      <c r="AJ2" s="168" t="s">
        <v>479</v>
      </c>
      <c r="AK2" s="168" t="s">
        <v>480</v>
      </c>
      <c r="AL2" s="168"/>
      <c r="AM2" s="273" t="s">
        <v>96</v>
      </c>
      <c r="AN2" s="271" t="s">
        <v>47</v>
      </c>
      <c r="AO2" s="272" t="s">
        <v>29</v>
      </c>
    </row>
    <row r="3" spans="1:41" s="5" customFormat="1">
      <c r="A3" s="407" t="str">
        <f>'1-συμβολαια'!A3</f>
        <v>1ο</v>
      </c>
      <c r="B3" s="362" t="str">
        <f>'1-συμβολαια'!C3</f>
        <v>αγοραπωλησίας ΠΡΟΣΥΜΦΩΝΟ τίμημα = 123.000 αρραβών =</v>
      </c>
      <c r="C3" s="364">
        <f>'1-συμβολαια'!D3</f>
        <v>47239.92</v>
      </c>
      <c r="D3" s="375">
        <f>'3-φύλλα2α'!D3</f>
        <v>5</v>
      </c>
      <c r="E3" s="375">
        <f>'3-φύλλα2α'!E3</f>
        <v>6</v>
      </c>
      <c r="F3" s="419">
        <v>2</v>
      </c>
      <c r="G3" s="435">
        <v>1</v>
      </c>
      <c r="H3" s="357">
        <f t="shared" ref="H3:H5" si="0">F3*D3*3.23</f>
        <v>32.299999999999997</v>
      </c>
      <c r="I3" s="410">
        <f t="shared" ref="I3:I5" si="1">E3*G3*3.23</f>
        <v>19.38</v>
      </c>
      <c r="J3" s="376">
        <f t="shared" ref="J3:J5" si="2">H3*5%</f>
        <v>1.615</v>
      </c>
      <c r="K3" s="376">
        <f t="shared" ref="K3:K5" si="3">H3*5%</f>
        <v>1.615</v>
      </c>
      <c r="L3" s="376">
        <f t="shared" ref="L3:L5" si="4">H3*1%</f>
        <v>0.32299999999999995</v>
      </c>
      <c r="M3" s="376">
        <f t="shared" ref="M3:M5" si="5">H3-O3</f>
        <v>28.746999999999996</v>
      </c>
      <c r="N3" s="376">
        <f t="shared" ref="N3:N5" si="6">I3-P3</f>
        <v>17.248200000000001</v>
      </c>
      <c r="O3" s="376">
        <f t="shared" ref="O3:O5" si="7">J3+K3+L3</f>
        <v>3.5529999999999999</v>
      </c>
      <c r="P3" s="376">
        <f t="shared" ref="P3:P5" si="8">I3*11%</f>
        <v>2.1317999999999997</v>
      </c>
      <c r="Q3" s="376">
        <f t="shared" ref="Q3:Q5" si="9">O3-P3</f>
        <v>1.4212000000000002</v>
      </c>
      <c r="R3" s="365">
        <f>6*3.23</f>
        <v>19.38</v>
      </c>
      <c r="S3" s="365">
        <v>1.47</v>
      </c>
      <c r="T3" s="365"/>
      <c r="U3" s="377"/>
      <c r="V3" s="411"/>
      <c r="W3" s="365"/>
      <c r="X3" s="365"/>
      <c r="Y3" s="365"/>
      <c r="Z3" s="365"/>
      <c r="AA3" s="365"/>
      <c r="AB3" s="365"/>
      <c r="AC3" s="365"/>
      <c r="AD3" s="365">
        <v>3.63</v>
      </c>
      <c r="AE3" s="365">
        <f>4*3.63</f>
        <v>14.52</v>
      </c>
      <c r="AF3" s="365">
        <v>1.47</v>
      </c>
      <c r="AG3" s="378"/>
      <c r="AH3" s="378">
        <v>6.25</v>
      </c>
      <c r="AI3" s="378">
        <v>0.5</v>
      </c>
      <c r="AJ3" s="378"/>
      <c r="AK3" s="378"/>
      <c r="AL3" s="378"/>
      <c r="AM3" s="379">
        <f t="shared" ref="AM3:AM5" si="10">U3+Y3+AA3+AI3+AK3</f>
        <v>0.5</v>
      </c>
      <c r="AN3" s="380">
        <f t="shared" ref="AN3:AN5" si="11">R3+S3+T3+V3+W3+X3+Z3+AB3+AC3+AD3+AE3+AF3+AG3+AH3+AJ3+AL3</f>
        <v>46.72</v>
      </c>
      <c r="AO3" s="295"/>
    </row>
    <row r="4" spans="1:41" s="5" customFormat="1">
      <c r="A4" s="407" t="str">
        <f>'1-συμβολαια'!A4</f>
        <v>2ο</v>
      </c>
      <c r="B4" s="362" t="str">
        <f>'1-συμβολαια'!C4</f>
        <v>αγοραπωλησίας προσυμφώνου 4466 τίμημα = 123.000 αρραβών = 47.239,92 ...ΛΥΣΗ</v>
      </c>
      <c r="C4" s="364">
        <f>'1-συμβολαια'!D4</f>
        <v>47239.92</v>
      </c>
      <c r="D4" s="375">
        <f>'3-φύλλα2α'!D4</f>
        <v>2</v>
      </c>
      <c r="E4" s="375">
        <f>'3-φύλλα2α'!E4</f>
        <v>3</v>
      </c>
      <c r="F4" s="419">
        <v>2</v>
      </c>
      <c r="G4" s="435">
        <v>1</v>
      </c>
      <c r="H4" s="357">
        <f t="shared" ref="H4" si="12">F4*D4*3.23</f>
        <v>12.92</v>
      </c>
      <c r="I4" s="410">
        <f t="shared" ref="I4" si="13">E4*G4*3.23</f>
        <v>9.69</v>
      </c>
      <c r="J4" s="376">
        <f t="shared" ref="J4" si="14">H4*5%</f>
        <v>0.64600000000000002</v>
      </c>
      <c r="K4" s="376">
        <f t="shared" ref="K4" si="15">H4*5%</f>
        <v>0.64600000000000002</v>
      </c>
      <c r="L4" s="376">
        <f t="shared" ref="L4" si="16">H4*1%</f>
        <v>0.12920000000000001</v>
      </c>
      <c r="M4" s="376">
        <f t="shared" ref="M4" si="17">H4-O4</f>
        <v>11.498799999999999</v>
      </c>
      <c r="N4" s="376">
        <f t="shared" ref="N4" si="18">I4-P4</f>
        <v>8.6241000000000003</v>
      </c>
      <c r="O4" s="376">
        <f t="shared" ref="O4" si="19">J4+K4+L4</f>
        <v>1.4212</v>
      </c>
      <c r="P4" s="376">
        <f t="shared" ref="P4" si="20">I4*11%</f>
        <v>1.0658999999999998</v>
      </c>
      <c r="Q4" s="376">
        <f t="shared" ref="Q4" si="21">O4-P4</f>
        <v>0.35530000000000017</v>
      </c>
      <c r="R4" s="365"/>
      <c r="S4" s="365"/>
      <c r="T4" s="365"/>
      <c r="U4" s="377"/>
      <c r="V4" s="411"/>
      <c r="W4" s="365"/>
      <c r="X4" s="365"/>
      <c r="Y4" s="365"/>
      <c r="Z4" s="365"/>
      <c r="AA4" s="365"/>
      <c r="AB4" s="365"/>
      <c r="AC4" s="365"/>
      <c r="AD4" s="365"/>
      <c r="AE4" s="365">
        <f t="shared" ref="AE4:AE5" si="22">4*3.63</f>
        <v>14.52</v>
      </c>
      <c r="AF4" s="365">
        <v>1.47</v>
      </c>
      <c r="AG4" s="378"/>
      <c r="AH4" s="378">
        <v>6.25</v>
      </c>
      <c r="AI4" s="378">
        <v>0.5</v>
      </c>
      <c r="AJ4" s="378"/>
      <c r="AK4" s="378"/>
      <c r="AL4" s="378"/>
      <c r="AM4" s="379">
        <f t="shared" ref="AM4" si="23">U4+Y4+AA4+AI4+AK4</f>
        <v>0.5</v>
      </c>
      <c r="AN4" s="380">
        <f t="shared" ref="AN4" si="24">R4+S4+T4+V4+W4+X4+Z4+AB4+AC4+AD4+AE4+AF4+AG4+AH4+AJ4+AL4</f>
        <v>22.240000000000002</v>
      </c>
      <c r="AO4" s="295"/>
    </row>
    <row r="5" spans="1:41" s="5" customFormat="1">
      <c r="A5" s="407" t="str">
        <f>'1-συμβολαια'!A5</f>
        <v>3ο</v>
      </c>
      <c r="B5" s="362" t="str">
        <f>'1-συμβολαια'!C5</f>
        <v>αγοραπωλησία τίμημα = Δ.Ο.Υ. =</v>
      </c>
      <c r="C5" s="364">
        <f>'1-συμβολαια'!D5</f>
        <v>64199.18</v>
      </c>
      <c r="D5" s="375">
        <f>'3-φύλλα2α'!D5</f>
        <v>6</v>
      </c>
      <c r="E5" s="375">
        <f>'3-φύλλα2α'!E5</f>
        <v>7</v>
      </c>
      <c r="F5" s="419">
        <v>3</v>
      </c>
      <c r="G5" s="419">
        <v>3</v>
      </c>
      <c r="H5" s="357">
        <f t="shared" si="0"/>
        <v>58.14</v>
      </c>
      <c r="I5" s="376">
        <f t="shared" si="1"/>
        <v>67.83</v>
      </c>
      <c r="J5" s="376">
        <f t="shared" si="2"/>
        <v>2.907</v>
      </c>
      <c r="K5" s="376">
        <f t="shared" si="3"/>
        <v>2.907</v>
      </c>
      <c r="L5" s="376">
        <f t="shared" si="4"/>
        <v>0.58140000000000003</v>
      </c>
      <c r="M5" s="376">
        <f t="shared" si="5"/>
        <v>51.744599999999998</v>
      </c>
      <c r="N5" s="376">
        <f t="shared" si="6"/>
        <v>60.368699999999997</v>
      </c>
      <c r="O5" s="376">
        <f t="shared" si="7"/>
        <v>6.3954000000000004</v>
      </c>
      <c r="P5" s="376">
        <f t="shared" si="8"/>
        <v>7.4612999999999996</v>
      </c>
      <c r="Q5" s="376">
        <f t="shared" si="9"/>
        <v>-1.0658999999999992</v>
      </c>
      <c r="R5" s="365">
        <f>6*3.23</f>
        <v>19.38</v>
      </c>
      <c r="S5" s="365">
        <v>1.47</v>
      </c>
      <c r="T5" s="365">
        <v>19.38</v>
      </c>
      <c r="U5" s="377">
        <v>1.98</v>
      </c>
      <c r="V5" s="411">
        <f>H5/3</f>
        <v>19.38</v>
      </c>
      <c r="W5" s="365">
        <v>1.47</v>
      </c>
      <c r="X5" s="365"/>
      <c r="Y5" s="365"/>
      <c r="Z5" s="365"/>
      <c r="AA5" s="365"/>
      <c r="AB5" s="365">
        <f>2*19.38</f>
        <v>38.76</v>
      </c>
      <c r="AC5" s="365">
        <f>2*1.47</f>
        <v>2.94</v>
      </c>
      <c r="AD5" s="365">
        <v>3.63</v>
      </c>
      <c r="AE5" s="365">
        <f t="shared" si="22"/>
        <v>14.52</v>
      </c>
      <c r="AF5" s="365">
        <v>1.47</v>
      </c>
      <c r="AG5" s="378"/>
      <c r="AH5" s="378">
        <v>6.25</v>
      </c>
      <c r="AI5" s="378">
        <v>0.5</v>
      </c>
      <c r="AJ5" s="378"/>
      <c r="AK5" s="378"/>
      <c r="AL5" s="378"/>
      <c r="AM5" s="379">
        <f t="shared" si="10"/>
        <v>2.48</v>
      </c>
      <c r="AN5" s="380">
        <f t="shared" si="11"/>
        <v>128.64999999999998</v>
      </c>
      <c r="AO5" s="295"/>
    </row>
    <row r="6" spans="1:41">
      <c r="A6" s="443" t="s">
        <v>47</v>
      </c>
      <c r="B6" s="444"/>
      <c r="C6" s="444"/>
      <c r="D6" s="444"/>
      <c r="E6" s="444"/>
      <c r="F6" s="444"/>
      <c r="G6" s="505"/>
      <c r="H6" s="39">
        <f t="shared" ref="H6:Y6" si="25">SUM(H3:H5)</f>
        <v>103.36</v>
      </c>
      <c r="I6" s="39">
        <f t="shared" si="25"/>
        <v>96.9</v>
      </c>
      <c r="J6" s="39">
        <f t="shared" si="25"/>
        <v>5.1680000000000001</v>
      </c>
      <c r="K6" s="39">
        <f t="shared" si="25"/>
        <v>5.1680000000000001</v>
      </c>
      <c r="L6" s="39">
        <f t="shared" si="25"/>
        <v>1.0335999999999999</v>
      </c>
      <c r="M6" s="39">
        <f t="shared" si="25"/>
        <v>91.990399999999994</v>
      </c>
      <c r="N6" s="39">
        <f t="shared" si="25"/>
        <v>86.241</v>
      </c>
      <c r="O6" s="39">
        <f t="shared" si="25"/>
        <v>11.3696</v>
      </c>
      <c r="P6" s="39">
        <f t="shared" si="25"/>
        <v>10.658999999999999</v>
      </c>
      <c r="Q6" s="39">
        <f t="shared" si="25"/>
        <v>0.71060000000000123</v>
      </c>
      <c r="R6" s="39">
        <f t="shared" si="25"/>
        <v>38.76</v>
      </c>
      <c r="S6" s="39">
        <f t="shared" si="25"/>
        <v>2.94</v>
      </c>
      <c r="T6" s="39">
        <f t="shared" si="25"/>
        <v>19.38</v>
      </c>
      <c r="U6" s="39">
        <f t="shared" si="25"/>
        <v>1.98</v>
      </c>
      <c r="V6" s="39">
        <f t="shared" si="25"/>
        <v>19.38</v>
      </c>
      <c r="W6" s="39">
        <f t="shared" si="25"/>
        <v>1.47</v>
      </c>
      <c r="X6" s="39">
        <f t="shared" si="25"/>
        <v>0</v>
      </c>
      <c r="Y6" s="39">
        <f t="shared" si="25"/>
        <v>0</v>
      </c>
      <c r="Z6" s="39"/>
      <c r="AA6" s="39">
        <f t="shared" ref="AA6:AF6" si="26">SUM(AA3:AA5)</f>
        <v>0</v>
      </c>
      <c r="AB6" s="39">
        <f t="shared" si="26"/>
        <v>38.76</v>
      </c>
      <c r="AC6" s="39">
        <f t="shared" si="26"/>
        <v>2.94</v>
      </c>
      <c r="AD6" s="39">
        <f t="shared" si="26"/>
        <v>7.26</v>
      </c>
      <c r="AE6" s="39">
        <f t="shared" si="26"/>
        <v>43.56</v>
      </c>
      <c r="AF6" s="39">
        <f t="shared" si="26"/>
        <v>4.41</v>
      </c>
      <c r="AG6" s="290"/>
      <c r="AH6" s="39">
        <f>SUM(AH3:AH5)</f>
        <v>18.75</v>
      </c>
      <c r="AI6" s="39">
        <f>SUM(AI3:AI5)</f>
        <v>1.5</v>
      </c>
      <c r="AJ6" s="39"/>
      <c r="AK6" s="39"/>
      <c r="AL6" s="39">
        <f>SUM(AL3:AL5)</f>
        <v>0</v>
      </c>
      <c r="AM6" s="39">
        <f>SUM(AM3:AM5)</f>
        <v>3.48</v>
      </c>
      <c r="AN6" s="39">
        <f>SUM(AN3:AN5)</f>
        <v>197.60999999999999</v>
      </c>
    </row>
    <row r="8" spans="1:41">
      <c r="R8" s="162" t="s">
        <v>478</v>
      </c>
      <c r="S8" s="171"/>
      <c r="T8" s="171"/>
      <c r="U8" s="171"/>
      <c r="V8" s="171"/>
      <c r="W8" s="171"/>
      <c r="X8" s="172"/>
      <c r="Y8" s="172"/>
      <c r="Z8" s="172"/>
      <c r="AA8" s="172"/>
      <c r="AB8" s="172"/>
      <c r="AC8" s="172"/>
      <c r="AD8" s="172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 ht="15.75">
      <c r="B9" s="337" t="s">
        <v>506</v>
      </c>
      <c r="C9" s="338"/>
      <c r="D9" s="338"/>
      <c r="E9" s="338"/>
      <c r="R9" s="172"/>
      <c r="S9" s="173" t="s">
        <v>545</v>
      </c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H10" s="2">
        <v>16.149999999999999</v>
      </c>
      <c r="R10" s="172"/>
      <c r="S10" s="172"/>
      <c r="T10" s="170" t="s">
        <v>242</v>
      </c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H11" s="2">
        <v>6.46</v>
      </c>
      <c r="R11" s="172"/>
      <c r="S11" s="172"/>
      <c r="T11" s="172"/>
      <c r="U11" s="173" t="s">
        <v>243</v>
      </c>
      <c r="V11" s="172"/>
      <c r="W11" s="172"/>
      <c r="X11" s="172"/>
      <c r="Y11" s="172"/>
      <c r="Z11" s="172"/>
      <c r="AA11" s="172"/>
      <c r="AB11" s="172"/>
      <c r="AC11" s="172"/>
      <c r="AD11" s="172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>
      <c r="H12" s="2">
        <v>19.38</v>
      </c>
      <c r="R12" s="172"/>
      <c r="S12" s="172"/>
      <c r="T12" s="172"/>
      <c r="U12" s="172"/>
      <c r="V12" s="170" t="s">
        <v>546</v>
      </c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87"/>
      <c r="AN12" s="87"/>
    </row>
    <row r="13" spans="1:41">
      <c r="R13" s="172"/>
      <c r="S13" s="172"/>
      <c r="T13" s="172"/>
      <c r="U13" s="172"/>
      <c r="V13" s="172"/>
      <c r="W13" s="173" t="s">
        <v>547</v>
      </c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87"/>
      <c r="AN13" s="87"/>
    </row>
    <row r="14" spans="1:41">
      <c r="R14" s="172"/>
      <c r="S14" s="172"/>
      <c r="T14" s="172"/>
      <c r="U14" s="172"/>
      <c r="V14" s="172"/>
      <c r="W14" s="172"/>
      <c r="X14" s="170" t="s">
        <v>244</v>
      </c>
      <c r="Y14" s="170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87"/>
      <c r="AN14" s="87"/>
    </row>
    <row r="15" spans="1:41">
      <c r="R15" s="172"/>
      <c r="S15" s="172"/>
      <c r="T15" s="172"/>
      <c r="U15" s="172"/>
      <c r="V15" s="172"/>
      <c r="W15" s="172"/>
      <c r="X15" s="172"/>
      <c r="Y15" s="173" t="s">
        <v>279</v>
      </c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87"/>
      <c r="AN15" s="87"/>
    </row>
    <row r="16" spans="1:41">
      <c r="B16" s="134"/>
      <c r="R16" s="172"/>
      <c r="S16" s="172"/>
      <c r="T16" s="172"/>
      <c r="U16" s="172"/>
      <c r="V16" s="172"/>
      <c r="W16" s="172"/>
      <c r="X16" s="172"/>
      <c r="Y16" s="172"/>
      <c r="Z16" s="170" t="s">
        <v>245</v>
      </c>
      <c r="AA16" s="173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87"/>
      <c r="AN16" s="87"/>
      <c r="AO16" s="169"/>
    </row>
    <row r="17" spans="2:41">
      <c r="B17" s="135"/>
      <c r="R17" s="172"/>
      <c r="S17" s="172"/>
      <c r="T17" s="172"/>
      <c r="U17" s="172"/>
      <c r="V17" s="172"/>
      <c r="W17" s="172"/>
      <c r="X17" s="172"/>
      <c r="Y17" s="172"/>
      <c r="Z17" s="173"/>
      <c r="AA17" s="173" t="s">
        <v>280</v>
      </c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87"/>
      <c r="AN17" s="87"/>
      <c r="AO17" s="169"/>
    </row>
    <row r="18" spans="2:41"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0" t="s">
        <v>246</v>
      </c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87"/>
      <c r="AN18" s="173"/>
    </row>
    <row r="19" spans="2:41"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 t="s">
        <v>247</v>
      </c>
      <c r="AD19" s="172"/>
      <c r="AE19" s="172"/>
      <c r="AF19" s="172"/>
      <c r="AG19" s="172"/>
      <c r="AH19" s="172"/>
      <c r="AI19" s="172"/>
      <c r="AJ19" s="172"/>
      <c r="AK19" s="172"/>
      <c r="AL19" s="172"/>
      <c r="AM19" s="87"/>
      <c r="AN19" s="87"/>
    </row>
    <row r="20" spans="2:41"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0" t="s">
        <v>297</v>
      </c>
      <c r="AE20" s="174"/>
      <c r="AF20" s="174"/>
      <c r="AG20" s="174"/>
      <c r="AH20" s="174"/>
      <c r="AI20" s="174"/>
      <c r="AJ20" s="174"/>
      <c r="AK20" s="174"/>
      <c r="AL20" s="174"/>
      <c r="AM20" s="173"/>
    </row>
    <row r="21" spans="2:41">
      <c r="R21" s="87"/>
      <c r="S21" s="87"/>
      <c r="T21" s="87"/>
      <c r="U21" s="87"/>
      <c r="V21" s="172"/>
      <c r="W21" s="172"/>
      <c r="X21" s="172"/>
      <c r="Y21" s="172"/>
      <c r="Z21" s="172"/>
      <c r="AA21" s="172"/>
      <c r="AB21" s="172"/>
      <c r="AC21" s="172"/>
      <c r="AD21" s="172"/>
      <c r="AE21" s="170" t="s">
        <v>298</v>
      </c>
      <c r="AF21" s="173"/>
      <c r="AG21" s="173"/>
      <c r="AH21" s="173"/>
      <c r="AI21" s="173"/>
      <c r="AJ21" s="173"/>
      <c r="AK21" s="173"/>
      <c r="AL21" s="173"/>
      <c r="AM21" s="87"/>
    </row>
    <row r="22" spans="2:41">
      <c r="R22" s="2"/>
      <c r="S22" s="2"/>
      <c r="T22" s="2"/>
      <c r="U22" s="2"/>
      <c r="AF22" s="173" t="s">
        <v>299</v>
      </c>
      <c r="AG22" s="174"/>
      <c r="AH22" s="174"/>
      <c r="AI22" s="174"/>
      <c r="AJ22" s="174"/>
      <c r="AK22" s="174"/>
    </row>
    <row r="23" spans="2:41">
      <c r="AF23" s="172"/>
      <c r="AG23" s="291" t="s">
        <v>300</v>
      </c>
      <c r="AH23" s="291"/>
      <c r="AI23" s="291"/>
      <c r="AJ23" s="291"/>
      <c r="AK23" s="291"/>
      <c r="AL23" s="291"/>
    </row>
    <row r="24" spans="2:41">
      <c r="AG24" s="172"/>
      <c r="AH24" s="170" t="s">
        <v>484</v>
      </c>
      <c r="AI24" s="172"/>
      <c r="AJ24" s="172"/>
      <c r="AK24" s="172"/>
      <c r="AL24" s="173"/>
    </row>
    <row r="25" spans="2:41">
      <c r="AI25" s="173" t="s">
        <v>481</v>
      </c>
      <c r="AJ25" s="173"/>
      <c r="AK25" s="173"/>
    </row>
    <row r="26" spans="2:41">
      <c r="AJ26" s="170" t="s">
        <v>482</v>
      </c>
      <c r="AK26" s="172"/>
    </row>
    <row r="27" spans="2:41">
      <c r="AK27" s="173" t="s">
        <v>483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6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7.5703125" style="8" bestFit="1" customWidth="1"/>
    <col min="2" max="2" width="63.42578125" style="9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6" customFormat="1" ht="15.75" customHeight="1">
      <c r="A1" s="520" t="s">
        <v>31</v>
      </c>
      <c r="B1" s="521"/>
      <c r="C1" s="521"/>
      <c r="D1" s="522"/>
      <c r="E1" s="533" t="s">
        <v>508</v>
      </c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5" t="s">
        <v>71</v>
      </c>
      <c r="U1" s="542" t="s">
        <v>173</v>
      </c>
      <c r="V1" s="520" t="s">
        <v>13</v>
      </c>
      <c r="W1" s="521"/>
      <c r="X1" s="521"/>
      <c r="Y1" s="521"/>
      <c r="Z1" s="521"/>
      <c r="AA1" s="521"/>
      <c r="AB1" s="521"/>
      <c r="AC1" s="521"/>
      <c r="AD1" s="521"/>
      <c r="AE1" s="522"/>
      <c r="AF1" s="532" t="s">
        <v>14</v>
      </c>
      <c r="AG1" s="532"/>
      <c r="AH1" s="532"/>
      <c r="AI1" s="532"/>
      <c r="AJ1" s="532"/>
      <c r="AK1" s="532"/>
      <c r="AL1" s="532"/>
      <c r="AM1" s="532"/>
      <c r="AN1" s="532"/>
      <c r="AO1" s="520" t="s">
        <v>15</v>
      </c>
      <c r="AP1" s="521"/>
      <c r="AQ1" s="521"/>
      <c r="AR1" s="521"/>
      <c r="AS1" s="521"/>
      <c r="AT1" s="521"/>
      <c r="AU1" s="521"/>
      <c r="AV1" s="521"/>
      <c r="AW1" s="521"/>
      <c r="AX1" s="522"/>
      <c r="AY1" s="523" t="s">
        <v>16</v>
      </c>
      <c r="AZ1" s="523"/>
      <c r="BA1" s="523"/>
      <c r="BB1" s="523"/>
      <c r="BC1" s="523"/>
      <c r="BD1" s="523"/>
      <c r="BE1" s="523"/>
      <c r="BF1" s="523"/>
      <c r="BG1" s="524" t="s">
        <v>17</v>
      </c>
      <c r="BH1" s="525"/>
      <c r="BI1" s="525"/>
      <c r="BJ1" s="525"/>
      <c r="BK1" s="526"/>
    </row>
    <row r="2" spans="1:63" s="4" customFormat="1" ht="34.5" thickBot="1">
      <c r="A2" s="79" t="s">
        <v>19</v>
      </c>
      <c r="B2" s="90" t="s">
        <v>0</v>
      </c>
      <c r="C2" s="67" t="s">
        <v>11</v>
      </c>
      <c r="D2" s="68" t="s">
        <v>12</v>
      </c>
      <c r="E2" s="56" t="s">
        <v>72</v>
      </c>
      <c r="F2" s="42" t="s">
        <v>73</v>
      </c>
      <c r="G2" s="42" t="s">
        <v>272</v>
      </c>
      <c r="H2" s="242" t="s">
        <v>273</v>
      </c>
      <c r="I2" s="42" t="s">
        <v>74</v>
      </c>
      <c r="J2" s="539" t="s">
        <v>29</v>
      </c>
      <c r="K2" s="540"/>
      <c r="L2" s="541"/>
      <c r="M2" s="42" t="s">
        <v>165</v>
      </c>
      <c r="N2" s="42" t="s">
        <v>166</v>
      </c>
      <c r="O2" s="42" t="s">
        <v>96</v>
      </c>
      <c r="P2" s="42" t="s">
        <v>525</v>
      </c>
      <c r="Q2" s="42" t="s">
        <v>172</v>
      </c>
      <c r="R2" s="95" t="s">
        <v>102</v>
      </c>
      <c r="S2" s="116" t="s">
        <v>101</v>
      </c>
      <c r="T2" s="536"/>
      <c r="U2" s="543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27" t="s">
        <v>29</v>
      </c>
      <c r="AE2" s="528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2" t="s">
        <v>75</v>
      </c>
      <c r="AL2" s="72" t="s">
        <v>76</v>
      </c>
      <c r="AM2" s="537" t="s">
        <v>29</v>
      </c>
      <c r="AN2" s="538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27" t="s">
        <v>29</v>
      </c>
      <c r="AX2" s="528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27" t="s">
        <v>29</v>
      </c>
      <c r="BK2" s="528"/>
    </row>
    <row r="3" spans="1:63" s="206" customFormat="1">
      <c r="A3" s="412" t="str">
        <f>'1-συμβολαια'!A3</f>
        <v>1ο</v>
      </c>
      <c r="B3" s="381" t="str">
        <f>'1-συμβολαια'!C3</f>
        <v>αγοραπωλησίας ΠΡΟΣΥΜΦΩΝΟ τίμημα = 123.000 αρραβών =</v>
      </c>
      <c r="C3" s="292" t="str">
        <f>'4-πολλυπρ'!D3</f>
        <v>πΣ</v>
      </c>
      <c r="D3" s="292" t="str">
        <f>'4-πολλυπρ'!I3</f>
        <v>219-85</v>
      </c>
      <c r="E3" s="292"/>
      <c r="F3" s="364"/>
      <c r="G3" s="364"/>
      <c r="H3" s="363"/>
      <c r="I3" s="364"/>
      <c r="J3" s="298"/>
      <c r="K3" s="385"/>
      <c r="L3" s="385"/>
      <c r="M3" s="364"/>
      <c r="N3" s="364"/>
      <c r="O3" s="364"/>
      <c r="P3" s="364"/>
      <c r="Q3" s="364"/>
      <c r="R3" s="292"/>
      <c r="S3" s="292"/>
      <c r="T3" s="292"/>
      <c r="U3" s="292"/>
      <c r="V3" s="420"/>
      <c r="W3" s="412"/>
      <c r="X3" s="383" t="s">
        <v>427</v>
      </c>
      <c r="Y3" s="383"/>
      <c r="Z3" s="383" t="s">
        <v>9</v>
      </c>
      <c r="AA3" s="421"/>
      <c r="AB3" s="383"/>
      <c r="AC3" s="383"/>
      <c r="AD3" s="383"/>
      <c r="AE3" s="412"/>
      <c r="AF3" s="420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383" t="s">
        <v>427</v>
      </c>
      <c r="AR3" s="412"/>
      <c r="AS3" s="383" t="s">
        <v>9</v>
      </c>
      <c r="AT3" s="412"/>
      <c r="AU3" s="412"/>
      <c r="AV3" s="412"/>
      <c r="AW3" s="412"/>
      <c r="AX3" s="420"/>
      <c r="AY3" s="412"/>
      <c r="AZ3" s="412"/>
      <c r="BA3" s="412"/>
      <c r="BB3" s="421"/>
      <c r="BC3" s="421"/>
      <c r="BD3" s="421"/>
      <c r="BE3" s="421"/>
      <c r="BF3" s="421"/>
      <c r="BG3" s="412"/>
      <c r="BH3" s="412"/>
      <c r="BI3" s="420"/>
      <c r="BJ3" s="421"/>
      <c r="BK3" s="421"/>
    </row>
    <row r="4" spans="1:63" s="206" customFormat="1">
      <c r="A4" s="412" t="str">
        <f>'1-συμβολαια'!A4</f>
        <v>2ο</v>
      </c>
      <c r="B4" s="381" t="str">
        <f>'1-συμβολαια'!C4</f>
        <v>αγοραπωλησίας προσυμφώνου 4466 τίμημα = 123.000 αρραβών = 47.239,92 ...ΛΥΣΗ</v>
      </c>
      <c r="C4" s="292" t="str">
        <f>'4-πολλυπρ'!D4</f>
        <v>πΣ</v>
      </c>
      <c r="D4" s="292" t="str">
        <f>'4-πολλυπρ'!I4</f>
        <v>219-85</v>
      </c>
      <c r="E4" s="292"/>
      <c r="F4" s="364"/>
      <c r="G4" s="364"/>
      <c r="H4" s="363"/>
      <c r="I4" s="364"/>
      <c r="J4" s="298"/>
      <c r="K4" s="385"/>
      <c r="L4" s="385"/>
      <c r="M4" s="364"/>
      <c r="N4" s="364"/>
      <c r="O4" s="364"/>
      <c r="P4" s="364"/>
      <c r="Q4" s="364"/>
      <c r="R4" s="292"/>
      <c r="S4" s="292"/>
      <c r="T4" s="292"/>
      <c r="U4" s="292"/>
      <c r="V4" s="420"/>
      <c r="W4" s="412"/>
      <c r="X4" s="383" t="s">
        <v>427</v>
      </c>
      <c r="Y4" s="383"/>
      <c r="Z4" s="383" t="s">
        <v>9</v>
      </c>
      <c r="AA4" s="421"/>
      <c r="AB4" s="383"/>
      <c r="AC4" s="383"/>
      <c r="AD4" s="383"/>
      <c r="AE4" s="412"/>
      <c r="AF4" s="420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383" t="s">
        <v>427</v>
      </c>
      <c r="AR4" s="412"/>
      <c r="AS4" s="383" t="s">
        <v>9</v>
      </c>
      <c r="AT4" s="412"/>
      <c r="AU4" s="412"/>
      <c r="AV4" s="412"/>
      <c r="AW4" s="412"/>
      <c r="AX4" s="420"/>
      <c r="AY4" s="412"/>
      <c r="AZ4" s="412"/>
      <c r="BA4" s="412"/>
      <c r="BB4" s="421"/>
      <c r="BC4" s="421"/>
      <c r="BD4" s="421"/>
      <c r="BE4" s="421"/>
      <c r="BF4" s="421"/>
      <c r="BG4" s="412"/>
      <c r="BH4" s="412"/>
      <c r="BI4" s="420"/>
      <c r="BJ4" s="421"/>
      <c r="BK4" s="421"/>
    </row>
    <row r="5" spans="1:63" s="206" customFormat="1">
      <c r="A5" s="412" t="str">
        <f>'1-συμβολαια'!A5</f>
        <v>3ο</v>
      </c>
      <c r="B5" s="381" t="str">
        <f>'1-συμβολαια'!C5</f>
        <v>αγοραπωλησία τίμημα = Δ.Ο.Υ. =</v>
      </c>
      <c r="C5" s="292" t="str">
        <f>'4-πολλυπρ'!D5</f>
        <v>πΣ</v>
      </c>
      <c r="D5" s="292" t="str">
        <f>'4-πολλυπρ'!I5</f>
        <v>219-85</v>
      </c>
      <c r="E5" s="292">
        <v>2</v>
      </c>
      <c r="F5" s="364">
        <f t="shared" ref="F5" si="0">E5*3.23</f>
        <v>6.46</v>
      </c>
      <c r="G5" s="364">
        <v>3.23</v>
      </c>
      <c r="H5" s="363"/>
      <c r="I5" s="364">
        <f t="shared" ref="I5" si="1">F5+G5+H5</f>
        <v>9.69</v>
      </c>
      <c r="J5" s="298" t="s">
        <v>522</v>
      </c>
      <c r="K5" s="385" t="s">
        <v>171</v>
      </c>
      <c r="L5" s="385" t="s">
        <v>274</v>
      </c>
      <c r="M5" s="364">
        <v>5.87</v>
      </c>
      <c r="N5" s="364">
        <v>5.87</v>
      </c>
      <c r="O5" s="364">
        <v>1.98</v>
      </c>
      <c r="P5" s="364"/>
      <c r="Q5" s="364">
        <f t="shared" ref="Q5" si="2">M5+N5</f>
        <v>11.74</v>
      </c>
      <c r="R5" s="292"/>
      <c r="S5" s="292"/>
      <c r="T5" s="292"/>
      <c r="U5" s="292"/>
      <c r="V5" s="420"/>
      <c r="W5" s="412"/>
      <c r="X5" s="383" t="s">
        <v>427</v>
      </c>
      <c r="Y5" s="383"/>
      <c r="Z5" s="383" t="s">
        <v>9</v>
      </c>
      <c r="AA5" s="421"/>
      <c r="AB5" s="383"/>
      <c r="AC5" s="383"/>
      <c r="AD5" s="383"/>
      <c r="AE5" s="412"/>
      <c r="AF5" s="420"/>
      <c r="AG5" s="412"/>
      <c r="AH5" s="412"/>
      <c r="AI5" s="412"/>
      <c r="AJ5" s="412"/>
      <c r="AK5" s="412"/>
      <c r="AL5" s="412"/>
      <c r="AM5" s="412"/>
      <c r="AN5" s="412"/>
      <c r="AO5" s="412"/>
      <c r="AP5" s="412"/>
      <c r="AQ5" s="383" t="s">
        <v>427</v>
      </c>
      <c r="AR5" s="412"/>
      <c r="AS5" s="383" t="s">
        <v>9</v>
      </c>
      <c r="AT5" s="412"/>
      <c r="AU5" s="412"/>
      <c r="AV5" s="412"/>
      <c r="AW5" s="412"/>
      <c r="AX5" s="420"/>
      <c r="AY5" s="412"/>
      <c r="AZ5" s="412"/>
      <c r="BA5" s="412"/>
      <c r="BB5" s="421"/>
      <c r="BC5" s="421"/>
      <c r="BD5" s="421"/>
      <c r="BE5" s="421"/>
      <c r="BF5" s="421"/>
      <c r="BG5" s="412"/>
      <c r="BH5" s="412"/>
      <c r="BI5" s="420"/>
      <c r="BJ5" s="421"/>
      <c r="BK5" s="421"/>
    </row>
    <row r="6" spans="1:63">
      <c r="A6" s="529" t="s">
        <v>35</v>
      </c>
      <c r="B6" s="530"/>
      <c r="C6" s="530"/>
      <c r="D6" s="531"/>
      <c r="E6" s="69">
        <f>SUM(E3:E5)</f>
        <v>2</v>
      </c>
      <c r="F6" s="69">
        <f>SUM(F3:F5)</f>
        <v>6.46</v>
      </c>
      <c r="G6" s="69">
        <f>SUM(G3:G5)</f>
        <v>3.23</v>
      </c>
      <c r="H6" s="339">
        <f>SUM(H3:H5)</f>
        <v>0</v>
      </c>
      <c r="I6" s="69">
        <f>SUM(I3:I5)</f>
        <v>9.69</v>
      </c>
      <c r="J6" s="69"/>
      <c r="K6" s="69"/>
      <c r="L6" s="69"/>
      <c r="M6" s="69">
        <f t="shared" ref="M6:T6" si="3">SUM(M3:M5)</f>
        <v>5.87</v>
      </c>
      <c r="N6" s="69">
        <f t="shared" si="3"/>
        <v>5.87</v>
      </c>
      <c r="O6" s="69">
        <f t="shared" si="3"/>
        <v>1.98</v>
      </c>
      <c r="P6" s="69">
        <f t="shared" si="3"/>
        <v>0</v>
      </c>
      <c r="Q6" s="69">
        <f t="shared" si="3"/>
        <v>11.74</v>
      </c>
      <c r="R6" s="69">
        <f t="shared" si="3"/>
        <v>0</v>
      </c>
      <c r="S6" s="69">
        <f t="shared" si="3"/>
        <v>0</v>
      </c>
      <c r="T6" s="69">
        <f t="shared" si="3"/>
        <v>0</v>
      </c>
      <c r="U6" s="69"/>
      <c r="V6" s="138"/>
      <c r="W6" s="69">
        <f>SUM(W3:W5)</f>
        <v>0</v>
      </c>
      <c r="X6" s="69"/>
      <c r="Y6" s="69">
        <f>SUM(Y3:Y5)</f>
        <v>0</v>
      </c>
      <c r="Z6" s="69"/>
      <c r="AA6" s="69">
        <f t="shared" ref="AA6:AL6" si="4">SUM(AA3:AA5)</f>
        <v>0</v>
      </c>
      <c r="AB6" s="69">
        <f t="shared" si="4"/>
        <v>0</v>
      </c>
      <c r="AC6" s="69">
        <f t="shared" si="4"/>
        <v>0</v>
      </c>
      <c r="AD6" s="69">
        <f t="shared" si="4"/>
        <v>0</v>
      </c>
      <c r="AE6" s="69">
        <f t="shared" si="4"/>
        <v>0</v>
      </c>
      <c r="AF6" s="138">
        <f t="shared" si="4"/>
        <v>0</v>
      </c>
      <c r="AG6" s="69">
        <f t="shared" si="4"/>
        <v>0</v>
      </c>
      <c r="AH6" s="69">
        <f t="shared" si="4"/>
        <v>0</v>
      </c>
      <c r="AI6" s="69">
        <f t="shared" si="4"/>
        <v>0</v>
      </c>
      <c r="AJ6" s="69">
        <f t="shared" si="4"/>
        <v>0</v>
      </c>
      <c r="AK6" s="73">
        <f t="shared" si="4"/>
        <v>0</v>
      </c>
      <c r="AL6" s="73">
        <f t="shared" si="4"/>
        <v>0</v>
      </c>
      <c r="AM6" s="73"/>
      <c r="AN6" s="69">
        <f>SUM(AN3:AN5)</f>
        <v>0</v>
      </c>
      <c r="AO6" s="69">
        <f>SUM(AO3:AO5)</f>
        <v>0</v>
      </c>
      <c r="AP6" s="69">
        <f>SUM(AP3:AP5)</f>
        <v>0</v>
      </c>
      <c r="AQ6" s="69"/>
      <c r="AR6" s="69">
        <f t="shared" ref="AR6:BK6" si="5">SUM(AR3:AR5)</f>
        <v>0</v>
      </c>
      <c r="AS6" s="69">
        <f t="shared" si="5"/>
        <v>0</v>
      </c>
      <c r="AT6" s="69">
        <f t="shared" si="5"/>
        <v>0</v>
      </c>
      <c r="AU6" s="69">
        <f t="shared" si="5"/>
        <v>0</v>
      </c>
      <c r="AV6" s="69">
        <f t="shared" si="5"/>
        <v>0</v>
      </c>
      <c r="AW6" s="69">
        <f t="shared" si="5"/>
        <v>0</v>
      </c>
      <c r="AX6" s="69">
        <f t="shared" si="5"/>
        <v>0</v>
      </c>
      <c r="AY6" s="69">
        <f t="shared" si="5"/>
        <v>0</v>
      </c>
      <c r="AZ6" s="69">
        <f t="shared" si="5"/>
        <v>0</v>
      </c>
      <c r="BA6" s="69">
        <f t="shared" si="5"/>
        <v>0</v>
      </c>
      <c r="BB6" s="69">
        <f t="shared" si="5"/>
        <v>0</v>
      </c>
      <c r="BC6" s="69">
        <f t="shared" si="5"/>
        <v>0</v>
      </c>
      <c r="BD6" s="69">
        <f t="shared" si="5"/>
        <v>0</v>
      </c>
      <c r="BE6" s="69">
        <f t="shared" si="5"/>
        <v>0</v>
      </c>
      <c r="BF6" s="69">
        <f t="shared" si="5"/>
        <v>0</v>
      </c>
      <c r="BG6" s="69">
        <f t="shared" si="5"/>
        <v>0</v>
      </c>
      <c r="BH6" s="69">
        <f t="shared" si="5"/>
        <v>0</v>
      </c>
      <c r="BI6" s="69">
        <f t="shared" si="5"/>
        <v>0</v>
      </c>
      <c r="BJ6" s="69">
        <f t="shared" si="5"/>
        <v>0</v>
      </c>
      <c r="BK6" s="69">
        <f t="shared" si="5"/>
        <v>0</v>
      </c>
    </row>
    <row r="7" spans="1:63">
      <c r="M7" s="141" t="s">
        <v>510</v>
      </c>
    </row>
    <row r="8" spans="1:63">
      <c r="G8" s="141"/>
      <c r="H8" s="141"/>
      <c r="I8" s="340" t="s">
        <v>104</v>
      </c>
      <c r="J8" s="141"/>
      <c r="K8" s="141"/>
      <c r="L8" s="141"/>
      <c r="M8" s="141"/>
      <c r="N8" s="141" t="s">
        <v>510</v>
      </c>
      <c r="O8" s="118"/>
      <c r="P8" s="118"/>
      <c r="U8" s="192" t="s">
        <v>173</v>
      </c>
      <c r="AB8" s="2"/>
      <c r="AD8" s="118" t="s">
        <v>105</v>
      </c>
      <c r="AK8" s="235" t="s">
        <v>106</v>
      </c>
    </row>
    <row r="9" spans="1:63">
      <c r="F9" s="3"/>
      <c r="G9" s="3"/>
      <c r="H9" s="3"/>
      <c r="I9" s="3"/>
      <c r="J9" s="161" t="s">
        <v>167</v>
      </c>
      <c r="K9" s="120"/>
      <c r="L9" s="120"/>
      <c r="N9" s="141"/>
      <c r="O9" s="3"/>
      <c r="P9" s="3"/>
      <c r="Q9" s="3"/>
      <c r="R9" s="161" t="s">
        <v>174</v>
      </c>
      <c r="U9" s="9"/>
    </row>
    <row r="10" spans="1:63">
      <c r="E10" s="119"/>
      <c r="F10" s="3"/>
      <c r="G10" s="3"/>
      <c r="H10" s="3"/>
      <c r="I10" s="3"/>
      <c r="J10" s="120" t="s">
        <v>168</v>
      </c>
      <c r="K10" s="120"/>
      <c r="L10" s="120"/>
      <c r="N10" s="3"/>
      <c r="O10" s="3"/>
      <c r="P10" s="3"/>
      <c r="Q10" s="3"/>
      <c r="S10" s="120" t="s">
        <v>175</v>
      </c>
      <c r="U10" s="9"/>
    </row>
    <row r="11" spans="1:63">
      <c r="H11" s="3"/>
      <c r="J11" s="120"/>
      <c r="K11" s="161" t="s">
        <v>169</v>
      </c>
      <c r="L11" s="120"/>
      <c r="O11" s="156" t="s">
        <v>509</v>
      </c>
      <c r="P11" s="4"/>
      <c r="U11" s="9"/>
    </row>
    <row r="12" spans="1:63">
      <c r="H12" s="3"/>
      <c r="K12" s="120" t="s">
        <v>170</v>
      </c>
      <c r="L12" s="120"/>
      <c r="P12" s="2" t="s">
        <v>525</v>
      </c>
      <c r="U12" s="9"/>
    </row>
    <row r="13" spans="1:63">
      <c r="H13" s="3"/>
      <c r="L13" s="161" t="s">
        <v>281</v>
      </c>
      <c r="U13" s="9"/>
    </row>
    <row r="14" spans="1:63">
      <c r="L14" s="120" t="s">
        <v>282</v>
      </c>
      <c r="U14" s="9"/>
    </row>
    <row r="15" spans="1:63">
      <c r="L15" s="120"/>
      <c r="U15" s="9"/>
    </row>
    <row r="16" spans="1:63">
      <c r="R16" s="2"/>
      <c r="S16" s="2"/>
      <c r="T16" s="2"/>
      <c r="U16" s="2"/>
      <c r="V16" s="139"/>
    </row>
  </sheetData>
  <mergeCells count="15">
    <mergeCell ref="A6:D6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0.5703125" style="8" bestFit="1" customWidth="1"/>
    <col min="2" max="2" width="63" style="91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2" customWidth="1"/>
    <col min="19" max="19" width="7.42578125" style="82" customWidth="1"/>
    <col min="20" max="20" width="11.42578125" style="82" bestFit="1" customWidth="1"/>
    <col min="21" max="21" width="13" style="82" customWidth="1"/>
    <col min="22" max="16384" width="9.140625" style="3"/>
  </cols>
  <sheetData>
    <row r="1" spans="1:21" s="4" customFormat="1" ht="15.75" customHeight="1">
      <c r="A1" s="549" t="s">
        <v>31</v>
      </c>
      <c r="B1" s="550"/>
      <c r="C1" s="550"/>
      <c r="D1" s="551"/>
      <c r="E1" s="552" t="s">
        <v>178</v>
      </c>
      <c r="F1" s="553"/>
      <c r="G1" s="553"/>
      <c r="H1" s="553"/>
      <c r="I1" s="544" t="s">
        <v>172</v>
      </c>
      <c r="J1" s="544"/>
      <c r="K1" s="544"/>
      <c r="L1" s="544"/>
      <c r="M1" s="544"/>
      <c r="N1" s="544"/>
      <c r="O1" s="544"/>
      <c r="P1" s="544"/>
      <c r="Q1" s="544"/>
      <c r="R1" s="545" t="s">
        <v>29</v>
      </c>
      <c r="S1" s="546"/>
      <c r="T1" s="546"/>
      <c r="U1" s="546"/>
    </row>
    <row r="2" spans="1:21" s="4" customFormat="1" ht="23.25" thickBot="1">
      <c r="A2" s="10" t="s">
        <v>19</v>
      </c>
      <c r="B2" s="153" t="s">
        <v>0</v>
      </c>
      <c r="C2" s="56" t="s">
        <v>11</v>
      </c>
      <c r="D2" s="154" t="s">
        <v>12</v>
      </c>
      <c r="E2" s="42" t="s">
        <v>511</v>
      </c>
      <c r="F2" s="554" t="s">
        <v>29</v>
      </c>
      <c r="G2" s="555"/>
      <c r="H2" s="556"/>
      <c r="I2" s="42" t="s">
        <v>92</v>
      </c>
      <c r="J2" s="56" t="s">
        <v>93</v>
      </c>
      <c r="K2" s="56" t="s">
        <v>96</v>
      </c>
      <c r="L2" s="56" t="s">
        <v>248</v>
      </c>
      <c r="M2" s="56" t="s">
        <v>249</v>
      </c>
      <c r="N2" s="42" t="s">
        <v>250</v>
      </c>
      <c r="O2" s="56"/>
      <c r="P2" s="56" t="s">
        <v>181</v>
      </c>
      <c r="Q2" s="56" t="s">
        <v>47</v>
      </c>
      <c r="R2" s="547"/>
      <c r="S2" s="548"/>
      <c r="T2" s="548"/>
      <c r="U2" s="548"/>
    </row>
    <row r="3" spans="1:21" s="206" customFormat="1">
      <c r="A3" s="412" t="str">
        <f>'1-συμβολαια'!A3</f>
        <v>1ο</v>
      </c>
      <c r="B3" s="381" t="str">
        <f>'1-συμβολαια'!C3</f>
        <v>αγοραπωλησίας ΠΡΟΣΥΜΦΩΝΟ τίμημα = 123.000 αρραβών =</v>
      </c>
      <c r="C3" s="292" t="str">
        <f>'4-πολλυπρ'!D3</f>
        <v>πΣ</v>
      </c>
      <c r="D3" s="292" t="str">
        <f>'4-πολλυπρ'!I3</f>
        <v>219-85</v>
      </c>
      <c r="E3" s="364"/>
      <c r="F3" s="385"/>
      <c r="G3" s="385"/>
      <c r="H3" s="364"/>
      <c r="I3" s="364"/>
      <c r="J3" s="364"/>
      <c r="K3" s="364"/>
      <c r="L3" s="363"/>
      <c r="M3" s="363"/>
      <c r="N3" s="364"/>
      <c r="O3" s="363"/>
      <c r="P3" s="363"/>
      <c r="Q3" s="364">
        <f t="shared" ref="Q3:Q4" si="0">I3+J3+L3+M3+N3+O3</f>
        <v>0</v>
      </c>
      <c r="R3" s="365"/>
      <c r="S3" s="365"/>
      <c r="T3" s="386"/>
      <c r="U3" s="299"/>
    </row>
    <row r="4" spans="1:21" s="206" customFormat="1">
      <c r="A4" s="412" t="str">
        <f>'1-συμβολαια'!A4</f>
        <v>2ο</v>
      </c>
      <c r="B4" s="381" t="str">
        <f>'1-συμβολαια'!C4</f>
        <v>αγοραπωλησίας προσυμφώνου 4466 τίμημα = 123.000 αρραβών = 47.239,92 ...ΛΥΣΗ</v>
      </c>
      <c r="C4" s="292" t="str">
        <f>'4-πολλυπρ'!D4</f>
        <v>πΣ</v>
      </c>
      <c r="D4" s="292" t="str">
        <f>'4-πολλυπρ'!I4</f>
        <v>219-85</v>
      </c>
      <c r="E4" s="364"/>
      <c r="F4" s="385"/>
      <c r="G4" s="385"/>
      <c r="H4" s="364"/>
      <c r="I4" s="364"/>
      <c r="J4" s="364"/>
      <c r="K4" s="364"/>
      <c r="L4" s="363"/>
      <c r="M4" s="363"/>
      <c r="N4" s="364"/>
      <c r="O4" s="363"/>
      <c r="P4" s="363"/>
      <c r="Q4" s="364">
        <f t="shared" si="0"/>
        <v>0</v>
      </c>
      <c r="R4" s="365"/>
      <c r="S4" s="365"/>
      <c r="T4" s="386"/>
      <c r="U4" s="299"/>
    </row>
    <row r="5" spans="1:21" s="206" customFormat="1">
      <c r="A5" s="412" t="str">
        <f>'1-συμβολαια'!A5</f>
        <v>3ο</v>
      </c>
      <c r="B5" s="381" t="str">
        <f>'1-συμβολαια'!C5</f>
        <v>αγοραπωλησία τίμημα = Δ.Ο.Υ. =</v>
      </c>
      <c r="C5" s="292" t="str">
        <f>'4-πολλυπρ'!D5</f>
        <v>πΣ</v>
      </c>
      <c r="D5" s="292" t="str">
        <f>'4-πολλυπρ'!I5</f>
        <v>219-85</v>
      </c>
      <c r="E5" s="364">
        <f t="shared" ref="E5" si="1">2*3.23</f>
        <v>6.46</v>
      </c>
      <c r="F5" s="385" t="s">
        <v>179</v>
      </c>
      <c r="G5" s="385" t="s">
        <v>180</v>
      </c>
      <c r="H5" s="364"/>
      <c r="I5" s="364">
        <v>5.87</v>
      </c>
      <c r="J5" s="364">
        <v>5.87</v>
      </c>
      <c r="K5" s="364"/>
      <c r="L5" s="364">
        <f>2*3.63</f>
        <v>7.26</v>
      </c>
      <c r="M5" s="364">
        <f>6*3.63</f>
        <v>21.78</v>
      </c>
      <c r="N5" s="364">
        <f>6*3.63</f>
        <v>21.78</v>
      </c>
      <c r="O5" s="363"/>
      <c r="P5" s="363"/>
      <c r="Q5" s="364">
        <f t="shared" ref="Q5" si="2">I5+J5+L5+M5+N5+O5</f>
        <v>62.56</v>
      </c>
      <c r="R5" s="365"/>
      <c r="S5" s="365"/>
      <c r="T5" s="386"/>
      <c r="U5" s="299"/>
    </row>
    <row r="6" spans="1:21">
      <c r="A6" s="529" t="s">
        <v>35</v>
      </c>
      <c r="B6" s="530"/>
      <c r="C6" s="530"/>
      <c r="D6" s="531"/>
      <c r="E6" s="69">
        <f>SUM(E3:E5)</f>
        <v>6.46</v>
      </c>
      <c r="F6" s="69"/>
      <c r="G6" s="69"/>
      <c r="H6" s="69"/>
      <c r="I6" s="69">
        <f t="shared" ref="I6:R6" si="3">SUM(I3:I5)</f>
        <v>5.87</v>
      </c>
      <c r="J6" s="69">
        <f t="shared" si="3"/>
        <v>5.87</v>
      </c>
      <c r="K6" s="69">
        <f t="shared" si="3"/>
        <v>0</v>
      </c>
      <c r="L6" s="69">
        <f t="shared" si="3"/>
        <v>7.26</v>
      </c>
      <c r="M6" s="69">
        <f t="shared" si="3"/>
        <v>21.78</v>
      </c>
      <c r="N6" s="69">
        <f t="shared" si="3"/>
        <v>21.78</v>
      </c>
      <c r="O6" s="69">
        <f t="shared" si="3"/>
        <v>0</v>
      </c>
      <c r="P6" s="69">
        <f t="shared" si="3"/>
        <v>0</v>
      </c>
      <c r="Q6" s="69">
        <f t="shared" si="3"/>
        <v>62.56</v>
      </c>
      <c r="R6" s="83">
        <f t="shared" si="3"/>
        <v>0</v>
      </c>
      <c r="S6" s="144"/>
      <c r="T6" s="3"/>
      <c r="U6" s="3"/>
    </row>
    <row r="8" spans="1:21" ht="15.75" customHeight="1">
      <c r="I8" s="141" t="s">
        <v>510</v>
      </c>
      <c r="L8" s="136" t="s">
        <v>562</v>
      </c>
      <c r="S8" s="155"/>
      <c r="T8" s="87"/>
      <c r="U8" s="155"/>
    </row>
    <row r="9" spans="1:21">
      <c r="F9" s="161" t="s">
        <v>176</v>
      </c>
      <c r="G9" s="120"/>
      <c r="H9" s="82"/>
      <c r="L9" s="176" t="s">
        <v>219</v>
      </c>
      <c r="S9" s="2"/>
    </row>
    <row r="10" spans="1:21">
      <c r="F10" s="82"/>
      <c r="G10" s="120" t="s">
        <v>177</v>
      </c>
      <c r="M10" s="175" t="s">
        <v>220</v>
      </c>
      <c r="P10" s="161" t="s">
        <v>135</v>
      </c>
      <c r="R10" s="2"/>
      <c r="S10" s="2"/>
    </row>
    <row r="11" spans="1:21">
      <c r="N11" s="156" t="s">
        <v>221</v>
      </c>
      <c r="R11" s="2"/>
      <c r="S11" s="2"/>
    </row>
    <row r="12" spans="1:21">
      <c r="R12" s="2"/>
      <c r="S12" s="2"/>
    </row>
  </sheetData>
  <mergeCells count="6">
    <mergeCell ref="I1:Q1"/>
    <mergeCell ref="R1:U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17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4.42578125" style="3" bestFit="1" customWidth="1"/>
    <col min="2" max="2" width="63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560" t="s">
        <v>348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2" t="s">
        <v>47</v>
      </c>
      <c r="AF1" s="564" t="s">
        <v>9</v>
      </c>
      <c r="AG1" s="566" t="s">
        <v>33</v>
      </c>
      <c r="AH1" s="571" t="s">
        <v>358</v>
      </c>
      <c r="AI1" s="573" t="s">
        <v>88</v>
      </c>
      <c r="AJ1" s="574"/>
      <c r="AK1" s="574"/>
      <c r="AL1" s="575"/>
      <c r="AM1" s="568" t="s">
        <v>532</v>
      </c>
      <c r="AN1" s="569"/>
      <c r="AO1" s="569"/>
      <c r="AP1" s="570"/>
    </row>
    <row r="2" spans="1:42" ht="12" customHeight="1" thickBot="1">
      <c r="A2" s="209"/>
      <c r="B2" s="210" t="s">
        <v>357</v>
      </c>
      <c r="C2" s="210" t="s">
        <v>89</v>
      </c>
      <c r="D2" s="211" t="s">
        <v>349</v>
      </c>
      <c r="E2" s="186" t="s">
        <v>31</v>
      </c>
      <c r="F2" s="186" t="s">
        <v>350</v>
      </c>
      <c r="G2" s="186" t="s">
        <v>351</v>
      </c>
      <c r="H2" s="186" t="s">
        <v>352</v>
      </c>
      <c r="I2" s="186" t="s">
        <v>353</v>
      </c>
      <c r="J2" s="186" t="s">
        <v>354</v>
      </c>
      <c r="K2" s="527" t="s">
        <v>29</v>
      </c>
      <c r="L2" s="528"/>
      <c r="M2" s="197" t="s">
        <v>355</v>
      </c>
      <c r="N2" s="197" t="s">
        <v>31</v>
      </c>
      <c r="O2" s="197" t="s">
        <v>350</v>
      </c>
      <c r="P2" s="197" t="s">
        <v>351</v>
      </c>
      <c r="Q2" s="197" t="s">
        <v>352</v>
      </c>
      <c r="R2" s="197" t="s">
        <v>353</v>
      </c>
      <c r="S2" s="197" t="s">
        <v>354</v>
      </c>
      <c r="T2" s="537" t="s">
        <v>29</v>
      </c>
      <c r="U2" s="538"/>
      <c r="V2" s="186" t="s">
        <v>356</v>
      </c>
      <c r="W2" s="186" t="s">
        <v>31</v>
      </c>
      <c r="X2" s="186" t="s">
        <v>350</v>
      </c>
      <c r="Y2" s="186" t="s">
        <v>351</v>
      </c>
      <c r="Z2" s="186" t="s">
        <v>352</v>
      </c>
      <c r="AA2" s="186" t="s">
        <v>353</v>
      </c>
      <c r="AB2" s="186" t="s">
        <v>354</v>
      </c>
      <c r="AC2" s="527" t="s">
        <v>29</v>
      </c>
      <c r="AD2" s="528"/>
      <c r="AE2" s="563"/>
      <c r="AF2" s="565"/>
      <c r="AG2" s="567"/>
      <c r="AH2" s="572"/>
      <c r="AI2" s="576"/>
      <c r="AJ2" s="577"/>
      <c r="AK2" s="577"/>
      <c r="AL2" s="578"/>
      <c r="AM2" s="352" t="s">
        <v>533</v>
      </c>
      <c r="AN2" s="352" t="s">
        <v>534</v>
      </c>
      <c r="AO2" s="159" t="s">
        <v>47</v>
      </c>
      <c r="AP2" s="159" t="s">
        <v>62</v>
      </c>
    </row>
    <row r="3" spans="1:42" s="5" customFormat="1">
      <c r="A3" s="75" t="str">
        <f>'1-συμβολαια'!A3</f>
        <v>1ο</v>
      </c>
      <c r="B3" s="75" t="str">
        <f>'1-συμβολαια'!C3</f>
        <v>αγοραπωλησίας ΠΡΟΣΥΜΦΩΝΟ τίμημα = 123.000 αρραβών =</v>
      </c>
      <c r="C3" s="384">
        <f>'1-συμβολαια'!D3</f>
        <v>47239.92</v>
      </c>
      <c r="D3" s="384"/>
      <c r="E3" s="75"/>
      <c r="F3" s="75"/>
      <c r="G3" s="75"/>
      <c r="H3" s="75"/>
      <c r="I3" s="75"/>
      <c r="J3" s="75"/>
      <c r="K3" s="75"/>
      <c r="L3" s="75"/>
      <c r="M3" s="384"/>
      <c r="N3" s="75"/>
      <c r="O3" s="75"/>
      <c r="P3" s="75"/>
      <c r="Q3" s="75"/>
      <c r="R3" s="75"/>
      <c r="S3" s="75"/>
      <c r="T3" s="75"/>
      <c r="U3" s="75"/>
      <c r="V3" s="384"/>
      <c r="W3" s="75"/>
      <c r="X3" s="75"/>
      <c r="Y3" s="75"/>
      <c r="Z3" s="75"/>
      <c r="AA3" s="75"/>
      <c r="AB3" s="75"/>
      <c r="AC3" s="75"/>
      <c r="AD3" s="75"/>
      <c r="AE3" s="359">
        <f t="shared" ref="AE3:AE5" si="0">D3+M3+V3</f>
        <v>0</v>
      </c>
      <c r="AF3" s="359">
        <f t="shared" ref="AF3:AF5" si="1">E3+N3+W3</f>
        <v>0</v>
      </c>
      <c r="AG3" s="359">
        <f t="shared" ref="AG3:AG5" si="2">AE3-AF3</f>
        <v>0</v>
      </c>
      <c r="AH3" s="75"/>
      <c r="AI3" s="75"/>
      <c r="AJ3" s="75"/>
      <c r="AK3" s="75"/>
      <c r="AL3" s="75"/>
      <c r="AM3" s="387">
        <v>3.23</v>
      </c>
      <c r="AN3" s="359">
        <v>5.87</v>
      </c>
      <c r="AO3" s="388">
        <f t="shared" ref="AO3:AO5" si="3">AM3+AN3</f>
        <v>9.1</v>
      </c>
      <c r="AP3" s="75"/>
    </row>
    <row r="4" spans="1:42" s="5" customFormat="1">
      <c r="A4" s="75" t="str">
        <f>'1-συμβολαια'!A4</f>
        <v>2ο</v>
      </c>
      <c r="B4" s="75" t="str">
        <f>'1-συμβολαια'!C4</f>
        <v>αγοραπωλησίας προσυμφώνου 4466 τίμημα = 123.000 αρραβών = 47.239,92 ...ΛΥΣΗ</v>
      </c>
      <c r="C4" s="384">
        <f>'1-συμβολαια'!D4</f>
        <v>47239.92</v>
      </c>
      <c r="D4" s="384">
        <f t="shared" ref="D4" si="4">C4*1.3%</f>
        <v>614.11896000000002</v>
      </c>
      <c r="E4" s="390"/>
      <c r="F4" s="390"/>
      <c r="G4" s="426" t="s">
        <v>548</v>
      </c>
      <c r="H4" s="391"/>
      <c r="I4" s="390"/>
      <c r="J4" s="390"/>
      <c r="K4" s="75"/>
      <c r="L4" s="75"/>
      <c r="M4" s="384"/>
      <c r="N4" s="75"/>
      <c r="O4" s="75"/>
      <c r="P4" s="75"/>
      <c r="Q4" s="75"/>
      <c r="R4" s="75"/>
      <c r="S4" s="75"/>
      <c r="T4" s="75"/>
      <c r="U4" s="75"/>
      <c r="V4" s="384"/>
      <c r="W4" s="75"/>
      <c r="X4" s="75"/>
      <c r="Y4" s="75"/>
      <c r="Z4" s="75"/>
      <c r="AA4" s="75"/>
      <c r="AB4" s="75"/>
      <c r="AC4" s="75"/>
      <c r="AD4" s="75"/>
      <c r="AE4" s="359">
        <f t="shared" si="0"/>
        <v>614.11896000000002</v>
      </c>
      <c r="AF4" s="359">
        <f t="shared" si="1"/>
        <v>0</v>
      </c>
      <c r="AG4" s="359">
        <f t="shared" si="2"/>
        <v>614.11896000000002</v>
      </c>
      <c r="AH4" s="75"/>
      <c r="AI4" s="75"/>
      <c r="AJ4" s="75"/>
      <c r="AK4" s="75"/>
      <c r="AL4" s="75"/>
      <c r="AM4" s="387">
        <v>3.23</v>
      </c>
      <c r="AN4" s="359">
        <v>5.87</v>
      </c>
      <c r="AO4" s="388">
        <f t="shared" si="3"/>
        <v>9.1</v>
      </c>
      <c r="AP4" s="75"/>
    </row>
    <row r="5" spans="1:42" s="5" customFormat="1">
      <c r="A5" s="75" t="str">
        <f>'1-συμβολαια'!A5</f>
        <v>3ο</v>
      </c>
      <c r="B5" s="75" t="str">
        <f>'1-συμβολαια'!C5</f>
        <v>αγοραπωλησία τίμημα = Δ.Ο.Υ. =</v>
      </c>
      <c r="C5" s="384">
        <f>'1-συμβολαια'!D5</f>
        <v>64199.18</v>
      </c>
      <c r="D5" s="384"/>
      <c r="E5" s="75"/>
      <c r="F5" s="75"/>
      <c r="G5" s="75"/>
      <c r="H5" s="75"/>
      <c r="I5" s="75"/>
      <c r="J5" s="75"/>
      <c r="K5" s="75"/>
      <c r="L5" s="75"/>
      <c r="M5" s="384"/>
      <c r="N5" s="75"/>
      <c r="O5" s="75"/>
      <c r="P5" s="75"/>
      <c r="Q5" s="75"/>
      <c r="R5" s="75"/>
      <c r="S5" s="75"/>
      <c r="T5" s="75"/>
      <c r="U5" s="75"/>
      <c r="V5" s="384"/>
      <c r="W5" s="75"/>
      <c r="X5" s="75"/>
      <c r="Y5" s="75"/>
      <c r="Z5" s="75"/>
      <c r="AA5" s="75"/>
      <c r="AB5" s="75"/>
      <c r="AC5" s="75"/>
      <c r="AD5" s="75"/>
      <c r="AE5" s="359">
        <f t="shared" si="0"/>
        <v>0</v>
      </c>
      <c r="AF5" s="359">
        <f t="shared" si="1"/>
        <v>0</v>
      </c>
      <c r="AG5" s="359">
        <f t="shared" si="2"/>
        <v>0</v>
      </c>
      <c r="AH5" s="75"/>
      <c r="AI5" s="75"/>
      <c r="AJ5" s="75"/>
      <c r="AK5" s="75"/>
      <c r="AL5" s="75"/>
      <c r="AM5" s="387">
        <v>3.23</v>
      </c>
      <c r="AN5" s="359">
        <v>5.87</v>
      </c>
      <c r="AO5" s="388">
        <f t="shared" si="3"/>
        <v>9.1</v>
      </c>
      <c r="AP5" s="75"/>
    </row>
    <row r="6" spans="1:42">
      <c r="A6" s="557" t="str">
        <f>'1-συμβολαια'!A6</f>
        <v>σύνολο</v>
      </c>
      <c r="B6" s="558"/>
      <c r="C6" s="559"/>
      <c r="D6" s="335">
        <f>SUM(D3:D5)</f>
        <v>614.11896000000002</v>
      </c>
      <c r="E6" s="208"/>
      <c r="F6" s="208"/>
      <c r="G6" s="208"/>
      <c r="H6" s="208"/>
      <c r="I6" s="208"/>
      <c r="J6" s="208"/>
      <c r="K6" s="208"/>
      <c r="L6" s="208"/>
      <c r="M6" s="335">
        <f>SUM(M3:M5)</f>
        <v>0</v>
      </c>
      <c r="N6" s="208"/>
      <c r="O6" s="208"/>
      <c r="P6" s="208"/>
      <c r="Q6" s="208"/>
      <c r="R6" s="208"/>
      <c r="S6" s="208"/>
      <c r="T6" s="208"/>
      <c r="U6" s="208"/>
      <c r="V6" s="335">
        <f>SUM(V3:V5)</f>
        <v>0</v>
      </c>
      <c r="W6" s="208"/>
      <c r="X6" s="208"/>
      <c r="Y6" s="208"/>
      <c r="Z6" s="208"/>
      <c r="AA6" s="208"/>
      <c r="AB6" s="208"/>
      <c r="AC6" s="208"/>
      <c r="AD6" s="208"/>
      <c r="AE6" s="335">
        <f>SUM(AE3:AE5)</f>
        <v>614.11896000000002</v>
      </c>
      <c r="AF6" s="335">
        <f>SUM(AF3:AF5)</f>
        <v>0</v>
      </c>
      <c r="AG6" s="335">
        <f>SUM(AG3:AG5)</f>
        <v>614.11896000000002</v>
      </c>
      <c r="AH6" s="208">
        <f>SUM(AH3:AH5)</f>
        <v>0</v>
      </c>
      <c r="AI6" s="208"/>
      <c r="AJ6" s="208"/>
      <c r="AK6" s="208"/>
      <c r="AL6" s="208"/>
      <c r="AM6" s="208">
        <f>SUM(AM3:AM5)</f>
        <v>9.69</v>
      </c>
      <c r="AN6" s="208">
        <f>SUM(AN3:AN5)</f>
        <v>17.61</v>
      </c>
      <c r="AO6" s="208">
        <f>SUM(AO3:AO5)</f>
        <v>27.299999999999997</v>
      </c>
      <c r="AP6" s="208">
        <f>SUM(AP3:AP5)</f>
        <v>0</v>
      </c>
    </row>
    <row r="8" spans="1:42">
      <c r="E8" s="2"/>
      <c r="F8" s="2"/>
      <c r="G8" s="2"/>
      <c r="H8" s="169" t="s">
        <v>359</v>
      </c>
      <c r="I8" s="2"/>
      <c r="J8" s="2"/>
      <c r="K8" s="2"/>
      <c r="L8" s="2"/>
      <c r="M8" s="2"/>
      <c r="N8" s="2"/>
      <c r="O8" s="2"/>
      <c r="P8" s="2"/>
      <c r="Q8" s="169" t="s">
        <v>359</v>
      </c>
      <c r="R8" s="2"/>
      <c r="S8" s="2"/>
      <c r="T8" s="2"/>
      <c r="U8" s="2"/>
      <c r="V8" s="2"/>
      <c r="W8" s="2"/>
      <c r="X8" s="2"/>
      <c r="Y8" s="2"/>
      <c r="Z8" s="169" t="s">
        <v>359</v>
      </c>
      <c r="AA8" s="2"/>
      <c r="AB8" s="2"/>
      <c r="AC8" s="2"/>
      <c r="AD8" s="2"/>
      <c r="AE8" s="2"/>
    </row>
    <row r="9" spans="1:42">
      <c r="E9" s="2"/>
      <c r="F9" s="212" t="s">
        <v>360</v>
      </c>
      <c r="G9" s="212"/>
      <c r="H9" s="212"/>
      <c r="I9" s="212"/>
      <c r="J9" s="212"/>
      <c r="K9" s="212"/>
      <c r="L9" s="212"/>
      <c r="M9" s="212"/>
      <c r="N9" s="212"/>
      <c r="O9" s="212" t="s">
        <v>360</v>
      </c>
      <c r="P9" s="2"/>
      <c r="Q9" s="2"/>
      <c r="R9" s="2"/>
      <c r="S9" s="2"/>
      <c r="T9" s="2"/>
      <c r="U9" s="2"/>
      <c r="V9" s="2"/>
      <c r="W9" s="2"/>
      <c r="X9" s="212" t="s">
        <v>360</v>
      </c>
      <c r="Y9" s="2"/>
      <c r="Z9" s="2"/>
      <c r="AA9" s="2"/>
      <c r="AB9" s="2"/>
      <c r="AC9" s="2"/>
      <c r="AD9" s="2"/>
      <c r="AE9" s="2"/>
    </row>
    <row r="10" spans="1:42">
      <c r="E10" s="2"/>
      <c r="F10" s="2"/>
      <c r="G10" s="2"/>
      <c r="H10" s="2"/>
      <c r="I10" s="4"/>
      <c r="J10" s="173" t="s">
        <v>361</v>
      </c>
      <c r="K10" s="169"/>
      <c r="L10" s="2"/>
      <c r="M10" s="2"/>
      <c r="N10" s="2"/>
      <c r="O10" s="2"/>
      <c r="P10" s="2"/>
      <c r="Q10" s="4"/>
      <c r="R10" s="173" t="s">
        <v>362</v>
      </c>
      <c r="S10" s="173"/>
      <c r="T10" s="173"/>
      <c r="U10" s="173"/>
      <c r="V10" s="4"/>
      <c r="W10" s="4"/>
      <c r="X10" s="4"/>
      <c r="Y10" s="4"/>
      <c r="Z10" s="4"/>
      <c r="AA10" s="173" t="s">
        <v>362</v>
      </c>
      <c r="AB10" s="173"/>
      <c r="AC10" s="173"/>
      <c r="AD10" s="169"/>
      <c r="AE10" s="2"/>
    </row>
    <row r="11" spans="1:42">
      <c r="E11" s="2"/>
      <c r="F11" s="2"/>
      <c r="G11" s="2"/>
      <c r="H11" s="2"/>
      <c r="I11" s="173" t="s">
        <v>362</v>
      </c>
      <c r="J11" s="4"/>
      <c r="K11" s="2"/>
      <c r="L11" s="2"/>
      <c r="M11" s="2"/>
      <c r="N11" s="2"/>
      <c r="O11" s="2"/>
      <c r="P11" s="2"/>
      <c r="Q11" s="4"/>
      <c r="R11" s="4"/>
      <c r="S11" s="173" t="s">
        <v>361</v>
      </c>
      <c r="T11" s="173"/>
      <c r="U11" s="4"/>
      <c r="V11" s="4"/>
      <c r="W11" s="4"/>
      <c r="X11" s="4"/>
      <c r="Y11" s="4"/>
      <c r="Z11" s="4"/>
      <c r="AA11" s="4"/>
      <c r="AB11" s="173" t="s">
        <v>361</v>
      </c>
      <c r="AC11" s="173"/>
      <c r="AD11" s="2"/>
      <c r="AE11" s="2"/>
    </row>
    <row r="12" spans="1:42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42">
      <c r="E13" s="213" t="s">
        <v>363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4" t="s">
        <v>364</v>
      </c>
      <c r="R13" s="2"/>
      <c r="S13" s="2"/>
      <c r="T13" s="2"/>
      <c r="U13" s="2"/>
      <c r="V13" s="2"/>
      <c r="W13" s="2"/>
      <c r="X13" s="2"/>
      <c r="Y13" s="2"/>
      <c r="Z13" s="215" t="s">
        <v>365</v>
      </c>
      <c r="AA13" s="2"/>
      <c r="AB13" s="2"/>
      <c r="AC13" s="2"/>
      <c r="AD13" s="2"/>
      <c r="AE13" s="2"/>
    </row>
    <row r="14" spans="1:42">
      <c r="E14" s="216" t="s">
        <v>366</v>
      </c>
      <c r="F14" s="2"/>
      <c r="G14" s="2"/>
      <c r="H14" s="2"/>
      <c r="I14" s="2"/>
      <c r="J14" s="2"/>
      <c r="K14" s="2"/>
      <c r="L14" s="2"/>
      <c r="M14" s="8"/>
      <c r="N14" s="2"/>
      <c r="O14" s="169"/>
      <c r="P14" s="169"/>
      <c r="Q14" s="169"/>
      <c r="R14" s="169"/>
      <c r="S14" s="217" t="s">
        <v>367</v>
      </c>
      <c r="T14" s="169"/>
      <c r="U14" s="169"/>
      <c r="V14" s="169"/>
      <c r="W14" s="2"/>
      <c r="X14" s="2"/>
      <c r="Y14" s="2"/>
      <c r="Z14" s="2"/>
      <c r="AA14" s="218" t="s">
        <v>368</v>
      </c>
      <c r="AB14" s="2"/>
      <c r="AC14" s="2"/>
      <c r="AD14" s="2"/>
      <c r="AE14" s="2"/>
    </row>
    <row r="15" spans="1:42">
      <c r="E15" s="2"/>
      <c r="F15" s="216" t="s">
        <v>369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19" t="s">
        <v>370</v>
      </c>
      <c r="T15" s="2"/>
      <c r="U15" s="2"/>
      <c r="V15" s="2"/>
      <c r="W15" s="2"/>
      <c r="X15" s="2"/>
      <c r="Y15" s="2"/>
      <c r="Z15" s="2"/>
      <c r="AA15" s="2"/>
      <c r="AB15" s="219" t="s">
        <v>370</v>
      </c>
      <c r="AC15" s="2"/>
      <c r="AD15" s="2"/>
      <c r="AE15" s="2"/>
    </row>
    <row r="16" spans="1:42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9"/>
      <c r="Q16" s="169"/>
      <c r="R16" s="169"/>
      <c r="S16" s="169"/>
      <c r="T16" s="169"/>
      <c r="U16" s="169"/>
      <c r="V16" s="169"/>
      <c r="W16" s="169"/>
      <c r="X16" s="169"/>
      <c r="Y16" s="2"/>
      <c r="Z16" s="2"/>
      <c r="AA16" s="2"/>
      <c r="AB16" s="217" t="s">
        <v>367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1">
    <mergeCell ref="AM1:AP1"/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2025-10-28T07:16:03Z</dcterms:modified>
</cp:coreProperties>
</file>