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7.1" sheetId="1" r:id="rId1"/>
    <sheet name="219γ1δ" sheetId="22" r:id="rId2"/>
    <sheet name="219γ5" sheetId="14" r:id="rId3"/>
    <sheet name="219δ1" sheetId="21" r:id="rId4"/>
  </sheets>
  <calcPr calcId="125725"/>
</workbook>
</file>

<file path=xl/calcChain.xml><?xml version="1.0" encoding="utf-8"?>
<calcChain xmlns="http://schemas.openxmlformats.org/spreadsheetml/2006/main">
  <c r="Y18" i="14"/>
  <c r="V8" i="22" s="1"/>
  <c r="S8"/>
  <c r="N11"/>
  <c r="N9"/>
  <c r="M9"/>
  <c r="N9" i="21"/>
  <c r="G11"/>
  <c r="G9"/>
  <c r="F9"/>
  <c r="W18" i="14"/>
  <c r="N20"/>
  <c r="N18"/>
  <c r="M18"/>
  <c r="N7" i="22"/>
  <c r="AC4"/>
  <c r="S5" i="21"/>
  <c r="S4"/>
  <c r="S7" l="1"/>
  <c r="AL7" i="14" l="1"/>
  <c r="AH15"/>
  <c r="AI15" s="1"/>
  <c r="T15"/>
  <c r="Q15"/>
  <c r="AH14"/>
  <c r="AI14" s="1"/>
  <c r="AK13" s="1"/>
  <c r="AI12"/>
  <c r="T12"/>
  <c r="AI11"/>
  <c r="T11"/>
  <c r="AI10"/>
  <c r="AI9"/>
  <c r="T9"/>
  <c r="AI8"/>
  <c r="T8"/>
  <c r="AI7"/>
  <c r="AK7" s="1"/>
  <c r="T7"/>
  <c r="D14" i="1" l="1"/>
</calcChain>
</file>

<file path=xl/sharedStrings.xml><?xml version="1.0" encoding="utf-8"?>
<sst xmlns="http://schemas.openxmlformats.org/spreadsheetml/2006/main" count="188" uniqueCount="88">
  <si>
    <t>αΑ</t>
  </si>
  <si>
    <t>αρ. συμβολ</t>
  </si>
  <si>
    <t>ποσό πράξης βάσει ΑΓΑΠΕ</t>
  </si>
  <si>
    <t>υπόλογος</t>
  </si>
  <si>
    <t>περιοχή</t>
  </si>
  <si>
    <t>με ΖΗΛ π.χ.-1</t>
  </si>
  <si>
    <t>ΔΟΛΟΣ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</si>
  <si>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</si>
  <si>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</si>
  <si>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</si>
  <si>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</si>
  <si>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</si>
  <si>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</si>
  <si>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</si>
  <si>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</si>
  <si>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έπρεπε να χρεώσει</t>
  </si>
  <si>
    <t>χρέωσε</t>
  </si>
  <si>
    <t>πράξη βάσει zηλ</t>
  </si>
  <si>
    <t>ποσό πράξης βάσει zηλ</t>
  </si>
  <si>
    <t>ΤΟΓΚΑΣ καθεστώς</t>
  </si>
  <si>
    <t>ημερο μηνία</t>
  </si>
  <si>
    <t>πράξη</t>
  </si>
  <si>
    <t>πράξη βάσει ΑΓΑΠΕ</t>
  </si>
  <si>
    <t>πράξη βάσει ΤΑΝ</t>
  </si>
  <si>
    <t>ποσό πράξης βάσει ΤΑΝ</t>
  </si>
  <si>
    <t>κ-15 βάσει  zηλ</t>
  </si>
  <si>
    <t>κ-17 βάσει  zηλ</t>
  </si>
  <si>
    <t>ΤΑΝ-κ-18 &amp; ΤΑΣ &amp; χαρτ</t>
  </si>
  <si>
    <t>ποσό πράξης ΒΑΣΕΙ zηλ</t>
  </si>
  <si>
    <t>θέση στο 219γ</t>
  </si>
  <si>
    <t>κ-15 ελέγχου ΤΑΝ</t>
  </si>
  <si>
    <t>κ-17 ελέγχου ΤΑΝ</t>
  </si>
  <si>
    <t>σύνολον διαφυγόντων κ-15-17</t>
  </si>
  <si>
    <t>δαιφυγών ΦΠΑ</t>
  </si>
  <si>
    <t>219γ5</t>
  </si>
  <si>
    <t>ΔΕΝ</t>
  </si>
  <si>
    <t>κ-18 ελέγχου ΤΑΝ</t>
  </si>
  <si>
    <t>κ-18 βάσει  zηλ</t>
  </si>
  <si>
    <t>πληρεξούσιο</t>
  </si>
  <si>
    <t>ποσό πράξης</t>
  </si>
  <si>
    <t xml:space="preserve">ποσό πράξης από έλεγχο ΤΑΝ </t>
  </si>
  <si>
    <t>219δ2</t>
  </si>
  <si>
    <t>αγοραπωλησία</t>
  </si>
  <si>
    <t>219δ1</t>
  </si>
  <si>
    <t>219-7.1</t>
  </si>
  <si>
    <t>*οικοπέδου ΠΡΟΣΥΜΦΩΝΟ μεταβιβάσεως ποσοστών ΜΕΤΑ δικαιώματος ανεγέρσεως [κτίσματα]</t>
  </si>
  <si>
    <t>ΠΡΟΣΥΜΦΩΝΟ μεταβιβάσεως ποσοστών ΜΕΤΑ δικαιώματος ανεγέρσεως</t>
  </si>
  <si>
    <t>Λιμένας</t>
  </si>
  <si>
    <t>*οικοπέδου ΠΡΟΣΥΜΦΩΝΟ μεταβιβάσεως ποσοστών ΜΕΤΑ δικαιώματος ανεγέρσεως [οικόπεδο]</t>
  </si>
  <si>
    <t>εργολαβικό</t>
  </si>
  <si>
    <t>πληρεξουσιότητα</t>
  </si>
  <si>
    <t>διανομή {κρυμέμη} [= 67,44% &amp; 32,56%]</t>
  </si>
  <si>
    <t>εξισορόπηση διαφοράς διανεμομένων [260μ2 ΕΝΑΝΤΙ 125,53μ2</t>
  </si>
  <si>
    <t>εργολαβικό - προσύμφωνο μεταβιβάσεως ποσοστών οικοπέδου</t>
  </si>
  <si>
    <t>προσύμφωνο ποσοστών &amp; εργολαβικό</t>
  </si>
  <si>
    <t>ΕΠΕΤΑΙ ανάλυση ΌΠΩΣ 4420</t>
  </si>
  <si>
    <t>έπρεπε να πάρει</t>
  </si>
  <si>
    <t>πήρε</t>
  </si>
  <si>
    <t>ντιΜιΧο</t>
  </si>
  <si>
    <t>ΤΟΓΚΑ ή ΔΟΛΟΣ = J+N+O</t>
  </si>
  <si>
    <t>ταμεία -ΦΠΑ</t>
  </si>
  <si>
    <t xml:space="preserve">έρχεται </t>
  </si>
  <si>
    <t>απαίτηση 2021-08-14</t>
  </si>
  <si>
    <t>πράξη βάσει ελέγχου</t>
  </si>
  <si>
    <t>θέση στο 219γ1</t>
  </si>
  <si>
    <t>κ-15 ΑΓΑΠΕ</t>
  </si>
  <si>
    <t>ταμεία ελέγχου</t>
  </si>
  <si>
    <t>ταμεία -ΦΠΑ βάσει  zηλ</t>
  </si>
  <si>
    <t>ΕΠΕ αύξηση κεφαλαίου , τροποποίηση κατασταικού</t>
  </si>
  <si>
    <t>ΕΠΕ αύξηση κεφαλαίου</t>
  </si>
  <si>
    <t>μυρώνης { εστιατόρια Θάσου ΕΠΕ</t>
  </si>
  <si>
    <t>Θάσος Θάσου</t>
  </si>
  <si>
    <t>θέση 219-45</t>
  </si>
  <si>
    <t>ΠΑΡΑ ΠΟΛΛΑ ΣΥΜΒΟΛΑΙΑ</t>
  </si>
  <si>
    <t>το 2020</t>
  </si>
  <si>
    <t>219γ1δ</t>
  </si>
  <si>
    <t>;;;??? +11 πρόσωπα ΠΡΟΣ 219-7.1</t>
  </si>
  <si>
    <t>;;;??? &amp; ;;;???   ΠΡΟΣ   219-7.1</t>
  </si>
  <si>
    <t>;;;???? ΠΡΟΣ μεσίτη</t>
  </si>
  <si>
    <t>;;;??? ΠΡΟΣ 219-7.1</t>
  </si>
  <si>
    <t>;;;??? &amp; ;;;???  ΠΡΟΣ 219-7.1</t>
  </si>
  <si>
    <t>3ο</t>
  </si>
  <si>
    <t>2ο</t>
  </si>
  <si>
    <t>4ο</t>
  </si>
  <si>
    <t>5ο</t>
  </si>
  <si>
    <t>6ο</t>
  </si>
  <si>
    <t>7ο</t>
  </si>
  <si>
    <t>1ο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</si>
</sst>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sz val="10"/>
      <color rgb="FFFF0000"/>
      <name val="Arial"/>
      <family val="2"/>
      <charset val="161"/>
    </font>
    <font>
      <sz val="9"/>
      <color theme="1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u/>
      <sz val="12"/>
      <color rgb="FF0070C0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0" applyFont="1" applyFill="1" applyBorder="1"/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8" fillId="0" borderId="0" xfId="0" applyFont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7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164" fontId="4" fillId="5" borderId="2" xfId="1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164" fontId="7" fillId="0" borderId="2" xfId="1" applyNumberFormat="1" applyFont="1" applyBorder="1" applyAlignment="1">
      <alignment horizontal="center" wrapText="1"/>
    </xf>
    <xf numFmtId="0" fontId="11" fillId="0" borderId="0" xfId="0" applyFont="1"/>
    <xf numFmtId="0" fontId="4" fillId="3" borderId="2" xfId="0" applyFont="1" applyFill="1" applyBorder="1" applyAlignment="1">
      <alignment horizontal="center" wrapText="1"/>
    </xf>
    <xf numFmtId="164" fontId="10" fillId="0" borderId="0" xfId="1" applyNumberFormat="1" applyFont="1" applyFill="1" applyAlignment="1"/>
    <xf numFmtId="14" fontId="0" fillId="0" borderId="0" xfId="1" applyNumberFormat="1" applyFont="1"/>
    <xf numFmtId="164" fontId="12" fillId="0" borderId="0" xfId="0" applyNumberFormat="1" applyFont="1"/>
    <xf numFmtId="0" fontId="0" fillId="0" borderId="0" xfId="0" applyAlignment="1">
      <alignment horizontal="left"/>
    </xf>
    <xf numFmtId="43" fontId="11" fillId="0" borderId="0" xfId="0" applyNumberFormat="1" applyFont="1"/>
    <xf numFmtId="0" fontId="0" fillId="0" borderId="0" xfId="0" applyFill="1"/>
    <xf numFmtId="164" fontId="13" fillId="0" borderId="0" xfId="1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43" fontId="13" fillId="0" borderId="1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43" fontId="3" fillId="0" borderId="0" xfId="1" applyFont="1" applyFill="1" applyBorder="1"/>
    <xf numFmtId="164" fontId="3" fillId="0" borderId="0" xfId="1" applyNumberFormat="1" applyFont="1" applyFill="1" applyBorder="1"/>
    <xf numFmtId="164" fontId="3" fillId="0" borderId="1" xfId="1" applyNumberFormat="1" applyFont="1" applyFill="1" applyBorder="1"/>
    <xf numFmtId="43" fontId="3" fillId="0" borderId="8" xfId="1" applyFont="1" applyFill="1" applyBorder="1"/>
    <xf numFmtId="43" fontId="3" fillId="0" borderId="8" xfId="1" applyFont="1" applyFill="1" applyBorder="1" applyAlignment="1">
      <alignment horizontal="center"/>
    </xf>
    <xf numFmtId="43" fontId="3" fillId="8" borderId="8" xfId="1" applyFont="1" applyFill="1" applyBorder="1" applyAlignment="1">
      <alignment horizontal="center"/>
    </xf>
    <xf numFmtId="164" fontId="3" fillId="0" borderId="7" xfId="1" applyNumberFormat="1" applyFont="1" applyFill="1" applyBorder="1"/>
    <xf numFmtId="43" fontId="3" fillId="0" borderId="11" xfId="1" applyFont="1" applyFill="1" applyBorder="1" applyAlignment="1">
      <alignment horizontal="center"/>
    </xf>
    <xf numFmtId="43" fontId="3" fillId="8" borderId="11" xfId="1" applyFont="1" applyFill="1" applyBorder="1" applyAlignment="1">
      <alignment horizontal="center"/>
    </xf>
    <xf numFmtId="43" fontId="3" fillId="0" borderId="11" xfId="1" applyFont="1" applyFill="1" applyBorder="1"/>
    <xf numFmtId="164" fontId="3" fillId="0" borderId="11" xfId="1" applyNumberFormat="1" applyFont="1" applyFill="1" applyBorder="1"/>
    <xf numFmtId="164" fontId="3" fillId="0" borderId="4" xfId="1" applyNumberFormat="1" applyFont="1" applyFill="1" applyBorder="1"/>
    <xf numFmtId="43" fontId="13" fillId="0" borderId="1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43" fontId="3" fillId="8" borderId="2" xfId="1" applyFont="1" applyFill="1" applyBorder="1" applyAlignment="1">
      <alignment horizontal="center"/>
    </xf>
    <xf numFmtId="43" fontId="3" fillId="0" borderId="2" xfId="1" applyFont="1" applyFill="1" applyBorder="1"/>
    <xf numFmtId="164" fontId="3" fillId="0" borderId="2" xfId="1" applyNumberFormat="1" applyFont="1" applyFill="1" applyBorder="1"/>
    <xf numFmtId="164" fontId="3" fillId="0" borderId="12" xfId="1" applyNumberFormat="1" applyFont="1" applyFill="1" applyBorder="1"/>
    <xf numFmtId="43" fontId="3" fillId="0" borderId="6" xfId="1" applyFont="1" applyFill="1" applyBorder="1"/>
    <xf numFmtId="43" fontId="3" fillId="0" borderId="6" xfId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43" fontId="3" fillId="0" borderId="3" xfId="1" applyFont="1" applyFill="1" applyBorder="1"/>
    <xf numFmtId="14" fontId="13" fillId="0" borderId="0" xfId="0" applyNumberFormat="1" applyFont="1" applyFill="1" applyBorder="1" applyAlignment="1">
      <alignment horizontal="center" vertical="center"/>
    </xf>
    <xf numFmtId="43" fontId="13" fillId="0" borderId="0" xfId="1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center" wrapText="1"/>
    </xf>
    <xf numFmtId="43" fontId="3" fillId="0" borderId="0" xfId="1" applyFont="1" applyFill="1" applyBorder="1" applyAlignment="1">
      <alignment horizontal="center"/>
    </xf>
    <xf numFmtId="164" fontId="13" fillId="0" borderId="8" xfId="1" applyNumberFormat="1" applyFont="1" applyFill="1" applyBorder="1" applyAlignment="1">
      <alignment horizontal="center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wrapText="1"/>
    </xf>
    <xf numFmtId="43" fontId="13" fillId="0" borderId="16" xfId="1" applyFont="1" applyFill="1" applyBorder="1" applyAlignment="1">
      <alignment horizontal="right" vertical="center"/>
    </xf>
    <xf numFmtId="164" fontId="13" fillId="0" borderId="11" xfId="1" applyNumberFormat="1" applyFont="1" applyFill="1" applyBorder="1" applyAlignment="1">
      <alignment horizontal="center" vertical="center"/>
    </xf>
    <xf numFmtId="14" fontId="1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wrapText="1"/>
    </xf>
    <xf numFmtId="43" fontId="3" fillId="9" borderId="11" xfId="1" applyFont="1" applyFill="1" applyBorder="1"/>
    <xf numFmtId="164" fontId="13" fillId="0" borderId="2" xfId="1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43" fontId="13" fillId="0" borderId="2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164" fontId="3" fillId="0" borderId="0" xfId="1" applyNumberFormat="1" applyFont="1" applyFill="1" applyBorder="1" applyAlignment="1">
      <alignment horizontal="center"/>
    </xf>
    <xf numFmtId="14" fontId="17" fillId="0" borderId="3" xfId="0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  <xf numFmtId="164" fontId="13" fillId="0" borderId="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wrapText="1"/>
    </xf>
    <xf numFmtId="43" fontId="3" fillId="0" borderId="3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164" fontId="3" fillId="0" borderId="3" xfId="1" applyNumberFormat="1" applyFont="1" applyFill="1" applyBorder="1" applyAlignment="1">
      <alignment horizontal="center"/>
    </xf>
    <xf numFmtId="0" fontId="2" fillId="0" borderId="0" xfId="0" applyFont="1" applyFill="1"/>
    <xf numFmtId="164" fontId="13" fillId="7" borderId="8" xfId="1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/>
    </xf>
    <xf numFmtId="43" fontId="13" fillId="3" borderId="16" xfId="1" applyFont="1" applyFill="1" applyBorder="1" applyAlignment="1">
      <alignment horizontal="right" vertical="center"/>
    </xf>
    <xf numFmtId="14" fontId="17" fillId="0" borderId="6" xfId="0" applyNumberFormat="1" applyFont="1" applyFill="1" applyBorder="1" applyAlignment="1">
      <alignment horizontal="center" wrapText="1"/>
    </xf>
    <xf numFmtId="14" fontId="3" fillId="6" borderId="6" xfId="0" applyNumberFormat="1" applyFont="1" applyFill="1" applyBorder="1" applyAlignment="1">
      <alignment horizontal="center" wrapText="1"/>
    </xf>
    <xf numFmtId="43" fontId="13" fillId="9" borderId="8" xfId="1" applyFont="1" applyFill="1" applyBorder="1" applyAlignment="1">
      <alignment horizontal="right" vertical="center"/>
    </xf>
    <xf numFmtId="43" fontId="3" fillId="3" borderId="16" xfId="1" applyFont="1" applyFill="1" applyBorder="1" applyAlignment="1">
      <alignment horizontal="center"/>
    </xf>
    <xf numFmtId="164" fontId="13" fillId="7" borderId="18" xfId="1" applyNumberFormat="1" applyFont="1" applyFill="1" applyBorder="1" applyAlignment="1">
      <alignment horizontal="center" vertical="center"/>
    </xf>
    <xf numFmtId="14" fontId="13" fillId="0" borderId="18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left"/>
    </xf>
    <xf numFmtId="14" fontId="3" fillId="6" borderId="11" xfId="0" applyNumberFormat="1" applyFont="1" applyFill="1" applyBorder="1" applyAlignment="1">
      <alignment horizontal="center" wrapText="1"/>
    </xf>
    <xf numFmtId="14" fontId="17" fillId="0" borderId="11" xfId="0" applyNumberFormat="1" applyFont="1" applyFill="1" applyBorder="1" applyAlignment="1">
      <alignment horizontal="center" wrapText="1"/>
    </xf>
    <xf numFmtId="43" fontId="13" fillId="3" borderId="11" xfId="1" applyFont="1" applyFill="1" applyBorder="1" applyAlignment="1">
      <alignment horizontal="right" vertical="center"/>
    </xf>
    <xf numFmtId="43" fontId="3" fillId="8" borderId="18" xfId="1" applyFont="1" applyFill="1" applyBorder="1" applyAlignment="1">
      <alignment horizontal="center"/>
    </xf>
    <xf numFmtId="14" fontId="3" fillId="9" borderId="11" xfId="0" applyNumberFormat="1" applyFont="1" applyFill="1" applyBorder="1" applyAlignment="1">
      <alignment horizontal="center" wrapText="1"/>
    </xf>
    <xf numFmtId="43" fontId="13" fillId="9" borderId="18" xfId="1" applyFont="1" applyFill="1" applyBorder="1" applyAlignment="1">
      <alignment horizontal="right" vertical="center"/>
    </xf>
    <xf numFmtId="43" fontId="3" fillId="3" borderId="11" xfId="1" applyFont="1" applyFill="1" applyBorder="1" applyAlignment="1">
      <alignment horizontal="center"/>
    </xf>
    <xf numFmtId="164" fontId="13" fillId="7" borderId="11" xfId="1" applyNumberFormat="1" applyFont="1" applyFill="1" applyBorder="1" applyAlignment="1">
      <alignment horizontal="center" vertical="center"/>
    </xf>
    <xf numFmtId="14" fontId="3" fillId="0" borderId="11" xfId="0" applyNumberFormat="1" applyFont="1" applyFill="1" applyBorder="1" applyAlignment="1">
      <alignment horizontal="left" wrapText="1"/>
    </xf>
    <xf numFmtId="164" fontId="13" fillId="7" borderId="6" xfId="1" applyNumberFormat="1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/>
    </xf>
    <xf numFmtId="43" fontId="13" fillId="0" borderId="6" xfId="1" applyFont="1" applyFill="1" applyBorder="1" applyAlignment="1">
      <alignment horizontal="right" vertical="center"/>
    </xf>
    <xf numFmtId="43" fontId="13" fillId="9" borderId="11" xfId="1" applyFont="1" applyFill="1" applyBorder="1" applyAlignment="1">
      <alignment horizontal="right" vertical="center"/>
    </xf>
    <xf numFmtId="43" fontId="3" fillId="10" borderId="11" xfId="1" applyFont="1" applyFill="1" applyBorder="1" applyAlignment="1">
      <alignment horizontal="center"/>
    </xf>
    <xf numFmtId="164" fontId="13" fillId="7" borderId="2" xfId="1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left" wrapText="1"/>
    </xf>
    <xf numFmtId="14" fontId="3" fillId="6" borderId="3" xfId="0" applyNumberFormat="1" applyFont="1" applyFill="1" applyBorder="1" applyAlignment="1">
      <alignment horizontal="center" wrapText="1"/>
    </xf>
    <xf numFmtId="43" fontId="13" fillId="3" borderId="3" xfId="1" applyFont="1" applyFill="1" applyBorder="1" applyAlignment="1">
      <alignment horizontal="right" vertical="center"/>
    </xf>
    <xf numFmtId="14" fontId="3" fillId="6" borderId="2" xfId="0" applyNumberFormat="1" applyFont="1" applyFill="1" applyBorder="1" applyAlignment="1">
      <alignment horizontal="center" wrapText="1"/>
    </xf>
    <xf numFmtId="43" fontId="13" fillId="0" borderId="3" xfId="1" applyFont="1" applyFill="1" applyBorder="1" applyAlignment="1">
      <alignment horizontal="right" vertical="center"/>
    </xf>
    <xf numFmtId="43" fontId="3" fillId="9" borderId="2" xfId="1" applyFont="1" applyFill="1" applyBorder="1"/>
    <xf numFmtId="43" fontId="3" fillId="3" borderId="3" xfId="1" applyFont="1" applyFill="1" applyBorder="1" applyAlignment="1">
      <alignment horizontal="center"/>
    </xf>
    <xf numFmtId="43" fontId="3" fillId="8" borderId="6" xfId="1" applyFont="1" applyFill="1" applyBorder="1" applyAlignment="1">
      <alignment horizontal="center"/>
    </xf>
    <xf numFmtId="164" fontId="3" fillId="8" borderId="6" xfId="1" applyNumberFormat="1" applyFont="1" applyFill="1" applyBorder="1" applyAlignment="1">
      <alignment horizontal="center"/>
    </xf>
    <xf numFmtId="164" fontId="3" fillId="8" borderId="6" xfId="1" applyNumberFormat="1" applyFont="1" applyFill="1" applyBorder="1"/>
    <xf numFmtId="43" fontId="3" fillId="8" borderId="6" xfId="1" applyFont="1" applyFill="1" applyBorder="1"/>
    <xf numFmtId="164" fontId="3" fillId="0" borderId="6" xfId="1" applyNumberFormat="1" applyFont="1" applyFill="1" applyBorder="1"/>
    <xf numFmtId="14" fontId="3" fillId="0" borderId="6" xfId="1" applyNumberFormat="1" applyFont="1" applyFill="1" applyBorder="1"/>
    <xf numFmtId="43" fontId="13" fillId="0" borderId="11" xfId="1" applyFont="1" applyFill="1" applyBorder="1" applyAlignment="1">
      <alignment horizontal="center" wrapText="1"/>
    </xf>
    <xf numFmtId="14" fontId="3" fillId="0" borderId="7" xfId="1" applyNumberFormat="1" applyFont="1" applyFill="1" applyBorder="1"/>
    <xf numFmtId="164" fontId="13" fillId="0" borderId="3" xfId="1" applyNumberFormat="1" applyFont="1" applyFill="1" applyBorder="1" applyAlignment="1">
      <alignment horizontal="center" vertical="center"/>
    </xf>
    <xf numFmtId="14" fontId="1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43" fontId="13" fillId="0" borderId="3" xfId="1" applyFont="1" applyFill="1" applyBorder="1" applyAlignment="1">
      <alignment horizontal="center" vertical="center"/>
    </xf>
    <xf numFmtId="43" fontId="3" fillId="4" borderId="3" xfId="1" applyFont="1" applyFill="1" applyBorder="1" applyAlignment="1">
      <alignment horizontal="center"/>
    </xf>
    <xf numFmtId="43" fontId="3" fillId="8" borderId="3" xfId="1" applyFont="1" applyFill="1" applyBorder="1" applyAlignment="1">
      <alignment horizontal="center"/>
    </xf>
    <xf numFmtId="14" fontId="13" fillId="0" borderId="14" xfId="1" applyNumberFormat="1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wrapText="1"/>
    </xf>
    <xf numFmtId="43" fontId="13" fillId="0" borderId="8" xfId="1" applyFont="1" applyFill="1" applyBorder="1" applyAlignment="1">
      <alignment horizontal="right" vertical="center"/>
    </xf>
    <xf numFmtId="43" fontId="13" fillId="0" borderId="8" xfId="1" applyFont="1" applyFill="1" applyBorder="1" applyAlignment="1">
      <alignment horizontal="center"/>
    </xf>
    <xf numFmtId="43" fontId="3" fillId="3" borderId="8" xfId="1" applyFont="1" applyFill="1" applyBorder="1" applyAlignment="1">
      <alignment horizontal="center"/>
    </xf>
    <xf numFmtId="43" fontId="15" fillId="8" borderId="8" xfId="1" applyFont="1" applyFill="1" applyBorder="1" applyAlignment="1">
      <alignment horizontal="center"/>
    </xf>
    <xf numFmtId="43" fontId="3" fillId="0" borderId="23" xfId="1" applyFont="1" applyFill="1" applyBorder="1"/>
    <xf numFmtId="43" fontId="13" fillId="0" borderId="2" xfId="1" applyFont="1" applyFill="1" applyBorder="1" applyAlignment="1">
      <alignment horizontal="center"/>
    </xf>
    <xf numFmtId="43" fontId="3" fillId="3" borderId="2" xfId="1" applyFont="1" applyFill="1" applyBorder="1" applyAlignment="1">
      <alignment horizontal="center"/>
    </xf>
    <xf numFmtId="43" fontId="15" fillId="8" borderId="2" xfId="1" applyFont="1" applyFill="1" applyBorder="1" applyAlignment="1">
      <alignment horizontal="center"/>
    </xf>
    <xf numFmtId="43" fontId="3" fillId="0" borderId="24" xfId="1" applyFont="1" applyFill="1" applyBorder="1"/>
    <xf numFmtId="0" fontId="2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0" fontId="0" fillId="0" borderId="0" xfId="0" applyFont="1"/>
    <xf numFmtId="0" fontId="2" fillId="5" borderId="2" xfId="0" applyFont="1" applyFill="1" applyBorder="1" applyAlignment="1">
      <alignment horizontal="center" wrapText="1"/>
    </xf>
    <xf numFmtId="164" fontId="13" fillId="6" borderId="11" xfId="1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center" wrapText="1"/>
    </xf>
    <xf numFmtId="0" fontId="3" fillId="6" borderId="11" xfId="0" applyFont="1" applyFill="1" applyBorder="1" applyAlignment="1">
      <alignment horizontal="center" wrapText="1"/>
    </xf>
    <xf numFmtId="43" fontId="3" fillId="8" borderId="11" xfId="1" applyFont="1" applyFill="1" applyBorder="1"/>
    <xf numFmtId="43" fontId="15" fillId="8" borderId="11" xfId="1" applyFont="1" applyFill="1" applyBorder="1" applyAlignment="1">
      <alignment horizontal="center"/>
    </xf>
    <xf numFmtId="43" fontId="15" fillId="2" borderId="11" xfId="1" applyFont="1" applyFill="1" applyBorder="1"/>
    <xf numFmtId="164" fontId="0" fillId="0" borderId="0" xfId="1" applyNumberFormat="1" applyFont="1" applyFill="1"/>
    <xf numFmtId="14" fontId="0" fillId="0" borderId="0" xfId="1" applyNumberFormat="1" applyFont="1" applyFill="1" applyAlignment="1"/>
    <xf numFmtId="14" fontId="0" fillId="0" borderId="0" xfId="0" applyNumberFormat="1" applyFill="1" applyAlignment="1"/>
    <xf numFmtId="0" fontId="21" fillId="0" borderId="0" xfId="0" applyFont="1" applyAlignment="1">
      <alignment horizontal="center"/>
    </xf>
    <xf numFmtId="164" fontId="14" fillId="6" borderId="17" xfId="1" applyNumberFormat="1" applyFont="1" applyFill="1" applyBorder="1" applyAlignment="1">
      <alignment horizontal="center" vertical="center"/>
    </xf>
    <xf numFmtId="164" fontId="14" fillId="6" borderId="20" xfId="1" applyNumberFormat="1" applyFont="1" applyFill="1" applyBorder="1" applyAlignment="1">
      <alignment horizontal="center" vertical="center"/>
    </xf>
    <xf numFmtId="164" fontId="14" fillId="6" borderId="15" xfId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164" fontId="15" fillId="3" borderId="5" xfId="1" applyNumberFormat="1" applyFont="1" applyFill="1" applyBorder="1" applyAlignment="1">
      <alignment horizontal="center"/>
    </xf>
    <xf numFmtId="164" fontId="15" fillId="3" borderId="10" xfId="1" applyNumberFormat="1" applyFont="1" applyFill="1" applyBorder="1" applyAlignment="1">
      <alignment horizontal="center"/>
    </xf>
    <xf numFmtId="164" fontId="15" fillId="3" borderId="13" xfId="1" applyNumberFormat="1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 wrapText="1"/>
    </xf>
    <xf numFmtId="0" fontId="3" fillId="6" borderId="18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43" fontId="15" fillId="2" borderId="9" xfId="1" applyFont="1" applyFill="1" applyBorder="1" applyAlignment="1">
      <alignment horizontal="center"/>
    </xf>
    <xf numFmtId="43" fontId="15" fillId="2" borderId="17" xfId="1" applyFont="1" applyFill="1" applyBorder="1" applyAlignment="1">
      <alignment horizontal="center"/>
    </xf>
    <xf numFmtId="43" fontId="15" fillId="2" borderId="19" xfId="1" applyFont="1" applyFill="1" applyBorder="1" applyAlignment="1">
      <alignment horizontal="center"/>
    </xf>
    <xf numFmtId="43" fontId="15" fillId="2" borderId="20" xfId="1" applyFont="1" applyFill="1" applyBorder="1" applyAlignment="1">
      <alignment horizontal="center"/>
    </xf>
    <xf numFmtId="43" fontId="15" fillId="2" borderId="14" xfId="1" applyFont="1" applyFill="1" applyBorder="1" applyAlignment="1">
      <alignment horizontal="center"/>
    </xf>
    <xf numFmtId="43" fontId="15" fillId="2" borderId="15" xfId="1" applyFont="1" applyFill="1" applyBorder="1" applyAlignment="1">
      <alignment horizontal="center"/>
    </xf>
    <xf numFmtId="14" fontId="16" fillId="0" borderId="5" xfId="1" applyNumberFormat="1" applyFont="1" applyFill="1" applyBorder="1" applyAlignment="1">
      <alignment horizontal="center"/>
    </xf>
    <xf numFmtId="14" fontId="16" fillId="0" borderId="10" xfId="1" applyNumberFormat="1" applyFont="1" applyFill="1" applyBorder="1" applyAlignment="1">
      <alignment horizontal="center"/>
    </xf>
    <xf numFmtId="14" fontId="16" fillId="0" borderId="13" xfId="1" applyNumberFormat="1" applyFont="1" applyFill="1" applyBorder="1" applyAlignment="1">
      <alignment horizontal="center"/>
    </xf>
    <xf numFmtId="164" fontId="15" fillId="2" borderId="5" xfId="1" applyNumberFormat="1" applyFont="1" applyFill="1" applyBorder="1" applyAlignment="1">
      <alignment horizontal="center" textRotation="75"/>
    </xf>
    <xf numFmtId="164" fontId="15" fillId="2" borderId="10" xfId="1" applyNumberFormat="1" applyFont="1" applyFill="1" applyBorder="1" applyAlignment="1">
      <alignment horizontal="center" textRotation="75"/>
    </xf>
    <xf numFmtId="164" fontId="15" fillId="2" borderId="13" xfId="1" applyNumberFormat="1" applyFont="1" applyFill="1" applyBorder="1" applyAlignment="1">
      <alignment horizontal="center" textRotation="75"/>
    </xf>
    <xf numFmtId="164" fontId="15" fillId="2" borderId="5" xfId="1" applyNumberFormat="1" applyFont="1" applyFill="1" applyBorder="1" applyAlignment="1">
      <alignment horizontal="right" textRotation="8"/>
    </xf>
    <xf numFmtId="164" fontId="15" fillId="2" borderId="10" xfId="1" applyNumberFormat="1" applyFont="1" applyFill="1" applyBorder="1" applyAlignment="1">
      <alignment horizontal="right" textRotation="8"/>
    </xf>
    <xf numFmtId="164" fontId="15" fillId="2" borderId="13" xfId="1" applyNumberFormat="1" applyFont="1" applyFill="1" applyBorder="1" applyAlignment="1">
      <alignment horizontal="right" textRotation="8"/>
    </xf>
    <xf numFmtId="43" fontId="15" fillId="2" borderId="21" xfId="1" applyFont="1" applyFill="1" applyBorder="1" applyAlignment="1">
      <alignment horizontal="center"/>
    </xf>
    <xf numFmtId="43" fontId="15" fillId="2" borderId="22" xfId="1" applyFont="1" applyFill="1" applyBorder="1" applyAlignment="1">
      <alignment horizontal="center"/>
    </xf>
    <xf numFmtId="14" fontId="13" fillId="0" borderId="16" xfId="0" applyNumberFormat="1" applyFont="1" applyFill="1" applyBorder="1" applyAlignment="1">
      <alignment horizontal="center" vertical="center" textRotation="11"/>
    </xf>
    <xf numFmtId="14" fontId="13" fillId="0" borderId="3" xfId="0" applyNumberFormat="1" applyFont="1" applyFill="1" applyBorder="1" applyAlignment="1">
      <alignment horizontal="center" vertical="center" textRotation="11"/>
    </xf>
    <xf numFmtId="0" fontId="18" fillId="0" borderId="8" xfId="0" applyFont="1" applyFill="1" applyBorder="1" applyAlignment="1">
      <alignment textRotation="7" wrapText="1"/>
    </xf>
    <xf numFmtId="0" fontId="18" fillId="0" borderId="2" xfId="0" applyFont="1" applyFill="1" applyBorder="1" applyAlignment="1">
      <alignment textRotation="7" wrapText="1"/>
    </xf>
    <xf numFmtId="43" fontId="19" fillId="2" borderId="5" xfId="1" applyFont="1" applyFill="1" applyBorder="1" applyAlignment="1">
      <alignment horizontal="center"/>
    </xf>
    <xf numFmtId="43" fontId="19" fillId="2" borderId="13" xfId="1" applyFont="1" applyFill="1" applyBorder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6"/>
  <sheetViews>
    <sheetView tabSelected="1" workbookViewId="0">
      <selection activeCell="D27" sqref="D27"/>
    </sheetView>
  </sheetViews>
  <sheetFormatPr defaultRowHeight="15"/>
  <cols>
    <col min="1" max="1" width="6.88671875" bestFit="1" customWidth="1"/>
    <col min="2" max="2" width="10.109375" bestFit="1" customWidth="1"/>
    <col min="3" max="3" width="9.88671875" style="12" bestFit="1" customWidth="1"/>
    <col min="4" max="4" width="11.44140625" bestFit="1" customWidth="1"/>
    <col min="5" max="5" width="9.88671875" bestFit="1" customWidth="1"/>
    <col min="6" max="6" width="4.21875" customWidth="1"/>
    <col min="7" max="7" width="5.33203125" customWidth="1"/>
  </cols>
  <sheetData>
    <row r="3" spans="1:7" ht="15.75">
      <c r="B3" s="11" t="s">
        <v>12</v>
      </c>
      <c r="C3" s="13"/>
      <c r="D3" s="11" t="s">
        <v>13</v>
      </c>
      <c r="E3" s="11" t="s">
        <v>14</v>
      </c>
      <c r="F3" s="11"/>
    </row>
    <row r="4" spans="1:7" ht="15" customHeight="1">
      <c r="A4" s="28"/>
      <c r="B4" s="158"/>
      <c r="C4" s="159"/>
      <c r="D4" s="23"/>
      <c r="E4" s="160"/>
      <c r="F4" s="85"/>
    </row>
    <row r="5" spans="1:7" ht="15.75" customHeight="1">
      <c r="A5" s="28" t="s">
        <v>41</v>
      </c>
      <c r="B5" s="158" t="s">
        <v>87</v>
      </c>
      <c r="C5" s="159">
        <v>37910</v>
      </c>
      <c r="D5" s="23"/>
      <c r="E5" s="160"/>
      <c r="F5" s="85"/>
      <c r="G5" s="12"/>
    </row>
    <row r="6" spans="1:7" ht="15" customHeight="1">
      <c r="A6" s="28" t="s">
        <v>75</v>
      </c>
      <c r="B6" s="158" t="s">
        <v>82</v>
      </c>
      <c r="C6" s="159">
        <v>37910</v>
      </c>
      <c r="D6" s="23">
        <v>109</v>
      </c>
      <c r="E6" s="160" t="s">
        <v>74</v>
      </c>
      <c r="F6" s="85"/>
      <c r="G6" s="12"/>
    </row>
    <row r="7" spans="1:7" ht="15.75">
      <c r="A7" s="28" t="s">
        <v>34</v>
      </c>
      <c r="B7" s="158" t="s">
        <v>81</v>
      </c>
      <c r="C7" s="159">
        <v>38300</v>
      </c>
      <c r="D7" s="23">
        <v>520563</v>
      </c>
      <c r="E7" s="160">
        <v>46026</v>
      </c>
      <c r="F7" s="85"/>
      <c r="G7" s="12"/>
    </row>
    <row r="8" spans="1:7" ht="15.75" customHeight="1">
      <c r="A8" s="28" t="s">
        <v>34</v>
      </c>
      <c r="B8" s="158" t="s">
        <v>83</v>
      </c>
      <c r="C8" s="159">
        <v>38400</v>
      </c>
      <c r="D8" s="23">
        <v>838</v>
      </c>
      <c r="E8" s="160" t="s">
        <v>74</v>
      </c>
      <c r="F8" s="85"/>
      <c r="G8" s="12"/>
    </row>
    <row r="9" spans="1:7" ht="15.75" customHeight="1">
      <c r="A9" s="28" t="s">
        <v>34</v>
      </c>
      <c r="B9" s="158" t="s">
        <v>84</v>
      </c>
      <c r="C9" s="159">
        <v>39149</v>
      </c>
      <c r="D9" s="23">
        <v>1917</v>
      </c>
      <c r="E9" s="160" t="s">
        <v>74</v>
      </c>
      <c r="F9" s="85"/>
      <c r="G9" s="12"/>
    </row>
    <row r="10" spans="1:7" ht="15" customHeight="1">
      <c r="A10" s="28" t="s">
        <v>43</v>
      </c>
      <c r="B10" s="158" t="s">
        <v>85</v>
      </c>
      <c r="C10" s="159">
        <v>42212</v>
      </c>
      <c r="D10" s="23">
        <v>14759</v>
      </c>
      <c r="E10" s="160">
        <v>44422</v>
      </c>
      <c r="F10" s="11"/>
      <c r="G10" s="12"/>
    </row>
    <row r="11" spans="1:7" ht="15" customHeight="1">
      <c r="A11" s="28" t="s">
        <v>43</v>
      </c>
      <c r="B11" s="158" t="s">
        <v>86</v>
      </c>
      <c r="C11" s="159">
        <v>42212</v>
      </c>
      <c r="D11" s="23">
        <v>9778</v>
      </c>
      <c r="E11" s="160">
        <v>44422</v>
      </c>
      <c r="F11" s="85"/>
      <c r="G11" s="12"/>
    </row>
    <row r="12" spans="1:7" ht="15" customHeight="1">
      <c r="A12" s="28"/>
      <c r="B12" s="158"/>
      <c r="C12" s="159"/>
      <c r="D12" s="23"/>
      <c r="E12" s="160"/>
      <c r="F12" s="85"/>
      <c r="G12" s="12"/>
    </row>
    <row r="13" spans="1:7" ht="15.75">
      <c r="A13" s="28"/>
      <c r="B13" s="12"/>
      <c r="C13" s="24"/>
      <c r="D13" s="23"/>
      <c r="F13" s="26"/>
    </row>
    <row r="14" spans="1:7" ht="20.25">
      <c r="D14" s="25">
        <f>SUM(D4:D13)</f>
        <v>547964</v>
      </c>
    </row>
    <row r="15" spans="1:7" ht="15" customHeight="1"/>
    <row r="16" spans="1:7" ht="15" customHeight="1">
      <c r="B16" s="161" t="s">
        <v>73</v>
      </c>
      <c r="C16" s="161"/>
      <c r="D16" s="161"/>
      <c r="E16" s="161"/>
    </row>
  </sheetData>
  <mergeCells count="1">
    <mergeCell ref="B16:E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20"/>
  <sheetViews>
    <sheetView workbookViewId="0">
      <selection activeCell="A14" sqref="A14:B15"/>
    </sheetView>
  </sheetViews>
  <sheetFormatPr defaultRowHeight="15"/>
  <cols>
    <col min="1" max="2" width="7.21875" bestFit="1" customWidth="1"/>
    <col min="3" max="3" width="7.88671875" bestFit="1" customWidth="1"/>
    <col min="4" max="4" width="28.88671875" bestFit="1" customWidth="1"/>
    <col min="5" max="5" width="13.21875" bestFit="1" customWidth="1"/>
    <col min="6" max="6" width="28.88671875" bestFit="1" customWidth="1"/>
    <col min="7" max="7" width="11.21875" customWidth="1"/>
    <col min="8" max="8" width="13.21875" customWidth="1"/>
    <col min="9" max="9" width="12.21875" customWidth="1"/>
    <col min="10" max="10" width="22.77734375" bestFit="1" customWidth="1"/>
    <col min="11" max="11" width="10" bestFit="1" customWidth="1"/>
    <col min="12" max="12" width="12" customWidth="1"/>
    <col min="13" max="14" width="10.44140625" bestFit="1" customWidth="1"/>
    <col min="15" max="15" width="11.5546875" customWidth="1"/>
    <col min="16" max="16" width="10" bestFit="1" customWidth="1"/>
    <col min="17" max="17" width="11.77734375" customWidth="1"/>
    <col min="18" max="18" width="10.21875" customWidth="1"/>
    <col min="19" max="19" width="7.33203125" bestFit="1" customWidth="1"/>
    <col min="20" max="20" width="10" bestFit="1" customWidth="1"/>
    <col min="21" max="21" width="5.5546875" bestFit="1" customWidth="1"/>
    <col min="22" max="22" width="10.5546875" customWidth="1"/>
    <col min="23" max="23" width="9.77734375" bestFit="1" customWidth="1"/>
    <col min="24" max="24" width="7.6640625" customWidth="1"/>
    <col min="25" max="25" width="7" bestFit="1" customWidth="1"/>
    <col min="26" max="26" width="10.21875" customWidth="1"/>
    <col min="27" max="27" width="9.21875" bestFit="1" customWidth="1"/>
    <col min="28" max="28" width="10" bestFit="1" customWidth="1"/>
    <col min="29" max="29" width="11" customWidth="1"/>
  </cols>
  <sheetData>
    <row r="1" spans="1:29" ht="39.75" thickBot="1">
      <c r="A1" s="2" t="s">
        <v>0</v>
      </c>
      <c r="B1" s="2" t="s">
        <v>1</v>
      </c>
      <c r="C1" s="3" t="s">
        <v>20</v>
      </c>
      <c r="D1" s="4" t="s">
        <v>22</v>
      </c>
      <c r="E1" s="4" t="s">
        <v>63</v>
      </c>
      <c r="F1" s="16" t="s">
        <v>17</v>
      </c>
      <c r="G1" s="2" t="s">
        <v>18</v>
      </c>
      <c r="H1" s="2" t="s">
        <v>2</v>
      </c>
      <c r="I1" s="2" t="s">
        <v>40</v>
      </c>
      <c r="J1" s="5" t="s">
        <v>3</v>
      </c>
      <c r="K1" s="5" t="s">
        <v>4</v>
      </c>
      <c r="L1" s="4" t="s">
        <v>64</v>
      </c>
      <c r="M1" s="17" t="s">
        <v>15</v>
      </c>
      <c r="N1" s="14" t="s">
        <v>16</v>
      </c>
      <c r="O1" s="6" t="s">
        <v>59</v>
      </c>
      <c r="P1" s="150" t="s">
        <v>5</v>
      </c>
      <c r="Q1" s="15" t="s">
        <v>30</v>
      </c>
      <c r="R1" s="15" t="s">
        <v>65</v>
      </c>
      <c r="S1" s="7" t="s">
        <v>25</v>
      </c>
      <c r="T1" s="150" t="s">
        <v>5</v>
      </c>
      <c r="U1" s="7" t="s">
        <v>66</v>
      </c>
      <c r="V1" s="7" t="s">
        <v>67</v>
      </c>
      <c r="W1" s="9" t="s">
        <v>36</v>
      </c>
      <c r="X1" s="7" t="s">
        <v>37</v>
      </c>
      <c r="Y1" s="150" t="s">
        <v>5</v>
      </c>
      <c r="Z1" s="2" t="s">
        <v>8</v>
      </c>
      <c r="AA1" s="9" t="s">
        <v>9</v>
      </c>
      <c r="AB1" s="150" t="s">
        <v>5</v>
      </c>
      <c r="AC1" s="5" t="s">
        <v>10</v>
      </c>
    </row>
    <row r="4" spans="1:29">
      <c r="A4" s="151" t="s">
        <v>44</v>
      </c>
      <c r="B4" s="67" t="s">
        <v>82</v>
      </c>
      <c r="C4" s="68">
        <v>37910</v>
      </c>
      <c r="D4" s="152" t="s">
        <v>68</v>
      </c>
      <c r="E4" s="152" t="s">
        <v>69</v>
      </c>
      <c r="F4" s="152" t="s">
        <v>68</v>
      </c>
      <c r="G4" s="48">
        <v>391.78</v>
      </c>
      <c r="H4" s="153">
        <v>391.78</v>
      </c>
      <c r="I4" s="48">
        <v>391.78</v>
      </c>
      <c r="J4" s="69" t="s">
        <v>70</v>
      </c>
      <c r="K4" s="69" t="s">
        <v>71</v>
      </c>
      <c r="L4" s="154" t="s">
        <v>72</v>
      </c>
      <c r="M4" s="43">
        <v>79.709999999999994</v>
      </c>
      <c r="N4" s="45">
        <v>67.14</v>
      </c>
      <c r="O4" s="43">
        <v>12.57</v>
      </c>
      <c r="P4" s="43">
        <v>54.3</v>
      </c>
      <c r="Q4" s="44"/>
      <c r="R4" s="44"/>
      <c r="S4" s="44"/>
      <c r="T4" s="155"/>
      <c r="U4" s="155"/>
      <c r="V4" s="45">
        <v>3.11</v>
      </c>
      <c r="W4" s="155"/>
      <c r="X4" s="155"/>
      <c r="Y4" s="45">
        <v>13.43</v>
      </c>
      <c r="Z4" s="156" t="s">
        <v>6</v>
      </c>
      <c r="AA4" s="45">
        <v>9.4700000000000006</v>
      </c>
      <c r="AB4" s="45">
        <v>40.909999999999997</v>
      </c>
      <c r="AC4" s="157">
        <f>P4+Y4+AB4</f>
        <v>108.63999999999999</v>
      </c>
    </row>
    <row r="6" spans="1:29" s="21" customFormat="1" ht="11.25"/>
    <row r="7" spans="1:29" s="21" customFormat="1" ht="11.25">
      <c r="N7" s="27">
        <f>M4-N4</f>
        <v>12.569999999999993</v>
      </c>
    </row>
    <row r="8" spans="1:29" s="21" customFormat="1" ht="11.25">
      <c r="S8" s="27">
        <f>'219γ5'!W18</f>
        <v>9619.9997400000011</v>
      </c>
      <c r="V8" s="27">
        <f>V4+'219γ5'!Y18+'219δ1'!N9</f>
        <v>2501.998028</v>
      </c>
    </row>
    <row r="9" spans="1:29" s="21" customFormat="1" ht="11.25">
      <c r="M9" s="27">
        <f>M4+'219γ5'!M18+'219δ1'!F9</f>
        <v>25450.833259999999</v>
      </c>
      <c r="N9" s="27">
        <f>N4+'219γ5'!N18+'219δ1'!G9</f>
        <v>3694.16</v>
      </c>
    </row>
    <row r="10" spans="1:29" s="21" customFormat="1" ht="11.25"/>
    <row r="11" spans="1:29" s="21" customFormat="1" ht="11.25">
      <c r="N11" s="27">
        <f>M9-N9</f>
        <v>21756.67326</v>
      </c>
    </row>
    <row r="12" spans="1:29" s="21" customFormat="1" ht="11.25"/>
    <row r="13" spans="1:29" s="21" customFormat="1" ht="11.25"/>
    <row r="14" spans="1:29" s="21" customFormat="1" ht="11.25"/>
    <row r="15" spans="1:29" s="21" customFormat="1" ht="11.25"/>
    <row r="16" spans="1:29" s="21" customFormat="1" ht="11.25"/>
    <row r="17" s="21" customFormat="1" ht="11.25"/>
    <row r="18" s="21" customFormat="1" ht="11.25"/>
    <row r="19" s="21" customFormat="1" ht="11.25"/>
    <row r="20" s="21" customFormat="1" ht="11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33"/>
  <sheetViews>
    <sheetView workbookViewId="0">
      <selection activeCell="B27" sqref="B27"/>
    </sheetView>
  </sheetViews>
  <sheetFormatPr defaultRowHeight="15"/>
  <cols>
    <col min="1" max="1" width="7.6640625" customWidth="1"/>
    <col min="2" max="2" width="7" customWidth="1"/>
    <col min="3" max="3" width="8.44140625" bestFit="1" customWidth="1"/>
    <col min="4" max="4" width="64.44140625" bestFit="1" customWidth="1"/>
    <col min="5" max="5" width="41.88671875" bestFit="1" customWidth="1"/>
    <col min="6" max="6" width="49.109375" bestFit="1" customWidth="1"/>
    <col min="7" max="9" width="12.44140625" customWidth="1"/>
    <col min="10" max="10" width="25.21875" customWidth="1"/>
    <col min="11" max="11" width="9.44140625" bestFit="1" customWidth="1"/>
    <col min="12" max="12" width="8.6640625" bestFit="1" customWidth="1"/>
    <col min="13" max="13" width="10" customWidth="1"/>
    <col min="14" max="14" width="8.44140625" customWidth="1"/>
    <col min="15" max="15" width="9.21875" bestFit="1" customWidth="1"/>
    <col min="16" max="16" width="8.33203125" customWidth="1"/>
    <col min="17" max="17" width="9.21875" bestFit="1" customWidth="1"/>
    <col min="18" max="18" width="8.109375" customWidth="1"/>
    <col min="19" max="19" width="11.77734375" customWidth="1"/>
    <col min="20" max="20" width="8.88671875" customWidth="1"/>
    <col min="21" max="21" width="11.77734375" customWidth="1"/>
    <col min="22" max="23" width="8.88671875" customWidth="1"/>
    <col min="24" max="24" width="8" bestFit="1" customWidth="1"/>
    <col min="25" max="30" width="8.44140625" customWidth="1"/>
    <col min="31" max="32" width="8.5546875" customWidth="1"/>
    <col min="33" max="33" width="9.21875" bestFit="1" customWidth="1"/>
    <col min="34" max="34" width="8.33203125" customWidth="1"/>
    <col min="35" max="35" width="9.33203125" bestFit="1" customWidth="1"/>
    <col min="36" max="36" width="9.21875" customWidth="1"/>
    <col min="37" max="37" width="10.33203125" customWidth="1"/>
    <col min="38" max="38" width="14.21875" customWidth="1"/>
    <col min="39" max="40" width="16.6640625" bestFit="1" customWidth="1"/>
    <col min="41" max="41" width="6.21875" customWidth="1"/>
  </cols>
  <sheetData>
    <row r="1" spans="1:40" s="10" customFormat="1" ht="49.5" thickBot="1">
      <c r="A1" s="2" t="s">
        <v>0</v>
      </c>
      <c r="B1" s="2" t="s">
        <v>1</v>
      </c>
      <c r="C1" s="3" t="s">
        <v>20</v>
      </c>
      <c r="D1" s="5" t="s">
        <v>21</v>
      </c>
      <c r="E1" s="5" t="s">
        <v>23</v>
      </c>
      <c r="F1" s="5" t="s">
        <v>22</v>
      </c>
      <c r="G1" s="8" t="s">
        <v>28</v>
      </c>
      <c r="H1" s="8" t="s">
        <v>24</v>
      </c>
      <c r="I1" s="8" t="s">
        <v>2</v>
      </c>
      <c r="J1" s="5" t="s">
        <v>3</v>
      </c>
      <c r="K1" s="5" t="s">
        <v>4</v>
      </c>
      <c r="L1" s="4" t="s">
        <v>29</v>
      </c>
      <c r="M1" s="17" t="s">
        <v>15</v>
      </c>
      <c r="N1" s="22" t="s">
        <v>16</v>
      </c>
      <c r="O1" s="6" t="s">
        <v>19</v>
      </c>
      <c r="P1" s="18" t="s">
        <v>5</v>
      </c>
      <c r="Q1" s="6" t="s">
        <v>6</v>
      </c>
      <c r="R1" s="18" t="s">
        <v>5</v>
      </c>
      <c r="S1" s="15" t="s">
        <v>30</v>
      </c>
      <c r="T1" s="7" t="s">
        <v>25</v>
      </c>
      <c r="U1" s="15" t="s">
        <v>31</v>
      </c>
      <c r="V1" s="7" t="s">
        <v>26</v>
      </c>
      <c r="W1" s="19" t="s">
        <v>32</v>
      </c>
      <c r="X1" s="18" t="s">
        <v>5</v>
      </c>
      <c r="Y1" s="6" t="s">
        <v>27</v>
      </c>
      <c r="Z1" s="18" t="s">
        <v>5</v>
      </c>
      <c r="AA1" s="9" t="s">
        <v>33</v>
      </c>
      <c r="AB1" s="18" t="s">
        <v>5</v>
      </c>
      <c r="AC1" s="6" t="s">
        <v>7</v>
      </c>
      <c r="AD1" s="18" t="s">
        <v>5</v>
      </c>
      <c r="AE1" s="2" t="s">
        <v>8</v>
      </c>
      <c r="AF1" s="18" t="s">
        <v>5</v>
      </c>
      <c r="AG1" s="9" t="s">
        <v>9</v>
      </c>
      <c r="AH1" s="18" t="s">
        <v>5</v>
      </c>
      <c r="AI1" s="20" t="s">
        <v>10</v>
      </c>
      <c r="AJ1" s="2" t="s">
        <v>11</v>
      </c>
      <c r="AK1" s="20" t="s">
        <v>10</v>
      </c>
      <c r="AL1" s="20" t="s">
        <v>10</v>
      </c>
    </row>
    <row r="5" spans="1:40" s="21" customFormat="1" ht="11.25"/>
    <row r="6" spans="1:40" s="1" customFormat="1" ht="13.5" thickBot="1">
      <c r="A6" s="30"/>
      <c r="B6" s="30"/>
      <c r="C6" s="31"/>
      <c r="D6" s="32"/>
      <c r="E6" s="32"/>
      <c r="F6" s="32"/>
      <c r="G6" s="33"/>
      <c r="H6" s="33"/>
      <c r="I6" s="33"/>
      <c r="J6" s="83"/>
      <c r="K6" s="83"/>
      <c r="L6" s="32"/>
      <c r="M6" s="75"/>
      <c r="N6" s="76"/>
      <c r="O6" s="75"/>
      <c r="P6" s="79"/>
      <c r="Q6" s="75"/>
      <c r="R6" s="79"/>
      <c r="S6" s="75"/>
      <c r="T6" s="75"/>
      <c r="U6" s="75"/>
      <c r="V6" s="75"/>
      <c r="W6" s="75"/>
      <c r="X6" s="38"/>
      <c r="Y6" s="76"/>
      <c r="Z6" s="38"/>
      <c r="AA6" s="76"/>
      <c r="AB6" s="38"/>
      <c r="AC6" s="76"/>
      <c r="AD6" s="38"/>
      <c r="AE6" s="76"/>
      <c r="AF6" s="38"/>
      <c r="AG6" s="76"/>
      <c r="AH6" s="38"/>
      <c r="AI6" s="38"/>
      <c r="AJ6" s="76"/>
      <c r="AK6" s="37"/>
    </row>
    <row r="7" spans="1:40" s="1" customFormat="1" ht="12.75" customHeight="1">
      <c r="A7" s="162" t="s">
        <v>44</v>
      </c>
      <c r="B7" s="86" t="s">
        <v>81</v>
      </c>
      <c r="C7" s="64">
        <v>38300</v>
      </c>
      <c r="D7" s="87" t="s">
        <v>45</v>
      </c>
      <c r="E7" s="87" t="s">
        <v>42</v>
      </c>
      <c r="F7" s="87" t="s">
        <v>46</v>
      </c>
      <c r="G7" s="88">
        <v>666666.66</v>
      </c>
      <c r="H7" s="48">
        <v>150</v>
      </c>
      <c r="I7" s="89" t="s">
        <v>35</v>
      </c>
      <c r="J7" s="165" t="s">
        <v>77</v>
      </c>
      <c r="K7" s="165" t="s">
        <v>47</v>
      </c>
      <c r="L7" s="171" t="s">
        <v>44</v>
      </c>
      <c r="M7" s="56">
        <v>16961.992460000001</v>
      </c>
      <c r="N7" s="89" t="s">
        <v>35</v>
      </c>
      <c r="O7" s="41"/>
      <c r="P7" s="41"/>
      <c r="Q7" s="56">
        <v>16840.962460000002</v>
      </c>
      <c r="R7" s="57">
        <v>214336.41719592165</v>
      </c>
      <c r="S7" s="90" t="s">
        <v>35</v>
      </c>
      <c r="T7" s="66">
        <f>G7*1.3%</f>
        <v>8666.666580000001</v>
      </c>
      <c r="U7" s="91"/>
      <c r="V7" s="91"/>
      <c r="W7" s="92">
        <v>8666.666580000001</v>
      </c>
      <c r="X7" s="57">
        <v>110301.43129888743</v>
      </c>
      <c r="Y7" s="56">
        <v>1218.9426820000001</v>
      </c>
      <c r="Z7" s="57">
        <v>15513.591212355654</v>
      </c>
      <c r="AA7" s="41"/>
      <c r="AB7" s="41"/>
      <c r="AC7" s="56">
        <v>3297.7783519999998</v>
      </c>
      <c r="AD7" s="57">
        <v>41971.116458028831</v>
      </c>
      <c r="AE7" s="174" t="s">
        <v>6</v>
      </c>
      <c r="AF7" s="175"/>
      <c r="AG7" s="56">
        <v>16840.962460000002</v>
      </c>
      <c r="AH7" s="57">
        <v>428672.83439184329</v>
      </c>
      <c r="AI7" s="42">
        <f t="shared" ref="AI7:AI12" si="0">AH7</f>
        <v>428672.83439184329</v>
      </c>
      <c r="AJ7" s="180">
        <v>46026</v>
      </c>
      <c r="AK7" s="183">
        <f>SUM(AI7:AI12)</f>
        <v>520563.19629683951</v>
      </c>
      <c r="AL7" s="168">
        <f>AK7+AK13</f>
        <v>523317.7462968395</v>
      </c>
    </row>
    <row r="8" spans="1:40" s="1" customFormat="1" ht="12.75" customHeight="1">
      <c r="A8" s="163"/>
      <c r="B8" s="93"/>
      <c r="C8" s="94"/>
      <c r="D8" s="95" t="s">
        <v>48</v>
      </c>
      <c r="E8" s="96" t="s">
        <v>35</v>
      </c>
      <c r="F8" s="97" t="s">
        <v>35</v>
      </c>
      <c r="G8" s="98">
        <v>66666.66</v>
      </c>
      <c r="H8" s="96" t="s">
        <v>35</v>
      </c>
      <c r="I8" s="97" t="s">
        <v>35</v>
      </c>
      <c r="J8" s="166"/>
      <c r="K8" s="166"/>
      <c r="L8" s="172"/>
      <c r="M8" s="56">
        <v>1808.65246</v>
      </c>
      <c r="N8" s="97" t="s">
        <v>35</v>
      </c>
      <c r="O8" s="99"/>
      <c r="P8" s="99"/>
      <c r="Q8" s="56">
        <v>1808.65246</v>
      </c>
      <c r="R8" s="57">
        <v>23018.879660218088</v>
      </c>
      <c r="S8" s="96" t="s">
        <v>35</v>
      </c>
      <c r="T8" s="48">
        <f t="shared" ref="T8:T12" si="1">G8*1.3%</f>
        <v>866.66658000000007</v>
      </c>
      <c r="U8" s="100"/>
      <c r="V8" s="101"/>
      <c r="W8" s="102">
        <v>866.66658000000007</v>
      </c>
      <c r="X8" s="57">
        <v>11030.142137175859</v>
      </c>
      <c r="Y8" s="56">
        <v>124.32368200000002</v>
      </c>
      <c r="Z8" s="57">
        <v>1582.2784853167545</v>
      </c>
      <c r="AA8" s="99"/>
      <c r="AB8" s="99"/>
      <c r="AC8" s="56">
        <v>375.59435200000007</v>
      </c>
      <c r="AD8" s="57">
        <v>4780.2225031920179</v>
      </c>
      <c r="AE8" s="176"/>
      <c r="AF8" s="177"/>
      <c r="AG8" s="56">
        <v>1808.65246</v>
      </c>
      <c r="AH8" s="57">
        <v>46037.759320436176</v>
      </c>
      <c r="AI8" s="42">
        <f t="shared" si="0"/>
        <v>46037.759320436176</v>
      </c>
      <c r="AJ8" s="181"/>
      <c r="AK8" s="184"/>
      <c r="AL8" s="169"/>
    </row>
    <row r="9" spans="1:40" s="1" customFormat="1" ht="15.75" customHeight="1">
      <c r="A9" s="163"/>
      <c r="B9" s="103"/>
      <c r="C9" s="68"/>
      <c r="D9" s="104" t="s">
        <v>49</v>
      </c>
      <c r="E9" s="96" t="s">
        <v>35</v>
      </c>
      <c r="F9" s="104" t="s">
        <v>49</v>
      </c>
      <c r="G9" s="48">
        <v>150</v>
      </c>
      <c r="H9" s="96" t="s">
        <v>35</v>
      </c>
      <c r="I9" s="48">
        <v>150</v>
      </c>
      <c r="J9" s="166"/>
      <c r="K9" s="166"/>
      <c r="L9" s="172"/>
      <c r="M9" s="56">
        <v>412.69</v>
      </c>
      <c r="N9" s="48">
        <v>121</v>
      </c>
      <c r="O9" s="44"/>
      <c r="P9" s="44"/>
      <c r="Q9" s="56">
        <v>412.69</v>
      </c>
      <c r="R9" s="57">
        <v>5252.3420928393307</v>
      </c>
      <c r="S9" s="96" t="s">
        <v>35</v>
      </c>
      <c r="T9" s="48">
        <f t="shared" si="1"/>
        <v>1.9500000000000002</v>
      </c>
      <c r="U9" s="70"/>
      <c r="V9" s="70"/>
      <c r="W9" s="43"/>
      <c r="X9" s="57"/>
      <c r="Y9" s="56">
        <v>12.826300000000002</v>
      </c>
      <c r="Z9" s="57">
        <v>163.24145335575179</v>
      </c>
      <c r="AA9" s="44"/>
      <c r="AB9" s="44"/>
      <c r="AC9" s="56">
        <v>159.928</v>
      </c>
      <c r="AD9" s="57">
        <v>2035.4177862890008</v>
      </c>
      <c r="AE9" s="176"/>
      <c r="AF9" s="177"/>
      <c r="AG9" s="56">
        <v>412.69</v>
      </c>
      <c r="AH9" s="57">
        <v>10504.684185678661</v>
      </c>
      <c r="AI9" s="47">
        <f t="shared" si="0"/>
        <v>10504.684185678661</v>
      </c>
      <c r="AJ9" s="181"/>
      <c r="AK9" s="184"/>
      <c r="AL9" s="169"/>
    </row>
    <row r="10" spans="1:40" s="1" customFormat="1" ht="12.75" customHeight="1">
      <c r="A10" s="163"/>
      <c r="B10" s="105"/>
      <c r="C10" s="106"/>
      <c r="D10" s="107" t="s">
        <v>50</v>
      </c>
      <c r="E10" s="96" t="s">
        <v>35</v>
      </c>
      <c r="F10" s="97" t="s">
        <v>35</v>
      </c>
      <c r="G10" s="108"/>
      <c r="H10" s="90" t="s">
        <v>35</v>
      </c>
      <c r="I10" s="97" t="s">
        <v>35</v>
      </c>
      <c r="J10" s="166"/>
      <c r="K10" s="166"/>
      <c r="L10" s="172"/>
      <c r="M10" s="56">
        <v>70.84</v>
      </c>
      <c r="N10" s="97" t="s">
        <v>35</v>
      </c>
      <c r="O10" s="44"/>
      <c r="P10" s="44"/>
      <c r="Q10" s="56">
        <v>70.84</v>
      </c>
      <c r="R10" s="57">
        <v>901.58693900200717</v>
      </c>
      <c r="S10" s="109"/>
      <c r="T10" s="109"/>
      <c r="U10" s="109"/>
      <c r="V10" s="109"/>
      <c r="W10" s="110"/>
      <c r="X10" s="57"/>
      <c r="Y10" s="56">
        <v>1.468</v>
      </c>
      <c r="Z10" s="57">
        <v>18.683365703768288</v>
      </c>
      <c r="AA10" s="44"/>
      <c r="AB10" s="44"/>
      <c r="AC10" s="56">
        <v>28.136000000000003</v>
      </c>
      <c r="AD10" s="57">
        <v>358.08935792998943</v>
      </c>
      <c r="AE10" s="176"/>
      <c r="AF10" s="177"/>
      <c r="AG10" s="56">
        <v>70.84</v>
      </c>
      <c r="AH10" s="57">
        <v>1803.1738780040143</v>
      </c>
      <c r="AI10" s="47">
        <f t="shared" si="0"/>
        <v>1803.1738780040143</v>
      </c>
      <c r="AJ10" s="181"/>
      <c r="AK10" s="184"/>
      <c r="AL10" s="169"/>
    </row>
    <row r="11" spans="1:40" s="1" customFormat="1" ht="12.75" customHeight="1">
      <c r="A11" s="163"/>
      <c r="B11" s="93"/>
      <c r="C11" s="94"/>
      <c r="D11" s="95" t="s">
        <v>51</v>
      </c>
      <c r="E11" s="96" t="s">
        <v>35</v>
      </c>
      <c r="F11" s="97" t="s">
        <v>35</v>
      </c>
      <c r="G11" s="98">
        <v>66666.66</v>
      </c>
      <c r="H11" s="96" t="s">
        <v>35</v>
      </c>
      <c r="I11" s="97" t="s">
        <v>35</v>
      </c>
      <c r="J11" s="166"/>
      <c r="K11" s="166"/>
      <c r="L11" s="172"/>
      <c r="M11" s="56">
        <v>1112.2058800000002</v>
      </c>
      <c r="N11" s="97" t="s">
        <v>35</v>
      </c>
      <c r="O11" s="99"/>
      <c r="P11" s="99"/>
      <c r="Q11" s="56">
        <v>1112.2058800000002</v>
      </c>
      <c r="R11" s="57">
        <v>14155.142502671271</v>
      </c>
      <c r="S11" s="96" t="s">
        <v>35</v>
      </c>
      <c r="T11" s="48">
        <f t="shared" si="1"/>
        <v>866.66658000000007</v>
      </c>
      <c r="U11" s="100"/>
      <c r="V11" s="101"/>
      <c r="W11" s="110"/>
      <c r="X11" s="57"/>
      <c r="Y11" s="56">
        <v>136.20368200000001</v>
      </c>
      <c r="Z11" s="57">
        <v>1733.4762949630524</v>
      </c>
      <c r="AA11" s="99"/>
      <c r="AB11" s="99"/>
      <c r="AC11" s="56">
        <v>438.93035200000014</v>
      </c>
      <c r="AD11" s="57">
        <v>5586.3053711851198</v>
      </c>
      <c r="AE11" s="176"/>
      <c r="AF11" s="177"/>
      <c r="AG11" s="56">
        <v>1112.2058800000002</v>
      </c>
      <c r="AH11" s="57">
        <v>28310.285005342543</v>
      </c>
      <c r="AI11" s="42">
        <f t="shared" si="0"/>
        <v>28310.285005342543</v>
      </c>
      <c r="AJ11" s="181"/>
      <c r="AK11" s="184"/>
      <c r="AL11" s="169"/>
    </row>
    <row r="12" spans="1:40" s="1" customFormat="1" ht="15.75" customHeight="1" thickBot="1">
      <c r="A12" s="163"/>
      <c r="B12" s="111"/>
      <c r="C12" s="72"/>
      <c r="D12" s="112" t="s">
        <v>52</v>
      </c>
      <c r="E12" s="113" t="s">
        <v>35</v>
      </c>
      <c r="F12" s="78" t="s">
        <v>35</v>
      </c>
      <c r="G12" s="114">
        <v>6666.66</v>
      </c>
      <c r="H12" s="113" t="s">
        <v>35</v>
      </c>
      <c r="I12" s="78" t="s">
        <v>35</v>
      </c>
      <c r="J12" s="167"/>
      <c r="K12" s="166"/>
      <c r="L12" s="172"/>
      <c r="M12" s="49">
        <v>205.64246</v>
      </c>
      <c r="N12" s="78" t="s">
        <v>35</v>
      </c>
      <c r="O12" s="51"/>
      <c r="P12" s="51"/>
      <c r="Q12" s="49">
        <v>205.64246</v>
      </c>
      <c r="R12" s="50">
        <v>2617.2297577674003</v>
      </c>
      <c r="S12" s="115" t="s">
        <v>35</v>
      </c>
      <c r="T12" s="116">
        <f t="shared" si="1"/>
        <v>86.66658000000001</v>
      </c>
      <c r="U12" s="117"/>
      <c r="V12" s="117"/>
      <c r="W12" s="118">
        <v>86.66658000000001</v>
      </c>
      <c r="X12" s="50">
        <v>1103</v>
      </c>
      <c r="Y12" s="49">
        <v>16.323681999999998</v>
      </c>
      <c r="Z12" s="50">
        <v>207.75294307767015</v>
      </c>
      <c r="AA12" s="51"/>
      <c r="AB12" s="51"/>
      <c r="AC12" s="49">
        <v>46.390352000000007</v>
      </c>
      <c r="AD12" s="50">
        <v>590.41410868020375</v>
      </c>
      <c r="AE12" s="178"/>
      <c r="AF12" s="179"/>
      <c r="AG12" s="49">
        <v>205.64246</v>
      </c>
      <c r="AH12" s="50">
        <v>5234.4595155348006</v>
      </c>
      <c r="AI12" s="54">
        <f t="shared" si="0"/>
        <v>5234.4595155348006</v>
      </c>
      <c r="AJ12" s="182"/>
      <c r="AK12" s="185"/>
      <c r="AL12" s="169"/>
    </row>
    <row r="13" spans="1:40" s="1" customFormat="1" ht="15" customHeight="1">
      <c r="A13" s="163"/>
      <c r="B13" s="80" t="s">
        <v>87</v>
      </c>
      <c r="C13" s="106">
        <v>37910</v>
      </c>
      <c r="D13" s="81" t="s">
        <v>38</v>
      </c>
      <c r="E13" s="81" t="s">
        <v>38</v>
      </c>
      <c r="F13" s="81" t="s">
        <v>38</v>
      </c>
      <c r="G13" s="108"/>
      <c r="H13" s="108"/>
      <c r="I13" s="108"/>
      <c r="J13" s="81" t="s">
        <v>78</v>
      </c>
      <c r="K13" s="166"/>
      <c r="L13" s="172"/>
      <c r="M13" s="56">
        <v>17.61</v>
      </c>
      <c r="N13" s="55">
        <v>20.54</v>
      </c>
      <c r="O13" s="119"/>
      <c r="P13" s="120"/>
      <c r="Q13" s="119"/>
      <c r="R13" s="120"/>
      <c r="S13" s="119"/>
      <c r="T13" s="119"/>
      <c r="U13" s="119"/>
      <c r="V13" s="119"/>
      <c r="W13" s="119"/>
      <c r="X13" s="121"/>
      <c r="Y13" s="122"/>
      <c r="Z13" s="121"/>
      <c r="AA13" s="122"/>
      <c r="AB13" s="121"/>
      <c r="AC13" s="122"/>
      <c r="AD13" s="121"/>
      <c r="AE13" s="122"/>
      <c r="AF13" s="121"/>
      <c r="AG13" s="122"/>
      <c r="AH13" s="121"/>
      <c r="AI13" s="123">
        <v>-0.03</v>
      </c>
      <c r="AJ13" s="124"/>
      <c r="AK13" s="186">
        <f>AI13+AI14+AI15</f>
        <v>2754.55</v>
      </c>
      <c r="AL13" s="169"/>
    </row>
    <row r="14" spans="1:40" s="1" customFormat="1" ht="15" customHeight="1">
      <c r="A14" s="163"/>
      <c r="B14" s="67" t="s">
        <v>83</v>
      </c>
      <c r="C14" s="68">
        <v>38400</v>
      </c>
      <c r="D14" s="69" t="s">
        <v>53</v>
      </c>
      <c r="E14" s="69" t="s">
        <v>53</v>
      </c>
      <c r="F14" s="69" t="s">
        <v>53</v>
      </c>
      <c r="G14" s="125">
        <v>200</v>
      </c>
      <c r="H14" s="125"/>
      <c r="I14" s="125"/>
      <c r="J14" s="69" t="s">
        <v>79</v>
      </c>
      <c r="K14" s="166"/>
      <c r="L14" s="172"/>
      <c r="M14" s="56">
        <v>150.82</v>
      </c>
      <c r="N14" s="56">
        <v>51.53</v>
      </c>
      <c r="O14" s="99"/>
      <c r="P14" s="99"/>
      <c r="Q14" s="56">
        <v>101.89</v>
      </c>
      <c r="R14" s="57">
        <v>768.9</v>
      </c>
      <c r="S14" s="122"/>
      <c r="T14" s="56">
        <v>2.6</v>
      </c>
      <c r="U14" s="119"/>
      <c r="V14" s="119"/>
      <c r="W14" s="119"/>
      <c r="X14" s="123">
        <v>34.49</v>
      </c>
      <c r="Y14" s="55">
        <v>4.57</v>
      </c>
      <c r="Z14" s="123">
        <v>34.39</v>
      </c>
      <c r="AA14" s="45"/>
      <c r="AB14" s="46"/>
      <c r="AC14" s="45"/>
      <c r="AD14" s="46"/>
      <c r="AE14" s="189" t="s">
        <v>6</v>
      </c>
      <c r="AF14" s="190"/>
      <c r="AG14" s="55">
        <v>94.72</v>
      </c>
      <c r="AH14" s="123">
        <f>P14+R14+X14+Z14</f>
        <v>837.78</v>
      </c>
      <c r="AI14" s="42">
        <f>AH14</f>
        <v>837.78</v>
      </c>
      <c r="AJ14" s="126"/>
      <c r="AK14" s="187"/>
      <c r="AL14" s="169"/>
      <c r="AM14" s="21" t="s">
        <v>55</v>
      </c>
      <c r="AN14" s="21"/>
    </row>
    <row r="15" spans="1:40" s="1" customFormat="1" ht="15.75" customHeight="1" thickBot="1">
      <c r="A15" s="164"/>
      <c r="B15" s="127" t="s">
        <v>84</v>
      </c>
      <c r="C15" s="128">
        <v>39149</v>
      </c>
      <c r="D15" s="129" t="s">
        <v>54</v>
      </c>
      <c r="E15" s="129" t="s">
        <v>54</v>
      </c>
      <c r="F15" s="129" t="s">
        <v>54</v>
      </c>
      <c r="G15" s="116">
        <v>1356</v>
      </c>
      <c r="H15" s="116">
        <v>1500</v>
      </c>
      <c r="I15" s="116"/>
      <c r="J15" s="130" t="s">
        <v>80</v>
      </c>
      <c r="K15" s="167"/>
      <c r="L15" s="173"/>
      <c r="M15" s="131">
        <v>363.87</v>
      </c>
      <c r="N15" s="58">
        <v>128.71</v>
      </c>
      <c r="O15" s="51"/>
      <c r="P15" s="51"/>
      <c r="Q15" s="82">
        <f>O15-P15+V15</f>
        <v>0</v>
      </c>
      <c r="R15" s="84">
        <v>1520.63</v>
      </c>
      <c r="S15" s="132">
        <v>19.5</v>
      </c>
      <c r="T15" s="82">
        <f>G15*1.3%</f>
        <v>17.628</v>
      </c>
      <c r="U15" s="133"/>
      <c r="V15" s="133"/>
      <c r="W15" s="133"/>
      <c r="X15" s="84">
        <v>106.05</v>
      </c>
      <c r="Y15" s="82">
        <v>48.23</v>
      </c>
      <c r="Z15" s="84">
        <v>290.12</v>
      </c>
      <c r="AA15" s="82"/>
      <c r="AB15" s="84"/>
      <c r="AC15" s="82"/>
      <c r="AD15" s="84"/>
      <c r="AE15" s="178"/>
      <c r="AF15" s="179"/>
      <c r="AG15" s="82">
        <v>186.93</v>
      </c>
      <c r="AH15" s="53">
        <f>P15+R15+X15+Z15</f>
        <v>1916.8000000000002</v>
      </c>
      <c r="AI15" s="53">
        <f>AH15</f>
        <v>1916.8000000000002</v>
      </c>
      <c r="AJ15" s="134"/>
      <c r="AK15" s="188"/>
      <c r="AL15" s="170"/>
      <c r="AM15" s="21" t="s">
        <v>55</v>
      </c>
      <c r="AN15" s="21"/>
    </row>
    <row r="16" spans="1:40" s="1" customFormat="1" ht="12.75">
      <c r="A16" s="29"/>
      <c r="B16" s="29"/>
      <c r="C16" s="59"/>
      <c r="D16" s="35"/>
      <c r="E16" s="35"/>
      <c r="F16" s="35"/>
      <c r="G16" s="60"/>
      <c r="H16" s="60"/>
      <c r="I16" s="60"/>
      <c r="J16" s="34"/>
      <c r="K16" s="34"/>
      <c r="L16" s="35"/>
      <c r="M16" s="62"/>
      <c r="N16" s="36"/>
      <c r="O16" s="62"/>
      <c r="P16" s="77"/>
      <c r="Q16" s="62"/>
      <c r="R16" s="77"/>
      <c r="S16" s="62"/>
      <c r="T16" s="62"/>
      <c r="U16" s="62"/>
      <c r="V16" s="62"/>
      <c r="W16" s="62"/>
      <c r="X16" s="37"/>
      <c r="Y16" s="36"/>
      <c r="Z16" s="37"/>
      <c r="AA16" s="36"/>
      <c r="AB16" s="37"/>
      <c r="AC16" s="36"/>
      <c r="AD16" s="37"/>
      <c r="AE16" s="36"/>
      <c r="AF16" s="37"/>
      <c r="AG16" s="36"/>
      <c r="AH16" s="37"/>
      <c r="AI16" s="37"/>
      <c r="AJ16" s="36"/>
      <c r="AK16" s="37"/>
    </row>
    <row r="17" spans="1:25" s="21" customFormat="1" ht="11.25"/>
    <row r="18" spans="1:25" s="21" customFormat="1" ht="11.25">
      <c r="M18" s="27">
        <f>SUM(M7:M17)</f>
        <v>21104.323260000001</v>
      </c>
      <c r="N18" s="27">
        <f>SUM(N7:N17)</f>
        <v>321.77999999999997</v>
      </c>
      <c r="W18" s="27">
        <f>SUM(W7:W17)</f>
        <v>9619.9997400000011</v>
      </c>
      <c r="Y18" s="27">
        <f>SUM(Y7:Y17)</f>
        <v>1562.8880280000001</v>
      </c>
    </row>
    <row r="19" spans="1:25" s="21" customFormat="1" ht="11.25"/>
    <row r="20" spans="1:25" s="21" customFormat="1" ht="11.25">
      <c r="A20" s="21">
        <v>1</v>
      </c>
      <c r="N20" s="27">
        <f>M18-N18</f>
        <v>20782.543260000002</v>
      </c>
    </row>
    <row r="21" spans="1:25" s="21" customFormat="1" ht="11.25"/>
    <row r="22" spans="1:25" s="21" customFormat="1" ht="11.25"/>
    <row r="23" spans="1:25" s="21" customFormat="1" ht="11.25"/>
    <row r="24" spans="1:25" s="21" customFormat="1" ht="11.25"/>
    <row r="25" spans="1:25" s="21" customFormat="1" ht="11.25"/>
    <row r="26" spans="1:25" s="21" customFormat="1" ht="11.25"/>
    <row r="27" spans="1:25" s="21" customFormat="1" ht="11.25"/>
    <row r="28" spans="1:25" s="21" customFormat="1" ht="11.25"/>
    <row r="29" spans="1:25" s="21" customFormat="1" ht="11.25"/>
    <row r="30" spans="1:25" s="21" customFormat="1" ht="11.25"/>
    <row r="31" spans="1:25" s="21" customFormat="1" ht="11.25"/>
    <row r="32" spans="1:25" s="21" customFormat="1" ht="11.25"/>
    <row r="33" s="21" customFormat="1" ht="11.25"/>
  </sheetData>
  <mergeCells count="10">
    <mergeCell ref="A7:A15"/>
    <mergeCell ref="J7:J12"/>
    <mergeCell ref="AL7:AL15"/>
    <mergeCell ref="K7:K15"/>
    <mergeCell ref="L7:L15"/>
    <mergeCell ref="AE7:AF12"/>
    <mergeCell ref="AJ7:AJ12"/>
    <mergeCell ref="AK7:AK12"/>
    <mergeCell ref="AK13:AK15"/>
    <mergeCell ref="AE14:AF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5"/>
  <sheetViews>
    <sheetView workbookViewId="0">
      <selection activeCell="B16" sqref="B16"/>
    </sheetView>
  </sheetViews>
  <sheetFormatPr defaultRowHeight="11.25"/>
  <cols>
    <col min="1" max="1" width="7" style="21" customWidth="1"/>
    <col min="2" max="2" width="7.88671875" style="135" bestFit="1" customWidth="1"/>
    <col min="3" max="3" width="10.5546875" style="136" bestFit="1" customWidth="1"/>
    <col min="4" max="4" width="12.44140625" style="21" customWidth="1"/>
    <col min="5" max="5" width="28.44140625" style="21" customWidth="1"/>
    <col min="6" max="6" width="10" style="21" bestFit="1" customWidth="1"/>
    <col min="7" max="7" width="8.44140625" style="21" bestFit="1" customWidth="1"/>
    <col min="8" max="9" width="8.44140625" style="21" customWidth="1"/>
    <col min="10" max="11" width="11.5546875" style="21" customWidth="1"/>
    <col min="12" max="12" width="11.77734375" style="21" customWidth="1"/>
    <col min="13" max="13" width="7.109375" style="21" customWidth="1"/>
    <col min="14" max="15" width="8.44140625" style="21" bestFit="1" customWidth="1"/>
    <col min="16" max="16" width="8.5546875" style="21" customWidth="1"/>
    <col min="17" max="18" width="8.44140625" style="21" bestFit="1" customWidth="1"/>
    <col min="19" max="19" width="9.21875" style="21" bestFit="1" customWidth="1"/>
    <col min="20" max="20" width="8.88671875" style="21"/>
    <col min="21" max="21" width="12.44140625" style="21" bestFit="1" customWidth="1"/>
    <col min="22" max="16384" width="8.88671875" style="21"/>
  </cols>
  <sheetData>
    <row r="1" spans="1:21" ht="36.75" thickBot="1">
      <c r="A1" s="2" t="s">
        <v>1</v>
      </c>
      <c r="B1" s="3" t="s">
        <v>20</v>
      </c>
      <c r="C1" s="5" t="s">
        <v>21</v>
      </c>
      <c r="D1" s="5" t="s">
        <v>39</v>
      </c>
      <c r="E1" s="5" t="s">
        <v>3</v>
      </c>
      <c r="F1" s="17" t="s">
        <v>56</v>
      </c>
      <c r="G1" s="14" t="s">
        <v>57</v>
      </c>
      <c r="H1" s="6" t="s">
        <v>58</v>
      </c>
      <c r="I1" s="61" t="s">
        <v>5</v>
      </c>
      <c r="J1" s="6" t="s">
        <v>59</v>
      </c>
      <c r="K1" s="61" t="s">
        <v>5</v>
      </c>
      <c r="L1" s="15" t="s">
        <v>36</v>
      </c>
      <c r="M1" s="7" t="s">
        <v>37</v>
      </c>
      <c r="N1" s="15" t="s">
        <v>60</v>
      </c>
      <c r="O1" s="61" t="s">
        <v>5</v>
      </c>
      <c r="P1" s="2" t="s">
        <v>8</v>
      </c>
      <c r="Q1" s="9" t="s">
        <v>9</v>
      </c>
      <c r="R1" s="61" t="s">
        <v>5</v>
      </c>
      <c r="S1" s="5" t="s">
        <v>10</v>
      </c>
    </row>
    <row r="2" spans="1:21">
      <c r="A2" s="135"/>
      <c r="B2" s="136"/>
      <c r="C2" s="21"/>
    </row>
    <row r="3" spans="1:21" ht="12" thickBot="1">
      <c r="A3" s="135"/>
      <c r="B3" s="136"/>
      <c r="C3" s="21"/>
      <c r="S3" s="27"/>
    </row>
    <row r="4" spans="1:21" ht="12.75">
      <c r="A4" s="63" t="s">
        <v>85</v>
      </c>
      <c r="B4" s="191">
        <v>42212</v>
      </c>
      <c r="C4" s="65" t="s">
        <v>42</v>
      </c>
      <c r="D4" s="137">
        <v>75000</v>
      </c>
      <c r="E4" s="193" t="s">
        <v>76</v>
      </c>
      <c r="F4" s="40">
        <v>2133.4</v>
      </c>
      <c r="G4" s="39">
        <v>1652.62</v>
      </c>
      <c r="H4" s="39">
        <v>2093.8000000000002</v>
      </c>
      <c r="I4" s="39">
        <v>6391.72</v>
      </c>
      <c r="J4" s="138">
        <v>2272.87</v>
      </c>
      <c r="K4" s="138">
        <v>6938.36</v>
      </c>
      <c r="L4" s="139" t="s">
        <v>61</v>
      </c>
      <c r="M4" s="40"/>
      <c r="N4" s="39">
        <v>468</v>
      </c>
      <c r="O4" s="39">
        <v>1428.66</v>
      </c>
      <c r="P4" s="140" t="s">
        <v>6</v>
      </c>
      <c r="Q4" s="39"/>
      <c r="R4" s="39"/>
      <c r="S4" s="141">
        <f>I4+K4+O4+R4</f>
        <v>14758.74</v>
      </c>
      <c r="T4" s="195">
        <v>24536.68</v>
      </c>
    </row>
    <row r="5" spans="1:21" ht="13.5" thickBot="1">
      <c r="A5" s="71" t="s">
        <v>86</v>
      </c>
      <c r="B5" s="192"/>
      <c r="C5" s="73" t="s">
        <v>42</v>
      </c>
      <c r="D5" s="74">
        <v>75000</v>
      </c>
      <c r="E5" s="194"/>
      <c r="F5" s="49">
        <v>2133.4</v>
      </c>
      <c r="G5" s="52">
        <v>1652.62</v>
      </c>
      <c r="H5" s="52">
        <v>1745.6</v>
      </c>
      <c r="I5" s="52">
        <v>5329.38</v>
      </c>
      <c r="J5" s="142">
        <v>1972.87</v>
      </c>
      <c r="K5" s="142">
        <v>3019.9</v>
      </c>
      <c r="L5" s="143" t="s">
        <v>61</v>
      </c>
      <c r="M5" s="49"/>
      <c r="N5" s="52">
        <v>468</v>
      </c>
      <c r="O5" s="52">
        <v>1428.66</v>
      </c>
      <c r="P5" s="144" t="s">
        <v>6</v>
      </c>
      <c r="Q5" s="52"/>
      <c r="R5" s="52"/>
      <c r="S5" s="145">
        <f>I5+K5+O5+R5</f>
        <v>9777.94</v>
      </c>
      <c r="T5" s="196"/>
    </row>
    <row r="6" spans="1:21">
      <c r="A6" s="135"/>
      <c r="B6" s="136"/>
      <c r="C6" s="21"/>
      <c r="U6" s="146" t="s">
        <v>62</v>
      </c>
    </row>
    <row r="7" spans="1:21">
      <c r="A7" s="135"/>
      <c r="B7" s="136"/>
      <c r="C7" s="21"/>
      <c r="S7" s="27">
        <f>SUM(S4:S6)</f>
        <v>24536.68</v>
      </c>
    </row>
    <row r="8" spans="1:21">
      <c r="A8" s="135"/>
      <c r="B8" s="136"/>
      <c r="C8" s="21"/>
      <c r="S8" s="27"/>
    </row>
    <row r="9" spans="1:21">
      <c r="A9" s="135"/>
      <c r="B9" s="136"/>
      <c r="C9" s="21"/>
      <c r="F9" s="27">
        <f>SUM(F4:F8)</f>
        <v>4266.8</v>
      </c>
      <c r="G9" s="27">
        <f>SUM(G4:G8)</f>
        <v>3305.24</v>
      </c>
      <c r="N9" s="27">
        <f>SUM(N4:N8)</f>
        <v>936</v>
      </c>
    </row>
    <row r="11" spans="1:21">
      <c r="G11" s="27">
        <f>F9-G9</f>
        <v>961.5600000000004</v>
      </c>
    </row>
    <row r="19" spans="2:3" s="149" customFormat="1" ht="15">
      <c r="B19" s="147"/>
      <c r="C19" s="148"/>
    </row>
    <row r="20" spans="2:3" s="149" customFormat="1" ht="15">
      <c r="B20" s="147"/>
      <c r="C20" s="148"/>
    </row>
    <row r="21" spans="2:3" s="149" customFormat="1" ht="15">
      <c r="B21" s="147"/>
      <c r="C21" s="148"/>
    </row>
    <row r="22" spans="2:3" s="149" customFormat="1" ht="15">
      <c r="B22" s="147"/>
      <c r="C22" s="148"/>
    </row>
    <row r="23" spans="2:3" s="149" customFormat="1" ht="15">
      <c r="B23" s="147"/>
      <c r="C23" s="148"/>
    </row>
    <row r="24" spans="2:3" s="149" customFormat="1" ht="15">
      <c r="B24" s="147"/>
      <c r="C24" s="148"/>
    </row>
    <row r="25" spans="2:3" s="149" customFormat="1" ht="15">
      <c r="B25" s="147"/>
      <c r="C25" s="148"/>
    </row>
  </sheetData>
  <mergeCells count="3">
    <mergeCell ref="B4:B5"/>
    <mergeCell ref="E4:E5"/>
    <mergeCell ref="T4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219-7.1</vt:lpstr>
      <vt:lpstr>219γ1δ</vt:lpstr>
      <vt:lpstr>219γ5</vt:lpstr>
      <vt:lpstr>219δ1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2026-01-04T21:28:21Z</dcterms:modified>
</cp:coreProperties>
</file>