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T4" i="5"/>
  <c r="T5"/>
  <c r="T6"/>
  <c r="T7"/>
  <c r="T8"/>
  <c r="T3"/>
  <c r="K4"/>
  <c r="K5"/>
  <c r="K6"/>
  <c r="K7"/>
  <c r="K8"/>
  <c r="BA7" i="24"/>
  <c r="BA5"/>
  <c r="AY7"/>
  <c r="AY5"/>
  <c r="AP5"/>
  <c r="AL7"/>
  <c r="AL5"/>
  <c r="AK7"/>
  <c r="AK5"/>
  <c r="AJ7"/>
  <c r="AJ5"/>
  <c r="T7"/>
  <c r="T9" s="1"/>
  <c r="T5"/>
  <c r="V7"/>
  <c r="V9" s="1"/>
  <c r="V5"/>
  <c r="L5"/>
  <c r="K5"/>
  <c r="L7"/>
  <c r="R9"/>
  <c r="S9"/>
  <c r="U9"/>
  <c r="W9"/>
  <c r="X9"/>
  <c r="Y9"/>
  <c r="Z9"/>
  <c r="K7"/>
  <c r="V4" i="20" l="1"/>
  <c r="V5"/>
  <c r="V6"/>
  <c r="V7"/>
  <c r="V8"/>
  <c r="V3"/>
  <c r="C3" i="23"/>
  <c r="E3" s="1"/>
  <c r="E7"/>
  <c r="D7"/>
  <c r="C7"/>
  <c r="T7" i="20"/>
  <c r="T4"/>
  <c r="T3"/>
  <c r="S5"/>
  <c r="S7"/>
  <c r="T5"/>
  <c r="S4"/>
  <c r="S3"/>
  <c r="N7" i="4" l="1"/>
  <c r="G7"/>
  <c r="E7"/>
  <c r="F7"/>
  <c r="H7" s="1"/>
  <c r="F5"/>
  <c r="H5" s="1"/>
  <c r="N3" i="1" l="1"/>
  <c r="Q30"/>
  <c r="P30"/>
  <c r="O30"/>
  <c r="N30"/>
  <c r="M30"/>
  <c r="G3" i="12"/>
  <c r="F8"/>
  <c r="F7"/>
  <c r="F4"/>
  <c r="F5"/>
  <c r="F3"/>
  <c r="A6"/>
  <c r="A7"/>
  <c r="A8"/>
  <c r="L30" i="1"/>
  <c r="J30"/>
  <c r="I30"/>
  <c r="H30"/>
  <c r="H31" s="1"/>
  <c r="F6" i="12"/>
  <c r="R30" i="1" l="1"/>
  <c r="A4" i="26"/>
  <c r="A5"/>
  <c r="A6"/>
  <c r="A7"/>
  <c r="A8"/>
  <c r="F27" i="13"/>
  <c r="D4" i="5"/>
  <c r="D5"/>
  <c r="D6"/>
  <c r="D7"/>
  <c r="D8"/>
  <c r="D3"/>
  <c r="B3"/>
  <c r="A7"/>
  <c r="A3"/>
  <c r="C4"/>
  <c r="C5"/>
  <c r="C6"/>
  <c r="C7"/>
  <c r="C8"/>
  <c r="C3"/>
  <c r="J8" i="1" l="1"/>
  <c r="J7"/>
  <c r="J6"/>
  <c r="J5"/>
  <c r="J4"/>
  <c r="J3"/>
  <c r="F3" i="24"/>
  <c r="F4"/>
  <c r="F5"/>
  <c r="F6"/>
  <c r="F7"/>
  <c r="F8"/>
  <c r="AM3" i="16"/>
  <c r="AM4"/>
  <c r="AM5"/>
  <c r="AM6"/>
  <c r="AM7"/>
  <c r="AM8"/>
  <c r="AN3"/>
  <c r="AN4"/>
  <c r="AN5"/>
  <c r="AN6"/>
  <c r="AN7"/>
  <c r="AN8"/>
  <c r="BZ3" i="24" l="1"/>
  <c r="BZ4"/>
  <c r="BZ5"/>
  <c r="BZ6"/>
  <c r="BZ7"/>
  <c r="BZ8"/>
  <c r="X3" i="5" l="1"/>
  <c r="X4"/>
  <c r="X5"/>
  <c r="X6"/>
  <c r="X7"/>
  <c r="X8"/>
  <c r="U3"/>
  <c r="U4"/>
  <c r="U5"/>
  <c r="U6"/>
  <c r="U7"/>
  <c r="U8"/>
  <c r="J3" i="13"/>
  <c r="J4"/>
  <c r="J5"/>
  <c r="J6"/>
  <c r="J7"/>
  <c r="J8"/>
  <c r="V9" i="9" l="1"/>
  <c r="O9" i="4"/>
  <c r="BD3" i="24"/>
  <c r="BD4"/>
  <c r="BD5"/>
  <c r="BD6"/>
  <c r="BD7"/>
  <c r="BD8"/>
  <c r="AX3"/>
  <c r="AX4"/>
  <c r="AX5"/>
  <c r="AX6"/>
  <c r="AX7"/>
  <c r="AX8"/>
  <c r="Q9"/>
  <c r="P9" l="1"/>
  <c r="P3" i="4"/>
  <c r="P4"/>
  <c r="P5"/>
  <c r="P6"/>
  <c r="P7"/>
  <c r="P8"/>
  <c r="BT8" i="24"/>
  <c r="BT7"/>
  <c r="BT6"/>
  <c r="BT5"/>
  <c r="BT4"/>
  <c r="BT3"/>
  <c r="AH8"/>
  <c r="AH7"/>
  <c r="AH6"/>
  <c r="AH5"/>
  <c r="AH4"/>
  <c r="AH3"/>
  <c r="D7" l="1"/>
  <c r="D6"/>
  <c r="D4"/>
  <c r="D5"/>
  <c r="D8"/>
  <c r="D3"/>
  <c r="I3" i="1"/>
  <c r="I4"/>
  <c r="I5"/>
  <c r="I6"/>
  <c r="I7"/>
  <c r="I8"/>
  <c r="F3" l="1"/>
  <c r="F4"/>
  <c r="F5"/>
  <c r="F6"/>
  <c r="F7"/>
  <c r="F8"/>
  <c r="O9" i="24"/>
  <c r="AT9"/>
  <c r="AU9"/>
  <c r="T9" i="23"/>
  <c r="T9" i="9"/>
  <c r="U9"/>
  <c r="W9"/>
  <c r="X9"/>
  <c r="AD9" i="16" l="1"/>
  <c r="AE9"/>
  <c r="AF9"/>
  <c r="AH9"/>
  <c r="AI9"/>
  <c r="AL9"/>
  <c r="AM9"/>
  <c r="L9" i="9"/>
  <c r="D9" i="15" l="1"/>
  <c r="E9"/>
  <c r="F9"/>
  <c r="G9"/>
  <c r="H9"/>
  <c r="I9"/>
  <c r="J9"/>
  <c r="K3"/>
  <c r="K4"/>
  <c r="K5"/>
  <c r="K6"/>
  <c r="K7"/>
  <c r="K8"/>
  <c r="K9" l="1"/>
  <c r="K2" i="25"/>
  <c r="K3"/>
  <c r="K4"/>
  <c r="K5"/>
  <c r="K6"/>
  <c r="K7"/>
  <c r="Q9" i="5" l="1"/>
  <c r="E8" l="1"/>
  <c r="E7" l="1"/>
  <c r="E6"/>
  <c r="E5"/>
  <c r="E4"/>
  <c r="E3"/>
  <c r="X9" l="1"/>
  <c r="C8" i="28" l="1"/>
  <c r="B8"/>
  <c r="C7"/>
  <c r="B7"/>
  <c r="A7"/>
  <c r="C6"/>
  <c r="B6"/>
  <c r="C5"/>
  <c r="B5"/>
  <c r="C4"/>
  <c r="B4"/>
  <c r="C3"/>
  <c r="B3"/>
  <c r="A3"/>
  <c r="S9" i="10"/>
  <c r="Q9" l="1"/>
  <c r="O9"/>
  <c r="L8"/>
  <c r="J8"/>
  <c r="H8"/>
  <c r="G8"/>
  <c r="E8"/>
  <c r="C8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9" l="1"/>
  <c r="A7" i="22"/>
  <c r="A3"/>
  <c r="A7" i="8"/>
  <c r="A3"/>
  <c r="S9" i="9" l="1"/>
  <c r="R9"/>
  <c r="I9" l="1"/>
  <c r="H9"/>
  <c r="G9"/>
  <c r="F9"/>
  <c r="E9"/>
  <c r="D9"/>
  <c r="C8" l="1"/>
  <c r="B8"/>
  <c r="C7"/>
  <c r="B7"/>
  <c r="A7"/>
  <c r="C6"/>
  <c r="B6"/>
  <c r="C5"/>
  <c r="B5"/>
  <c r="C4"/>
  <c r="B4"/>
  <c r="C3"/>
  <c r="B3"/>
  <c r="A3"/>
  <c r="BS9" i="24" l="1"/>
  <c r="BP9"/>
  <c r="BO9"/>
  <c r="BN9"/>
  <c r="BM9"/>
  <c r="BL9"/>
  <c r="BK9"/>
  <c r="BJ9"/>
  <c r="BI9"/>
  <c r="BG9"/>
  <c r="BF9"/>
  <c r="BE9"/>
  <c r="BC9"/>
  <c r="BB9"/>
  <c r="BA9"/>
  <c r="AZ9"/>
  <c r="AY9"/>
  <c r="AW9"/>
  <c r="AS9"/>
  <c r="AR9"/>
  <c r="AQ9"/>
  <c r="AP9"/>
  <c r="AO9"/>
  <c r="AN9"/>
  <c r="AM9"/>
  <c r="AL9"/>
  <c r="AK9"/>
  <c r="AJ9"/>
  <c r="AG9"/>
  <c r="AF9"/>
  <c r="AE9"/>
  <c r="AD9"/>
  <c r="AC9"/>
  <c r="AB9"/>
  <c r="AA9"/>
  <c r="N9"/>
  <c r="M9"/>
  <c r="L9"/>
  <c r="K9"/>
  <c r="J9"/>
  <c r="BH8"/>
  <c r="I8"/>
  <c r="CB8" s="1"/>
  <c r="P8" i="9" s="1"/>
  <c r="B8" i="24"/>
  <c r="BH7"/>
  <c r="I7"/>
  <c r="CB7" s="1"/>
  <c r="B7"/>
  <c r="A7"/>
  <c r="BH6"/>
  <c r="I6"/>
  <c r="CB6" s="1"/>
  <c r="B6"/>
  <c r="BH5"/>
  <c r="I5"/>
  <c r="CB5" s="1"/>
  <c r="P5" i="9" s="1"/>
  <c r="B5" i="24"/>
  <c r="BH4"/>
  <c r="I4"/>
  <c r="CB4" s="1"/>
  <c r="B4"/>
  <c r="BH3"/>
  <c r="I3"/>
  <c r="CB3" s="1"/>
  <c r="P3" i="9" s="1"/>
  <c r="B3" i="24"/>
  <c r="A3"/>
  <c r="BD9"/>
  <c r="C18" i="23"/>
  <c r="S9"/>
  <c r="R9"/>
  <c r="Q9"/>
  <c r="P9"/>
  <c r="O9"/>
  <c r="N9"/>
  <c r="M9"/>
  <c r="L9"/>
  <c r="K9"/>
  <c r="J9"/>
  <c r="I9"/>
  <c r="P6" i="9" l="1"/>
  <c r="G6" i="5" s="1"/>
  <c r="P4" i="9"/>
  <c r="G4" i="5" s="1"/>
  <c r="P7" i="9"/>
  <c r="G7" i="5" s="1"/>
  <c r="G3"/>
  <c r="G5"/>
  <c r="G8"/>
  <c r="BH9" i="24"/>
  <c r="BT9"/>
  <c r="AX9"/>
  <c r="AH9"/>
  <c r="F9"/>
  <c r="D9"/>
  <c r="I9"/>
  <c r="CB9" l="1"/>
  <c r="G9" i="5"/>
  <c r="P9" i="9"/>
  <c r="B8" i="23"/>
  <c r="B7"/>
  <c r="A7"/>
  <c r="B6"/>
  <c r="B5"/>
  <c r="B4"/>
  <c r="B3"/>
  <c r="A3"/>
  <c r="L9" i="15" l="1"/>
  <c r="C8"/>
  <c r="B8"/>
  <c r="C7"/>
  <c r="B7"/>
  <c r="A7"/>
  <c r="C6"/>
  <c r="B6"/>
  <c r="C5"/>
  <c r="B5"/>
  <c r="C4"/>
  <c r="B4"/>
  <c r="C3"/>
  <c r="B3"/>
  <c r="A3"/>
  <c r="A9" i="27" l="1"/>
  <c r="C8"/>
  <c r="B8"/>
  <c r="C7"/>
  <c r="B7"/>
  <c r="A7"/>
  <c r="C6"/>
  <c r="B6"/>
  <c r="C5"/>
  <c r="B5"/>
  <c r="C4"/>
  <c r="B4"/>
  <c r="C3"/>
  <c r="B3"/>
  <c r="A3"/>
  <c r="AH9" i="26"/>
  <c r="A9"/>
  <c r="AF8" l="1"/>
  <c r="C8"/>
  <c r="D8" s="1"/>
  <c r="B8"/>
  <c r="AF7"/>
  <c r="C7"/>
  <c r="F7" i="27" s="1"/>
  <c r="B7" i="26"/>
  <c r="AF6"/>
  <c r="C6"/>
  <c r="B6"/>
  <c r="C5"/>
  <c r="D5" s="1"/>
  <c r="B5"/>
  <c r="AF4"/>
  <c r="C4"/>
  <c r="B4"/>
  <c r="C3"/>
  <c r="D3" s="1"/>
  <c r="B3"/>
  <c r="A3"/>
  <c r="D4" l="1"/>
  <c r="E7" i="27"/>
  <c r="D6" i="26"/>
  <c r="D6" i="27" s="1"/>
  <c r="F6"/>
  <c r="D3"/>
  <c r="D5"/>
  <c r="D8"/>
  <c r="E6"/>
  <c r="W9" i="20"/>
  <c r="N9"/>
  <c r="M9"/>
  <c r="L9"/>
  <c r="K9"/>
  <c r="J9"/>
  <c r="I9"/>
  <c r="E9"/>
  <c r="H8" i="24"/>
  <c r="D8" i="20"/>
  <c r="C8"/>
  <c r="B8"/>
  <c r="H7" i="24"/>
  <c r="D7" i="20"/>
  <c r="C7"/>
  <c r="B7"/>
  <c r="A7"/>
  <c r="H6" i="24"/>
  <c r="D6" i="20"/>
  <c r="C6"/>
  <c r="B6"/>
  <c r="H5" i="24"/>
  <c r="D5" i="20"/>
  <c r="C5"/>
  <c r="B5"/>
  <c r="H4" i="24"/>
  <c r="D4" i="20"/>
  <c r="C4"/>
  <c r="B4"/>
  <c r="H3" i="24"/>
  <c r="D3" i="20"/>
  <c r="C3"/>
  <c r="B3"/>
  <c r="A3"/>
  <c r="BJ9" i="4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O9"/>
  <c r="AN9"/>
  <c r="AM9"/>
  <c r="AK9"/>
  <c r="AJ9"/>
  <c r="AD9"/>
  <c r="AC9"/>
  <c r="AB9"/>
  <c r="AA9"/>
  <c r="Z9"/>
  <c r="X9"/>
  <c r="V9"/>
  <c r="S9"/>
  <c r="R9"/>
  <c r="Q9"/>
  <c r="N9"/>
  <c r="M9"/>
  <c r="L9"/>
  <c r="G9"/>
  <c r="F9"/>
  <c r="E9"/>
  <c r="E8" i="24"/>
  <c r="D8" i="4"/>
  <c r="C8"/>
  <c r="B8"/>
  <c r="E7" i="24"/>
  <c r="D7" i="4"/>
  <c r="C7"/>
  <c r="B7"/>
  <c r="A7"/>
  <c r="E6" i="24"/>
  <c r="D6" i="4"/>
  <c r="C6"/>
  <c r="B6"/>
  <c r="E5" i="24"/>
  <c r="D5" i="4"/>
  <c r="C5"/>
  <c r="B5"/>
  <c r="E4" i="24"/>
  <c r="D4" i="4"/>
  <c r="C4"/>
  <c r="B4"/>
  <c r="E3" i="24"/>
  <c r="D3" i="4"/>
  <c r="C3"/>
  <c r="B3"/>
  <c r="A3"/>
  <c r="AE6" i="26" l="1"/>
  <c r="AG6" s="1"/>
  <c r="U9" i="5"/>
  <c r="H9" i="24"/>
  <c r="V9" i="20"/>
  <c r="E9" i="24"/>
  <c r="P9" i="4"/>
  <c r="H9"/>
  <c r="D7" i="27"/>
  <c r="AE7" i="26"/>
  <c r="AG7" s="1"/>
  <c r="AC9" i="16"/>
  <c r="AB9"/>
  <c r="AA9"/>
  <c r="W9"/>
  <c r="V9"/>
  <c r="U9"/>
  <c r="T9"/>
  <c r="S9"/>
  <c r="R9"/>
  <c r="I6" i="5" l="1"/>
  <c r="O6" i="9"/>
  <c r="I7" i="5"/>
  <c r="O7" i="9"/>
  <c r="D9" i="26"/>
  <c r="M9"/>
  <c r="C8" i="24" l="1"/>
  <c r="CA8" s="1"/>
  <c r="E8" i="16"/>
  <c r="I8" s="1"/>
  <c r="D8"/>
  <c r="H8" s="1"/>
  <c r="C8"/>
  <c r="B8"/>
  <c r="C7" i="24"/>
  <c r="CA7" s="1"/>
  <c r="Q7" i="9" l="1"/>
  <c r="Q8"/>
  <c r="P8" i="16"/>
  <c r="N8" s="1"/>
  <c r="L8"/>
  <c r="K8"/>
  <c r="J8"/>
  <c r="E7"/>
  <c r="I7" s="1"/>
  <c r="D7"/>
  <c r="H7" s="1"/>
  <c r="C7"/>
  <c r="B7"/>
  <c r="A7"/>
  <c r="C6" i="24"/>
  <c r="CA6" s="1"/>
  <c r="E6" i="16"/>
  <c r="I6" s="1"/>
  <c r="D6"/>
  <c r="H6" s="1"/>
  <c r="C6"/>
  <c r="B6"/>
  <c r="C5" i="24"/>
  <c r="CA5" s="1"/>
  <c r="E5" i="16"/>
  <c r="D5"/>
  <c r="H5" s="1"/>
  <c r="C5"/>
  <c r="B5"/>
  <c r="C4" i="24"/>
  <c r="CA4" s="1"/>
  <c r="E4" i="16"/>
  <c r="D4"/>
  <c r="H4" s="1"/>
  <c r="C4"/>
  <c r="B4"/>
  <c r="C3" i="24"/>
  <c r="CA3" s="1"/>
  <c r="E3" i="16"/>
  <c r="D3"/>
  <c r="H3" s="1"/>
  <c r="H14" s="1"/>
  <c r="C3"/>
  <c r="B3"/>
  <c r="A3"/>
  <c r="B8" i="14"/>
  <c r="B7"/>
  <c r="A7"/>
  <c r="B6"/>
  <c r="B5"/>
  <c r="B4"/>
  <c r="B3"/>
  <c r="A3"/>
  <c r="G9" i="12"/>
  <c r="Q4" i="9" l="1"/>
  <c r="Q3"/>
  <c r="Q5"/>
  <c r="Q6"/>
  <c r="O8" i="16"/>
  <c r="Q8" s="1"/>
  <c r="R8" i="10" s="1"/>
  <c r="K4" i="16"/>
  <c r="L4"/>
  <c r="J4"/>
  <c r="L6"/>
  <c r="J6"/>
  <c r="K6"/>
  <c r="L7"/>
  <c r="J7"/>
  <c r="K7"/>
  <c r="P5"/>
  <c r="N5" s="1"/>
  <c r="P4"/>
  <c r="N4" s="1"/>
  <c r="P6"/>
  <c r="N6" s="1"/>
  <c r="P3"/>
  <c r="N3" s="1"/>
  <c r="L3"/>
  <c r="K3"/>
  <c r="J3"/>
  <c r="L5"/>
  <c r="J5"/>
  <c r="K5"/>
  <c r="AN9"/>
  <c r="M8" l="1"/>
  <c r="H8" i="1" s="1"/>
  <c r="O5" i="16"/>
  <c r="Q5" s="1"/>
  <c r="R5" i="10" s="1"/>
  <c r="P7" i="16"/>
  <c r="N7" s="1"/>
  <c r="J9"/>
  <c r="O3"/>
  <c r="O6"/>
  <c r="O7"/>
  <c r="L9"/>
  <c r="O4"/>
  <c r="K9"/>
  <c r="I9"/>
  <c r="C9" i="24"/>
  <c r="H9" i="16"/>
  <c r="C8" i="12"/>
  <c r="B8"/>
  <c r="C7"/>
  <c r="B7"/>
  <c r="C6"/>
  <c r="B6"/>
  <c r="C5"/>
  <c r="B5"/>
  <c r="C4"/>
  <c r="B4"/>
  <c r="C3"/>
  <c r="B3"/>
  <c r="A3"/>
  <c r="F9"/>
  <c r="M5" i="16" l="1"/>
  <c r="H5" i="1" s="1"/>
  <c r="Q7" i="16"/>
  <c r="R7" i="10" s="1"/>
  <c r="M7" i="16"/>
  <c r="H7" i="1" s="1"/>
  <c r="Q6" i="16"/>
  <c r="R6" i="10" s="1"/>
  <c r="M6" i="16"/>
  <c r="H6" i="1" s="1"/>
  <c r="P9" i="16"/>
  <c r="O9"/>
  <c r="M4"/>
  <c r="H4" i="1" s="1"/>
  <c r="Q4" i="16"/>
  <c r="R4" i="10" s="1"/>
  <c r="M3" i="16"/>
  <c r="H3" i="1" s="1"/>
  <c r="Q3" i="16"/>
  <c r="R3" i="10" s="1"/>
  <c r="CA9" i="24"/>
  <c r="Q9" i="9"/>
  <c r="F9" i="13"/>
  <c r="E9"/>
  <c r="D9"/>
  <c r="N9" i="16" l="1"/>
  <c r="Q9"/>
  <c r="R9" i="10"/>
  <c r="M9" i="16"/>
  <c r="N8" i="13" l="1"/>
  <c r="P8" i="14" s="1"/>
  <c r="G8" i="1" s="1"/>
  <c r="C8" i="13"/>
  <c r="G8" s="1"/>
  <c r="B8"/>
  <c r="N7"/>
  <c r="P7" i="14" s="1"/>
  <c r="G7" i="1" s="1"/>
  <c r="C7" i="13"/>
  <c r="B7"/>
  <c r="A7"/>
  <c r="N6"/>
  <c r="P6" i="14" s="1"/>
  <c r="G6" i="1" s="1"/>
  <c r="C6" i="13"/>
  <c r="B6"/>
  <c r="N5"/>
  <c r="P5" i="14" s="1"/>
  <c r="G5" i="1" s="1"/>
  <c r="C5" i="13"/>
  <c r="B5"/>
  <c r="N4"/>
  <c r="P4" i="14" s="1"/>
  <c r="G4" i="1" s="1"/>
  <c r="C4" i="13"/>
  <c r="B4"/>
  <c r="N3"/>
  <c r="P3" i="14" s="1"/>
  <c r="G3" i="1" s="1"/>
  <c r="C3" i="13"/>
  <c r="B3"/>
  <c r="A3"/>
  <c r="G3" l="1"/>
  <c r="I3" s="1"/>
  <c r="G4"/>
  <c r="I4" s="1"/>
  <c r="I5"/>
  <c r="I6"/>
  <c r="G7"/>
  <c r="I7" s="1"/>
  <c r="I8"/>
  <c r="K8" i="25"/>
  <c r="J8"/>
  <c r="I8"/>
  <c r="H8"/>
  <c r="G8"/>
  <c r="F8"/>
  <c r="E8"/>
  <c r="D8"/>
  <c r="A8"/>
  <c r="C7"/>
  <c r="B7"/>
  <c r="C6"/>
  <c r="B6"/>
  <c r="A6"/>
  <c r="C5"/>
  <c r="B5"/>
  <c r="C4"/>
  <c r="B4"/>
  <c r="C3"/>
  <c r="B3"/>
  <c r="C2"/>
  <c r="B2"/>
  <c r="A2"/>
  <c r="M9" i="1"/>
  <c r="K9"/>
  <c r="P9" i="14" l="1"/>
  <c r="F9" i="1" l="1"/>
  <c r="I9" l="1"/>
  <c r="J9"/>
  <c r="L3" i="5" l="1"/>
  <c r="L5"/>
  <c r="L6"/>
  <c r="L4"/>
  <c r="L8"/>
  <c r="G9" i="1" l="1"/>
  <c r="H9" l="1"/>
  <c r="H3" i="13" l="1"/>
  <c r="H4"/>
  <c r="H5"/>
  <c r="H6"/>
  <c r="H7"/>
  <c r="L7" i="5"/>
  <c r="H8" i="13"/>
  <c r="N9"/>
  <c r="AE3" i="26"/>
  <c r="F4" i="27"/>
  <c r="AE8" i="26"/>
  <c r="AG8" s="1"/>
  <c r="AF9"/>
  <c r="D4" i="27"/>
  <c r="E3"/>
  <c r="E4"/>
  <c r="E5"/>
  <c r="E8"/>
  <c r="AG3" i="26" l="1"/>
  <c r="O3" i="9" s="1"/>
  <c r="I8" i="5"/>
  <c r="O8" i="9"/>
  <c r="L9" i="5"/>
  <c r="D9" i="27"/>
  <c r="E9"/>
  <c r="F3"/>
  <c r="AE4" i="26"/>
  <c r="AE5"/>
  <c r="F5" i="27"/>
  <c r="K8" i="13"/>
  <c r="K6"/>
  <c r="K4"/>
  <c r="L4"/>
  <c r="H4" i="27"/>
  <c r="K7" i="13"/>
  <c r="L7"/>
  <c r="F8" i="27"/>
  <c r="V9" i="26"/>
  <c r="H8" i="27"/>
  <c r="H6"/>
  <c r="L8" i="13"/>
  <c r="L6"/>
  <c r="H3" i="27"/>
  <c r="K3" i="13"/>
  <c r="L3"/>
  <c r="H5" i="27"/>
  <c r="K5" i="13"/>
  <c r="G9"/>
  <c r="L5"/>
  <c r="H7" i="27"/>
  <c r="H9" i="13"/>
  <c r="AG4" i="26" l="1"/>
  <c r="I4" i="5" s="1"/>
  <c r="I3"/>
  <c r="AG5" i="26"/>
  <c r="O5" i="9" s="1"/>
  <c r="V6" i="27"/>
  <c r="V5"/>
  <c r="V3"/>
  <c r="J5"/>
  <c r="X5"/>
  <c r="J7"/>
  <c r="X7"/>
  <c r="J4"/>
  <c r="X4"/>
  <c r="I5"/>
  <c r="W5"/>
  <c r="I7"/>
  <c r="W7"/>
  <c r="I4"/>
  <c r="W4"/>
  <c r="V8"/>
  <c r="J8"/>
  <c r="X8"/>
  <c r="I6"/>
  <c r="W6"/>
  <c r="I3"/>
  <c r="W3"/>
  <c r="J6"/>
  <c r="X6"/>
  <c r="J3"/>
  <c r="X3"/>
  <c r="G4"/>
  <c r="V4"/>
  <c r="I8"/>
  <c r="W8"/>
  <c r="G7"/>
  <c r="V7"/>
  <c r="O8" i="13"/>
  <c r="O4"/>
  <c r="G8" i="27"/>
  <c r="G6"/>
  <c r="O6" i="13"/>
  <c r="O7"/>
  <c r="J9"/>
  <c r="G3" i="27"/>
  <c r="O3" i="13"/>
  <c r="K9"/>
  <c r="AE9" i="26"/>
  <c r="L9" i="13"/>
  <c r="G5" i="27"/>
  <c r="O5" i="13"/>
  <c r="I9"/>
  <c r="F9" i="27"/>
  <c r="I5" i="5" l="1"/>
  <c r="I9" s="1"/>
  <c r="O4" i="9"/>
  <c r="O9" s="1"/>
  <c r="AG9" i="26"/>
  <c r="M5" i="13"/>
  <c r="E5" i="1" s="1"/>
  <c r="L5" s="1"/>
  <c r="K5" i="9"/>
  <c r="M3" i="13"/>
  <c r="E3" i="1" s="1"/>
  <c r="L3" s="1"/>
  <c r="K3" i="9"/>
  <c r="M7" i="13"/>
  <c r="E7" i="1" s="1"/>
  <c r="L7" s="1"/>
  <c r="K7" i="9"/>
  <c r="M4" i="13"/>
  <c r="E4" i="1" s="1"/>
  <c r="L4" s="1"/>
  <c r="K4" i="9"/>
  <c r="I9" i="27"/>
  <c r="M8" i="13"/>
  <c r="E8" i="1" s="1"/>
  <c r="L8" s="1"/>
  <c r="K8" i="9"/>
  <c r="M6" i="13"/>
  <c r="E6" i="1" s="1"/>
  <c r="L6" s="1"/>
  <c r="K6" i="9"/>
  <c r="J9" i="27"/>
  <c r="H9"/>
  <c r="O9" i="13"/>
  <c r="G9" i="27"/>
  <c r="O3" i="1" l="1"/>
  <c r="C8" i="23"/>
  <c r="E8" s="1"/>
  <c r="O7" i="1"/>
  <c r="O6"/>
  <c r="M6" i="9" s="1"/>
  <c r="O8" i="1"/>
  <c r="O4"/>
  <c r="O5"/>
  <c r="C4" i="23"/>
  <c r="N6" i="9"/>
  <c r="F6" i="5"/>
  <c r="H6" s="1"/>
  <c r="N8" i="9"/>
  <c r="F8" i="5"/>
  <c r="H8" s="1"/>
  <c r="N4" i="9"/>
  <c r="F4" i="5"/>
  <c r="H4" s="1"/>
  <c r="N7" i="9"/>
  <c r="F7" i="5"/>
  <c r="H7" s="1"/>
  <c r="F3"/>
  <c r="H3" s="1"/>
  <c r="N3" i="9"/>
  <c r="N5"/>
  <c r="F5" i="5"/>
  <c r="H5" s="1"/>
  <c r="C6" i="23"/>
  <c r="K9" i="9"/>
  <c r="M9" i="13"/>
  <c r="V7" i="5" l="1"/>
  <c r="J3" i="9"/>
  <c r="P3" i="10" s="1"/>
  <c r="M3" i="9"/>
  <c r="K3" i="5" s="1"/>
  <c r="J5" i="9"/>
  <c r="P5" i="10" s="1"/>
  <c r="J7" i="9"/>
  <c r="P7" i="10" s="1"/>
  <c r="M7" i="9"/>
  <c r="J8"/>
  <c r="P8" i="10" s="1"/>
  <c r="M8" i="9"/>
  <c r="M5"/>
  <c r="D4" i="23"/>
  <c r="E4" s="1"/>
  <c r="J4" i="9"/>
  <c r="P4" i="10" s="1"/>
  <c r="M4" i="9"/>
  <c r="V5" i="5"/>
  <c r="V4"/>
  <c r="D6" i="23"/>
  <c r="E6" s="1"/>
  <c r="J6" i="9"/>
  <c r="P6" i="10" s="1"/>
  <c r="V8" i="5"/>
  <c r="V6"/>
  <c r="N9" i="9"/>
  <c r="F9" i="5"/>
  <c r="N9" i="1"/>
  <c r="E9"/>
  <c r="L9"/>
  <c r="P6" i="5" l="1"/>
  <c r="J6"/>
  <c r="J8"/>
  <c r="P8"/>
  <c r="P5"/>
  <c r="J5"/>
  <c r="J7"/>
  <c r="P7"/>
  <c r="J4"/>
  <c r="P4"/>
  <c r="V3"/>
  <c r="J9" i="9"/>
  <c r="H9" i="5"/>
  <c r="D9" i="23"/>
  <c r="P3" i="5" l="1"/>
  <c r="J3"/>
  <c r="P9" i="10"/>
  <c r="T9" i="5"/>
  <c r="E9" i="23"/>
  <c r="C9"/>
  <c r="O9" i="1"/>
  <c r="M9" i="9" l="1"/>
  <c r="V9" i="5"/>
  <c r="K9" l="1"/>
  <c r="J9"/>
  <c r="P9" l="1"/>
  <c r="A4"/>
  <c r="A4" i="22"/>
  <c r="A4" i="14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23"/>
  <c r="A6" i="4"/>
  <c r="A6" i="14"/>
  <c r="A5" i="5"/>
  <c r="A5" i="24"/>
  <c r="A5" i="13"/>
  <c r="A5" i="12"/>
  <c r="A4" i="25"/>
  <c r="A5" i="23"/>
  <c r="A5" i="14"/>
  <c r="A5" i="9"/>
  <c r="A5" i="15"/>
  <c r="A5" i="22"/>
  <c r="A5" i="10"/>
  <c r="A5" i="20"/>
  <c r="A5" i="4"/>
  <c r="A5" i="27"/>
  <c r="A5" i="28"/>
  <c r="A5" i="8"/>
  <c r="A5" i="16"/>
  <c r="A7" i="25"/>
  <c r="A8" i="22"/>
  <c r="A8" i="24"/>
  <c r="A8" i="27"/>
  <c r="A8" i="23"/>
  <c r="A8" i="9"/>
  <c r="A8" i="16"/>
  <c r="A8" i="28"/>
  <c r="A8" i="5"/>
  <c r="A8" i="14"/>
  <c r="A8" i="4"/>
  <c r="A8" i="15"/>
  <c r="A8" i="20"/>
  <c r="A8" i="8"/>
  <c r="A8" i="13"/>
  <c r="A8" i="10"/>
</calcChain>
</file>

<file path=xl/sharedStrings.xml><?xml version="1.0" encoding="utf-8"?>
<sst xmlns="http://schemas.openxmlformats.org/spreadsheetml/2006/main" count="1018" uniqueCount="573">
  <si>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</si>
  <si>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</si>
  <si>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</si>
  <si>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</si>
  <si>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</si>
  <si>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</si>
  <si>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</si>
  <si>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</si>
  <si>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</si>
  <si>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</si>
  <si>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</si>
  <si>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</si>
  <si>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</si>
  <si>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</si>
  <si>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</si>
  <si>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</si>
  <si>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</si>
  <si>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</si>
  <si>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</si>
  <si>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</si>
  <si>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</si>
  <si>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</si>
  <si>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</si>
  <si>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</si>
  <si>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</si>
  <si>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</si>
  <si>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</si>
  <si>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</si>
  <si>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</si>
  <si>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</si>
  <si>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</si>
  <si>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</si>
  <si>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</si>
  <si>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</si>
  <si>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</si>
  <si>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</si>
  <si>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</si>
  <si>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</si>
  <si>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</si>
  <si>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</si>
  <si>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</si>
  <si>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</si>
  <si>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</si>
  <si>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</si>
  <si>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</si>
  <si>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</si>
  <si>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</si>
  <si>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</si>
  <si>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</si>
  <si>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</si>
  <si>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</si>
  <si>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</si>
  <si>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</si>
  <si>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</si>
  <si>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</si>
  <si>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</si>
  <si>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</si>
  <si>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</si>
  <si>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</si>
  <si>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</si>
  <si>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</si>
  <si>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</si>
  <si>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</si>
  <si>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</si>
  <si>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</si>
  <si>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</si>
  <si>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</si>
  <si>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</si>
  <si>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</si>
  <si>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</si>
  <si>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</si>
  <si>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</si>
  <si>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</si>
  <si>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</si>
  <si>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</si>
  <si>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</si>
  <si>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</si>
  <si>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</si>
  <si>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</si>
  <si>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</si>
  <si>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</si>
  <si>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</si>
  <si>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</si>
  <si>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</si>
  <si>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</si>
  <si>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</si>
  <si>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</si>
  <si>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</si>
  <si>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</si>
  <si>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</si>
  <si>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</si>
  <si>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</si>
  <si>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</si>
  <si>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</si>
  <si>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</si>
  <si>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</si>
  <si>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</si>
  <si>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</si>
  <si>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</si>
  <si>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</si>
  <si>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</si>
  <si>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</si>
  <si>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</si>
  <si>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</si>
  <si>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</si>
  <si>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</si>
  <si>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</si>
  <si>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</si>
  <si>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</si>
  <si>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</si>
  <si>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</si>
  <si>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</si>
  <si>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</si>
  <si>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</si>
  <si>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</si>
  <si>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</si>
  <si>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</si>
  <si>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</si>
  <si>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</si>
  <si>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</si>
  <si>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</si>
  <si>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</si>
  <si>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</si>
  <si>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</si>
  <si>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</si>
  <si>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</si>
  <si>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</si>
  <si>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</si>
  <si>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</si>
  <si>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</si>
  <si>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</si>
  <si>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</si>
  <si>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</si>
  <si>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</si>
  <si>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</si>
  <si>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</si>
  <si>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</si>
  <si>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</si>
  <si>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</si>
  <si>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</si>
  <si>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</si>
  <si>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</si>
  <si>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</si>
  <si>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</si>
  <si>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</si>
  <si>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</si>
  <si>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</si>
  <si>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</si>
  <si>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</si>
  <si>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</si>
  <si>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</si>
  <si>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</si>
  <si>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</si>
  <si>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</si>
  <si>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</si>
  <si>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</si>
  <si>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</si>
  <si>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</si>
  <si>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</si>
  <si>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</si>
  <si>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</si>
  <si>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</si>
  <si>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</si>
  <si>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</si>
  <si>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</si>
  <si>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</si>
  <si>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</si>
  <si>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</si>
  <si>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</si>
  <si>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</si>
  <si>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</si>
  <si>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</si>
  <si>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</si>
  <si>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</si>
  <si>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</si>
  <si>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</si>
  <si>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</si>
  <si>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</si>
  <si>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</si>
  <si>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</si>
  <si>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</si>
  <si>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</si>
  <si>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</si>
  <si>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</si>
  <si>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</si>
  <si>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</si>
  <si>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</si>
  <si>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</si>
  <si>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</si>
  <si>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</si>
  <si>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</si>
  <si>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</si>
  <si>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</si>
  <si>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</si>
  <si>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</si>
  <si>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</si>
  <si>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</si>
  <si>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</si>
  <si>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</si>
  <si>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</si>
  <si>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</si>
  <si>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</si>
  <si>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</si>
  <si>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</si>
  <si>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</si>
  <si>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</si>
  <si>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</si>
  <si>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</si>
  <si>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</si>
  <si>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</si>
  <si>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</si>
  <si>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</si>
  <si>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</si>
  <si>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</si>
  <si>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</si>
  <si>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</si>
  <si>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</si>
  <si>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</si>
  <si>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</si>
  <si>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</si>
  <si>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</si>
  <si>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</si>
  <si>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</si>
  <si>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</si>
  <si>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</si>
  <si>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</si>
  <si>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</si>
  <si>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</si>
  <si>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</si>
  <si>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</si>
  <si>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</si>
  <si>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</si>
  <si>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</si>
  <si>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</si>
  <si>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</si>
  <si>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</si>
  <si>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</si>
  <si>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</si>
  <si>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</si>
  <si>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</si>
  <si>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</si>
  <si>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</si>
  <si>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</si>
  <si>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</si>
  <si>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</si>
  <si>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</si>
  <si>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</si>
  <si>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</si>
  <si>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</si>
  <si>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</si>
  <si>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</si>
  <si>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</si>
  <si>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</si>
  <si>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</si>
  <si>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</si>
  <si>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</si>
  <si>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</si>
  <si>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</si>
  <si>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</si>
  <si>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</si>
  <si>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</si>
  <si>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</si>
  <si>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</si>
  <si>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</si>
  <si>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</si>
  <si>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</si>
  <si>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</si>
  <si>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</si>
  <si>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</si>
  <si>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</si>
  <si>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</si>
  <si>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</si>
  <si>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</si>
  <si>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</si>
  <si>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</si>
  <si>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</si>
  <si>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</si>
  <si>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</si>
  <si>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</si>
  <si>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</si>
  <si>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</si>
  <si>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</si>
  <si>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</si>
  <si>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</si>
  <si>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</si>
  <si>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</si>
  <si>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</si>
  <si>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</si>
  <si>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</si>
  <si>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</si>
  <si>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</si>
  <si>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</si>
  <si>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</si>
  <si>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</si>
  <si>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</si>
  <si>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</si>
  <si>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</si>
  <si>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</si>
  <si>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</si>
  <si>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</si>
  <si>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</si>
  <si>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</si>
  <si>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</si>
  <si>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</si>
  <si>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</si>
  <si>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</si>
  <si>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</si>
  <si>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</si>
  <si>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</si>
  <si>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</si>
  <si>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</si>
  <si>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</si>
  <si>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</si>
  <si>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</si>
  <si>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</si>
  <si>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</si>
  <si>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</si>
  <si>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</si>
  <si>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</si>
  <si>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</si>
  <si>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</si>
  <si>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</si>
  <si>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</si>
  <si>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</si>
  <si>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</si>
  <si>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</si>
  <si>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</si>
  <si>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</si>
  <si>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</si>
  <si>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</si>
  <si>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</si>
  <si>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</si>
  <si>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</si>
  <si>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</si>
  <si>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</si>
  <si>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</si>
  <si>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</si>
  <si>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</si>
  <si>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</si>
  <si>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</si>
  <si>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</si>
  <si>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</si>
  <si>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</si>
  <si>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</si>
  <si>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</si>
  <si>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</si>
  <si>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</si>
  <si>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</si>
  <si>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</si>
  <si>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</si>
  <si>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</si>
  <si>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</si>
  <si>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</si>
  <si>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</si>
  <si>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</si>
  <si>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</si>
  <si>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</si>
  <si>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</si>
  <si>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</si>
  <si>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</si>
  <si>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</si>
  <si>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</si>
  <si>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</si>
  <si>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</si>
  <si>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</si>
  <si>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</si>
  <si>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</si>
  <si>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</si>
  <si>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</si>
  <si>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</si>
  <si>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</si>
  <si>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</si>
  <si>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</si>
  <si>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</si>
  <si>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</si>
  <si>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</si>
  <si>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</si>
  <si>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</si>
  <si>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</si>
  <si>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</si>
  <si>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</si>
  <si>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</si>
  <si>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</si>
  <si>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</si>
  <si>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</si>
  <si>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</si>
  <si>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</si>
  <si>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</si>
  <si>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</si>
  <si>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</si>
  <si>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</si>
  <si>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</si>
  <si>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</si>
  <si>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</si>
  <si>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</si>
  <si>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</si>
  <si>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</si>
  <si>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</si>
  <si>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</si>
  <si>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</si>
  <si>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</si>
  <si>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</si>
  <si>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</si>
  <si>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</si>
  <si>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</si>
  <si>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</si>
  <si>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</si>
  <si>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</si>
  <si>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</si>
  <si>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</si>
  <si>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</si>
  <si>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</si>
  <si>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</si>
  <si>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</si>
  <si>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</si>
  <si>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</si>
  <si>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</si>
  <si>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</si>
  <si>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</si>
  <si>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</si>
  <si>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</si>
  <si>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</si>
  <si>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</si>
  <si>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</si>
  <si>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</si>
  <si>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</si>
  <si>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</si>
  <si>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</si>
  <si>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</si>
  <si>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</si>
  <si>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</si>
  <si>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</si>
  <si>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</si>
  <si>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</si>
  <si>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</si>
  <si>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</si>
  <si>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</si>
  <si>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</si>
  <si>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</si>
  <si>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</si>
  <si>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</si>
  <si>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</si>
  <si>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</si>
  <si>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</si>
  <si>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</si>
  <si>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</si>
  <si>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</si>
  <si>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</si>
  <si>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</si>
  <si>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</si>
  <si>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</si>
  <si>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</si>
  <si>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</si>
  <si>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</si>
  <si>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</si>
  <si>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</si>
  <si>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</si>
  <si>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</si>
  <si>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</si>
  <si>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</si>
  <si>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</si>
  <si>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</si>
  <si>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</si>
  <si>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</si>
  <si>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</si>
  <si>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</si>
  <si>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</si>
  <si>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</si>
  <si>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</si>
  <si>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</si>
  <si>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</si>
  <si>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</si>
  <si>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</si>
  <si>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</si>
  <si>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</si>
  <si>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</si>
  <si>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</si>
  <si>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</si>
  <si>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</si>
  <si>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</si>
  <si>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</si>
  <si>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</si>
  <si>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</si>
  <si>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</si>
  <si>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</si>
  <si>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</si>
  <si>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</si>
  <si>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</si>
  <si>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</si>
  <si>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</si>
  <si>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</si>
  <si>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</si>
  <si>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</si>
  <si>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</si>
  <si>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</si>
  <si>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</si>
  <si>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</si>
  <si>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</si>
  <si>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</si>
  <si>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</si>
  <si>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</si>
  <si>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</si>
  <si>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</si>
  <si>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</si>
  <si>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</si>
  <si>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</si>
  <si>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</si>
  <si>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</si>
  <si>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</si>
  <si>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</si>
  <si>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</si>
  <si>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</si>
  <si>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</si>
  <si>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</si>
  <si>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</si>
  <si>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*2α*</t>
  </si>
  <si>
    <t>΄πρεπεΒασειΑΓΑΠΕ</t>
  </si>
  <si>
    <t>έπρεπεΒασειΖηλ</t>
  </si>
  <si>
    <t xml:space="preserve"> πληρεξουσιοδότηση</t>
  </si>
  <si>
    <t>παγιοΑναλ</t>
  </si>
  <si>
    <t>'3600''</t>
  </si>
  <si>
    <t>δικαιωματαΑναλ</t>
  </si>
  <si>
    <t>2α φυλα</t>
  </si>
  <si>
    <t>*οικοπέδου ΠΡΟΣΥΜΦΩΝΟ μεταβιβάσεως ποσοστών ΜΕΤΑ δικαιώματος ανεγέρσεως [κτίσματα]</t>
  </si>
  <si>
    <t>*οικοπέδου ΠΡΟΣΥΜΦΩΝΟ μεταβιβάσεως ποσοστών ΜΕΤΑ δικαιώματος ανεγέρσεως [οικόπεδο]</t>
  </si>
  <si>
    <t>εργολαβικό</t>
  </si>
  <si>
    <t>πληρεξουσιότητα</t>
  </si>
  <si>
    <t>διανομή {κρυμέμη} [= 67,44% &amp; 32,56%]</t>
  </si>
  <si>
    <t>εξισορόπηση διαφοράς διανεμομένων [260μ2 ΕΝΑΝΤΙ 125,53μ2</t>
  </si>
  <si>
    <t>ΔΕΝ αναφέρει περί ποσοστών οικοπέδου</t>
  </si>
  <si>
    <t>ΕΠΡΕΠΕ να πάει Δ.Ο.Υ.</t>
  </si>
  <si>
    <t>οικόπεδο = 1.629,28μ2</t>
  </si>
  <si>
    <t>ΘΑ είναι οικοδομή 2οροφος = 1.282,60μ2</t>
  </si>
  <si>
    <t>ισόγειο = κατάστημα + 6 διαμερίσματα = 741,60μ2</t>
  </si>
  <si>
    <t>όροφος = διαμερίσματα 541μ2</t>
  </si>
  <si>
    <t>παραχωρούν 577,50μ2 κτισμάτων</t>
  </si>
  <si>
    <t>διαμέρισμα 1ου 119,20μ2</t>
  </si>
  <si>
    <t>&amp; διαμέρισμα ισογείου 2*70,40μ2 = 140,80μ2</t>
  </si>
  <si>
    <t xml:space="preserve">διαμερίσματα 1ου = 63,57μ2 + 61,96μ2 </t>
  </si>
  <si>
    <t>οικόπεδο = ;;;;???</t>
  </si>
  <si>
    <t>κτίσματα = 897,07</t>
  </si>
  <si>
    <t>2 με 1</t>
  </si>
  <si>
    <t>φ10</t>
  </si>
  <si>
    <t>μαντεψιά</t>
  </si>
  <si>
    <t>ΔΕΝ έχω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</si>
  <si>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</si>
  <si>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</si>
  <si>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</si>
  <si>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</si>
  <si>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</si>
  <si>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</si>
  <si>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</si>
  <si>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</si>
  <si>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</si>
  <si>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</si>
  <si>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</si>
  <si>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</si>
  <si>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**71α** = δημοςΓη = αίτηση-πήγαινε-έλα = 5,87+5,87+3,23 = 14,97</t>
  </si>
  <si>
    <t>71ι = δήμος = δόμησης ΟΡΟΙ</t>
  </si>
  <si>
    <t>71ι</t>
  </si>
  <si>
    <t>72ε = Δ.Ο.Υ. = ΑΦΜ</t>
  </si>
  <si>
    <t>72ε</t>
  </si>
  <si>
    <t>73β</t>
  </si>
  <si>
    <t>73β = Νομαρχία = τοπογραφική</t>
  </si>
  <si>
    <t>**81** = υπΔηλ - αιγιαλο-ρεμα = 3,23</t>
  </si>
  <si>
    <t>3ο</t>
  </si>
  <si>
    <t>1ος]  = 260μ2</t>
  </si>
  <si>
    <t>2ος] ;;;??? = 125,53μ2</t>
  </si>
  <si>
    <t>προς εργολάβο [οίος κατέχει ήδη το 1/3 βάσει γονικής ;;;???καπολα</t>
  </si>
  <si>
    <t>;;;???</t>
  </si>
  <si>
    <t>219-7.1</t>
  </si>
  <si>
    <t>ΛΕΙΠΕΙ γονική ;;;???καπολα</t>
  </si>
  <si>
    <t>σε ΠΟΙΟ οικόπεδο αναφέρεται ;;;;[Ο.Τ. =;;; , α.α. = ;;;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</si>
</sst>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u/>
      <sz val="12"/>
      <color rgb="FF0070C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5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3" fontId="20" fillId="0" borderId="0" xfId="0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43" fontId="18" fillId="12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20" fillId="12" borderId="14" xfId="1" applyNumberFormat="1" applyFont="1" applyFill="1" applyBorder="1"/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17" fillId="3" borderId="14" xfId="1" applyFont="1" applyFill="1" applyBorder="1"/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20" fillId="0" borderId="15" xfId="0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14" fontId="20" fillId="0" borderId="1" xfId="0" applyNumberFormat="1" applyFont="1" applyBorder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164" fontId="17" fillId="0" borderId="14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43" fontId="41" fillId="0" borderId="1" xfId="1" applyFont="1" applyFill="1" applyBorder="1"/>
    <xf numFmtId="43" fontId="11" fillId="0" borderId="1" xfId="1" applyFont="1" applyFill="1" applyBorder="1"/>
    <xf numFmtId="164" fontId="10" fillId="0" borderId="1" xfId="1" applyNumberFormat="1" applyFont="1" applyFill="1" applyBorder="1"/>
    <xf numFmtId="43" fontId="41" fillId="0" borderId="14" xfId="1" applyFont="1" applyFill="1" applyBorder="1"/>
    <xf numFmtId="43" fontId="36" fillId="0" borderId="1" xfId="1" applyFont="1" applyFill="1" applyBorder="1" applyAlignment="1"/>
    <xf numFmtId="0" fontId="22" fillId="0" borderId="1" xfId="1" applyNumberFormat="1" applyFont="1" applyFill="1" applyBorder="1" applyAlignment="1">
      <alignment horizontal="left" vertical="center"/>
    </xf>
    <xf numFmtId="43" fontId="20" fillId="0" borderId="0" xfId="0" applyNumberFormat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43" fontId="22" fillId="0" borderId="1" xfId="1" applyFont="1" applyFill="1" applyBorder="1" applyAlignment="1">
      <alignment horizontal="right" vertical="center"/>
    </xf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4" fontId="20" fillId="0" borderId="0" xfId="1" applyNumberFormat="1" applyFont="1"/>
    <xf numFmtId="164" fontId="19" fillId="0" borderId="14" xfId="1" applyNumberFormat="1" applyFont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20" fillId="0" borderId="0" xfId="1" quotePrefix="1" applyFont="1"/>
    <xf numFmtId="164" fontId="23" fillId="0" borderId="0" xfId="1" applyNumberFormat="1" applyFont="1"/>
    <xf numFmtId="164" fontId="19" fillId="0" borderId="9" xfId="1" applyNumberFormat="1" applyFont="1" applyBorder="1" applyAlignment="1">
      <alignment horizontal="center" vertical="center" wrapText="1"/>
    </xf>
    <xf numFmtId="43" fontId="26" fillId="6" borderId="0" xfId="1" applyFont="1" applyFill="1" applyAlignment="1"/>
    <xf numFmtId="43" fontId="27" fillId="5" borderId="0" xfId="1" applyFont="1" applyFill="1" applyAlignment="1"/>
    <xf numFmtId="43" fontId="29" fillId="4" borderId="21" xfId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0" borderId="0" xfId="1" applyFont="1" applyAlignment="1">
      <alignment horizontal="right"/>
    </xf>
    <xf numFmtId="164" fontId="23" fillId="0" borderId="0" xfId="1" applyNumberFormat="1" applyFont="1" applyAlignment="1">
      <alignment horizontal="center"/>
    </xf>
    <xf numFmtId="164" fontId="26" fillId="6" borderId="0" xfId="1" applyNumberFormat="1" applyFont="1" applyFill="1" applyAlignment="1"/>
    <xf numFmtId="43" fontId="20" fillId="0" borderId="14" xfId="0" applyNumberFormat="1" applyFont="1" applyFill="1" applyBorder="1" applyAlignment="1">
      <alignment horizontal="center" wrapText="1"/>
    </xf>
    <xf numFmtId="43" fontId="20" fillId="12" borderId="14" xfId="1" applyFont="1" applyFill="1" applyBorder="1"/>
    <xf numFmtId="14" fontId="20" fillId="0" borderId="14" xfId="0" applyNumberFormat="1" applyFont="1" applyFill="1" applyBorder="1"/>
    <xf numFmtId="0" fontId="20" fillId="0" borderId="14" xfId="0" applyFont="1" applyFill="1" applyBorder="1"/>
    <xf numFmtId="43" fontId="18" fillId="0" borderId="14" xfId="1" applyFont="1" applyFill="1" applyBorder="1" applyAlignment="1"/>
    <xf numFmtId="164" fontId="23" fillId="0" borderId="0" xfId="1" applyNumberFormat="1" applyFont="1" applyAlignment="1"/>
    <xf numFmtId="14" fontId="22" fillId="0" borderId="18" xfId="1" applyNumberFormat="1" applyFont="1" applyFill="1" applyBorder="1" applyAlignment="1">
      <alignment horizontal="center" vertical="center"/>
    </xf>
    <xf numFmtId="43" fontId="20" fillId="4" borderId="1" xfId="1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43" fontId="35" fillId="0" borderId="1" xfId="1" applyFont="1" applyFill="1" applyBorder="1" applyAlignment="1">
      <alignment horizontal="center" vertical="center"/>
    </xf>
    <xf numFmtId="0" fontId="20" fillId="0" borderId="19" xfId="1" applyNumberFormat="1" applyFont="1" applyFill="1" applyBorder="1" applyAlignment="1">
      <alignment horizontal="left" wrapText="1"/>
    </xf>
    <xf numFmtId="164" fontId="17" fillId="0" borderId="15" xfId="1" applyNumberFormat="1" applyFont="1" applyFill="1" applyBorder="1"/>
    <xf numFmtId="43" fontId="17" fillId="0" borderId="19" xfId="1" applyFont="1" applyFill="1" applyBorder="1"/>
    <xf numFmtId="14" fontId="20" fillId="0" borderId="15" xfId="0" applyNumberFormat="1" applyFont="1" applyFill="1" applyBorder="1"/>
    <xf numFmtId="165" fontId="20" fillId="0" borderId="15" xfId="1" applyNumberFormat="1" applyFont="1" applyFill="1" applyBorder="1" applyAlignment="1">
      <alignment wrapText="1"/>
    </xf>
    <xf numFmtId="43" fontId="20" fillId="0" borderId="15" xfId="1" applyFont="1" applyFill="1" applyBorder="1"/>
    <xf numFmtId="164" fontId="20" fillId="0" borderId="15" xfId="1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0" fontId="20" fillId="0" borderId="1" xfId="1" applyNumberFormat="1" applyFont="1" applyFill="1" applyBorder="1" applyAlignment="1">
      <alignment horizontal="left" wrapText="1"/>
    </xf>
    <xf numFmtId="43" fontId="20" fillId="0" borderId="19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43" fontId="34" fillId="0" borderId="14" xfId="1" applyFont="1" applyFill="1" applyBorder="1"/>
    <xf numFmtId="0" fontId="34" fillId="0" borderId="0" xfId="0" applyFont="1" applyFill="1"/>
    <xf numFmtId="164" fontId="34" fillId="4" borderId="1" xfId="1" applyNumberFormat="1" applyFont="1" applyFill="1" applyBorder="1"/>
    <xf numFmtId="43" fontId="34" fillId="4" borderId="1" xfId="1" applyFont="1" applyFill="1" applyBorder="1"/>
    <xf numFmtId="164" fontId="20" fillId="0" borderId="1" xfId="0" applyNumberFormat="1" applyFont="1" applyFill="1" applyBorder="1" applyAlignment="1">
      <alignment horizontal="center" wrapText="1"/>
    </xf>
    <xf numFmtId="43" fontId="20" fillId="0" borderId="1" xfId="0" applyNumberFormat="1" applyFont="1" applyFill="1" applyBorder="1" applyAlignment="1">
      <alignment horizontal="center" wrapText="1"/>
    </xf>
    <xf numFmtId="164" fontId="41" fillId="0" borderId="1" xfId="1" applyNumberFormat="1" applyFont="1" applyFill="1" applyBorder="1" applyAlignment="1">
      <alignment horizontal="center" vertical="center" wrapText="1"/>
    </xf>
    <xf numFmtId="43" fontId="20" fillId="12" borderId="1" xfId="1" applyFont="1" applyFill="1" applyBorder="1"/>
    <xf numFmtId="164" fontId="20" fillId="12" borderId="1" xfId="1" applyNumberFormat="1" applyFont="1" applyFill="1" applyBorder="1"/>
    <xf numFmtId="14" fontId="22" fillId="0" borderId="1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22" fillId="0" borderId="2" xfId="1" applyNumberFormat="1" applyFont="1" applyFill="1" applyBorder="1" applyAlignment="1">
      <alignment horizontal="center" vertical="center"/>
    </xf>
    <xf numFmtId="164" fontId="41" fillId="0" borderId="0" xfId="1" applyNumberFormat="1" applyFont="1" applyAlignment="1">
      <alignment horizontal="center"/>
    </xf>
    <xf numFmtId="43" fontId="17" fillId="0" borderId="0" xfId="1" applyFont="1" applyAlignment="1">
      <alignment horizontal="left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20" fillId="4" borderId="1" xfId="1" applyNumberFormat="1" applyFont="1" applyFill="1" applyBorder="1"/>
    <xf numFmtId="43" fontId="17" fillId="3" borderId="1" xfId="1" applyFont="1" applyFill="1" applyBorder="1"/>
    <xf numFmtId="0" fontId="46" fillId="0" borderId="1" xfId="0" applyFont="1" applyFill="1" applyBorder="1"/>
    <xf numFmtId="0" fontId="41" fillId="0" borderId="0" xfId="0" applyFont="1" applyAlignment="1">
      <alignment horizontal="center"/>
    </xf>
    <xf numFmtId="0" fontId="47" fillId="0" borderId="0" xfId="0" applyFont="1"/>
    <xf numFmtId="43" fontId="33" fillId="0" borderId="0" xfId="1" applyFont="1" applyFill="1"/>
    <xf numFmtId="164" fontId="17" fillId="0" borderId="0" xfId="1" applyNumberFormat="1" applyFont="1" applyFill="1" applyAlignment="1">
      <alignment horizontal="left"/>
    </xf>
    <xf numFmtId="164" fontId="41" fillId="0" borderId="0" xfId="1" applyNumberFormat="1" applyFont="1" applyFill="1" applyAlignment="1">
      <alignment horizontal="center"/>
    </xf>
    <xf numFmtId="164" fontId="23" fillId="0" borderId="0" xfId="1" applyNumberFormat="1" applyFont="1" applyFill="1"/>
    <xf numFmtId="43" fontId="17" fillId="0" borderId="0" xfId="1" applyFont="1" applyFill="1" applyAlignment="1">
      <alignment horizontal="left"/>
    </xf>
    <xf numFmtId="43" fontId="20" fillId="0" borderId="0" xfId="1" quotePrefix="1" applyFont="1" applyFill="1"/>
    <xf numFmtId="43" fontId="20" fillId="0" borderId="0" xfId="1" applyFont="1" applyFill="1" applyAlignment="1">
      <alignment horizontal="right"/>
    </xf>
    <xf numFmtId="43" fontId="37" fillId="0" borderId="14" xfId="1" applyFont="1" applyFill="1" applyBorder="1" applyAlignment="1"/>
    <xf numFmtId="43" fontId="20" fillId="0" borderId="0" xfId="1" applyFont="1" applyAlignment="1">
      <alignment horizontal="center"/>
    </xf>
    <xf numFmtId="43" fontId="20" fillId="3" borderId="0" xfId="0" applyNumberFormat="1" applyFont="1" applyFill="1"/>
    <xf numFmtId="164" fontId="17" fillId="0" borderId="0" xfId="1" applyNumberFormat="1" applyFont="1" applyAlignment="1">
      <alignment horizontal="left"/>
    </xf>
    <xf numFmtId="0" fontId="33" fillId="0" borderId="1" xfId="0" applyFont="1" applyBorder="1" applyAlignment="1">
      <alignment horizontal="center"/>
    </xf>
    <xf numFmtId="43" fontId="27" fillId="0" borderId="1" xfId="1" applyFont="1" applyFill="1" applyBorder="1" applyAlignment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wrapText="1"/>
    </xf>
    <xf numFmtId="164" fontId="20" fillId="0" borderId="15" xfId="1" applyNumberFormat="1" applyFont="1" applyFill="1" applyBorder="1" applyAlignment="1">
      <alignment wrapText="1"/>
    </xf>
    <xf numFmtId="164" fontId="20" fillId="0" borderId="14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43" fontId="32" fillId="7" borderId="0" xfId="1" applyFont="1" applyFill="1"/>
    <xf numFmtId="43" fontId="32" fillId="0" borderId="0" xfId="1" applyFont="1"/>
    <xf numFmtId="164" fontId="38" fillId="0" borderId="2" xfId="1" applyNumberFormat="1" applyFont="1" applyFill="1" applyBorder="1" applyAlignment="1">
      <alignment horizontal="center" vertical="center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 wrapText="1"/>
    </xf>
    <xf numFmtId="0" fontId="44" fillId="0" borderId="10" xfId="0" applyFont="1" applyBorder="1" applyAlignment="1">
      <alignment horizont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25" fillId="5" borderId="15" xfId="1" applyFont="1" applyFill="1" applyBorder="1" applyAlignment="1">
      <alignment horizontal="center" vertical="center" wrapText="1"/>
    </xf>
    <xf numFmtId="43" fontId="25" fillId="5" borderId="10" xfId="1" applyFont="1" applyFill="1" applyBorder="1" applyAlignment="1">
      <alignment horizontal="center" vertical="center" wrapText="1"/>
    </xf>
    <xf numFmtId="43" fontId="19" fillId="5" borderId="28" xfId="1" applyFont="1" applyFill="1" applyBorder="1" applyAlignment="1">
      <alignment horizontal="center" vertical="center" wrapText="1"/>
    </xf>
    <xf numFmtId="43" fontId="19" fillId="5" borderId="30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6" borderId="20" xfId="0" applyFont="1" applyFill="1" applyBorder="1" applyAlignment="1">
      <alignment horizontal="center"/>
    </xf>
    <xf numFmtId="0" fontId="19" fillId="6" borderId="0" xfId="0" applyFont="1" applyFill="1" applyBorder="1" applyAlignment="1">
      <alignment horizontal="center"/>
    </xf>
    <xf numFmtId="0" fontId="19" fillId="6" borderId="32" xfId="0" applyFont="1" applyFill="1" applyBorder="1" applyAlignment="1">
      <alignment horizontal="center"/>
    </xf>
    <xf numFmtId="0" fontId="19" fillId="6" borderId="22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/>
    </xf>
    <xf numFmtId="0" fontId="19" fillId="6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3"/>
  <sheetViews>
    <sheetView tabSelected="1" workbookViewId="0">
      <pane ySplit="2" topLeftCell="A3" activePane="bottomLeft" state="frozen"/>
      <selection pane="bottomLeft" activeCell="C11" sqref="C11"/>
    </sheetView>
  </sheetViews>
  <sheetFormatPr defaultRowHeight="11.25"/>
  <cols>
    <col min="1" max="1" width="12.28515625" style="8" customWidth="1"/>
    <col min="2" max="2" width="9" style="371" customWidth="1"/>
    <col min="3" max="3" width="68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7" t="s">
        <v>1</v>
      </c>
      <c r="B1" s="469" t="s">
        <v>2</v>
      </c>
      <c r="C1" s="471" t="s">
        <v>0</v>
      </c>
      <c r="D1" s="473" t="s">
        <v>62</v>
      </c>
      <c r="E1" s="475" t="s">
        <v>83</v>
      </c>
      <c r="F1" s="476"/>
      <c r="G1" s="476"/>
      <c r="H1" s="476"/>
      <c r="I1" s="476"/>
      <c r="J1" s="476"/>
      <c r="K1" s="476"/>
      <c r="L1" s="460" t="s">
        <v>364</v>
      </c>
      <c r="M1" s="460"/>
      <c r="N1" s="458" t="s">
        <v>505</v>
      </c>
      <c r="O1" s="459"/>
      <c r="P1" s="461" t="s">
        <v>29</v>
      </c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3"/>
    </row>
    <row r="2" spans="1:27" ht="12" thickBot="1">
      <c r="A2" s="468"/>
      <c r="B2" s="470"/>
      <c r="C2" s="472"/>
      <c r="D2" s="474"/>
      <c r="E2" s="92" t="s">
        <v>92</v>
      </c>
      <c r="F2" s="92" t="s">
        <v>3</v>
      </c>
      <c r="G2" s="92" t="s">
        <v>140</v>
      </c>
      <c r="H2" s="92" t="s">
        <v>93</v>
      </c>
      <c r="I2" s="92" t="s">
        <v>94</v>
      </c>
      <c r="J2" s="92" t="s">
        <v>95</v>
      </c>
      <c r="K2" s="102" t="s">
        <v>138</v>
      </c>
      <c r="L2" s="68" t="s">
        <v>23</v>
      </c>
      <c r="M2" s="152" t="s">
        <v>68</v>
      </c>
      <c r="N2" s="144" t="s">
        <v>23</v>
      </c>
      <c r="O2" s="101" t="s">
        <v>139</v>
      </c>
      <c r="P2" s="153">
        <v>1</v>
      </c>
      <c r="Q2" s="153" t="s">
        <v>219</v>
      </c>
      <c r="R2" s="153" t="s">
        <v>220</v>
      </c>
      <c r="S2" s="153" t="s">
        <v>221</v>
      </c>
      <c r="T2" s="153" t="s">
        <v>222</v>
      </c>
      <c r="U2" s="153" t="s">
        <v>375</v>
      </c>
      <c r="V2" s="153" t="s">
        <v>376</v>
      </c>
      <c r="W2" s="153" t="s">
        <v>377</v>
      </c>
      <c r="X2" s="153" t="s">
        <v>378</v>
      </c>
      <c r="Y2" s="153"/>
      <c r="Z2" s="153"/>
      <c r="AA2" s="154"/>
    </row>
    <row r="3" spans="1:27" s="5" customFormat="1">
      <c r="A3" s="419" t="s">
        <v>565</v>
      </c>
      <c r="B3" s="370">
        <v>38300</v>
      </c>
      <c r="C3" s="420" t="s">
        <v>523</v>
      </c>
      <c r="D3" s="321">
        <v>666666.66</v>
      </c>
      <c r="E3" s="334">
        <f>'2-δικαιώμ'!M3</f>
        <v>6808.2821979999999</v>
      </c>
      <c r="F3" s="335">
        <f>'3-φύλλα2α'!F3</f>
        <v>26.37</v>
      </c>
      <c r="G3" s="335">
        <f>'4-πολλυπρ'!P3</f>
        <v>29.3</v>
      </c>
      <c r="H3" s="333">
        <f>'5-αντίγρ'!M3</f>
        <v>86.241</v>
      </c>
      <c r="I3" s="333">
        <f>'6-μεταγρ'!H3</f>
        <v>0</v>
      </c>
      <c r="J3" s="333">
        <f>'7-προςΔΟΥ'!E3</f>
        <v>6.46</v>
      </c>
      <c r="K3" s="333"/>
      <c r="L3" s="334">
        <f t="shared" ref="L3:L8" si="0">E3+F3+G3+H3+I3+J3+K3</f>
        <v>6956.653198</v>
      </c>
      <c r="M3" s="334">
        <v>121.03</v>
      </c>
      <c r="N3" s="336">
        <f>M3-'8-κ-15-17'!AF3-'14-βιβλΕσ'!L3</f>
        <v>98.710000000000008</v>
      </c>
      <c r="O3" s="336">
        <f>L3-N3+J30</f>
        <v>6935.0531979999996</v>
      </c>
      <c r="P3" s="359"/>
      <c r="Q3" s="337"/>
      <c r="R3" s="337"/>
      <c r="S3" s="337"/>
      <c r="T3" s="337"/>
      <c r="U3" s="337"/>
      <c r="V3" s="337"/>
      <c r="W3" s="337"/>
      <c r="X3" s="337"/>
      <c r="Y3" s="337"/>
      <c r="Z3" s="78"/>
      <c r="AA3" s="78"/>
    </row>
    <row r="4" spans="1:27" s="5" customFormat="1">
      <c r="A4" s="357"/>
      <c r="B4" s="395"/>
      <c r="C4" s="420" t="s">
        <v>524</v>
      </c>
      <c r="D4" s="427">
        <v>66666.66</v>
      </c>
      <c r="E4" s="334">
        <f>'2-δικαιώμ'!M4</f>
        <v>688.28219800000011</v>
      </c>
      <c r="F4" s="335">
        <f>'3-φύλλα2α'!F4</f>
        <v>26.37</v>
      </c>
      <c r="G4" s="335">
        <f>'4-πολλυπρ'!P4</f>
        <v>29.3</v>
      </c>
      <c r="H4" s="333">
        <f>'5-αντίγρ'!M4</f>
        <v>0</v>
      </c>
      <c r="I4" s="333">
        <f>'6-μεταγρ'!H4</f>
        <v>0</v>
      </c>
      <c r="J4" s="333">
        <f>'7-προςΔΟΥ'!E4</f>
        <v>6.46</v>
      </c>
      <c r="K4" s="333"/>
      <c r="L4" s="334">
        <f t="shared" si="0"/>
        <v>750.4121980000001</v>
      </c>
      <c r="M4" s="334"/>
      <c r="N4" s="336"/>
      <c r="O4" s="336">
        <f t="shared" ref="O4:O8" si="1">L4-N4</f>
        <v>750.4121980000001</v>
      </c>
      <c r="P4" s="359"/>
      <c r="Q4" s="337"/>
      <c r="R4" s="337"/>
      <c r="S4" s="337"/>
      <c r="T4" s="337"/>
      <c r="U4" s="337"/>
      <c r="V4" s="337"/>
      <c r="W4" s="337"/>
      <c r="X4" s="337"/>
      <c r="Y4" s="337"/>
      <c r="Z4" s="78"/>
      <c r="AA4" s="78"/>
    </row>
    <row r="5" spans="1:27" s="5" customFormat="1">
      <c r="A5" s="419"/>
      <c r="B5" s="370"/>
      <c r="C5" s="332" t="s">
        <v>525</v>
      </c>
      <c r="D5" s="333">
        <v>150</v>
      </c>
      <c r="E5" s="334">
        <f>'2-δικαιώμ'!M5</f>
        <v>11.5837</v>
      </c>
      <c r="F5" s="334">
        <f>'3-φύλλα2α'!F5</f>
        <v>26.37</v>
      </c>
      <c r="G5" s="334">
        <f>'4-πολλυπρ'!P5</f>
        <v>29.3</v>
      </c>
      <c r="H5" s="333">
        <f>'5-αντίγρ'!M5</f>
        <v>0</v>
      </c>
      <c r="I5" s="333">
        <f>'6-μεταγρ'!H5</f>
        <v>16.149999999999999</v>
      </c>
      <c r="J5" s="333">
        <f>'7-προςΔΟΥ'!E5</f>
        <v>6.46</v>
      </c>
      <c r="K5" s="333"/>
      <c r="L5" s="334">
        <f t="shared" si="0"/>
        <v>89.86369999999998</v>
      </c>
      <c r="M5" s="334"/>
      <c r="N5" s="336"/>
      <c r="O5" s="344">
        <f t="shared" si="1"/>
        <v>89.86369999999998</v>
      </c>
      <c r="P5" s="359"/>
      <c r="Q5" s="337"/>
      <c r="R5" s="337"/>
      <c r="S5" s="337"/>
      <c r="T5" s="337"/>
      <c r="U5" s="337"/>
      <c r="V5" s="337"/>
      <c r="W5" s="337"/>
      <c r="X5" s="337"/>
      <c r="Y5" s="337"/>
      <c r="Z5" s="78"/>
      <c r="AA5" s="78"/>
    </row>
    <row r="6" spans="1:27" s="5" customFormat="1">
      <c r="A6" s="357"/>
      <c r="B6" s="395"/>
      <c r="C6" s="420" t="s">
        <v>526</v>
      </c>
      <c r="D6" s="340"/>
      <c r="E6" s="334">
        <f>'2-δικαιώμ'!M6</f>
        <v>7.8320000000000007</v>
      </c>
      <c r="F6" s="334">
        <f>'3-φύλλα2α'!F6</f>
        <v>26.37</v>
      </c>
      <c r="G6" s="334">
        <f>'4-πολλυπρ'!P6</f>
        <v>35.17</v>
      </c>
      <c r="H6" s="333">
        <f>'5-αντίγρ'!M6</f>
        <v>0</v>
      </c>
      <c r="I6" s="333">
        <f>'6-μεταγρ'!H6</f>
        <v>0</v>
      </c>
      <c r="J6" s="333">
        <f>'7-προςΔΟΥ'!E6</f>
        <v>0</v>
      </c>
      <c r="K6" s="333"/>
      <c r="L6" s="334">
        <f t="shared" si="0"/>
        <v>69.372</v>
      </c>
      <c r="M6" s="334"/>
      <c r="N6" s="336"/>
      <c r="O6" s="344">
        <f t="shared" si="1"/>
        <v>69.372</v>
      </c>
      <c r="P6" s="359"/>
      <c r="Q6" s="337"/>
      <c r="R6" s="337"/>
      <c r="S6" s="337"/>
      <c r="T6" s="337"/>
      <c r="U6" s="337"/>
      <c r="V6" s="337"/>
      <c r="W6" s="337"/>
      <c r="X6" s="337"/>
      <c r="Y6" s="337"/>
      <c r="Z6" s="78"/>
      <c r="AA6" s="78"/>
    </row>
    <row r="7" spans="1:27" s="5" customFormat="1">
      <c r="A7" s="357"/>
      <c r="B7" s="395"/>
      <c r="C7" s="332" t="s">
        <v>527</v>
      </c>
      <c r="D7" s="427">
        <v>66666.66</v>
      </c>
      <c r="E7" s="334">
        <f>'2-δικαιώμ'!M7</f>
        <v>688.28219800000011</v>
      </c>
      <c r="F7" s="334">
        <f>'3-φύλλα2α'!F7</f>
        <v>26.37</v>
      </c>
      <c r="G7" s="334">
        <f>'4-πολλυπρ'!P7</f>
        <v>0</v>
      </c>
      <c r="H7" s="333">
        <f>'5-αντίγρ'!M7</f>
        <v>0</v>
      </c>
      <c r="I7" s="333">
        <f>'6-μεταγρ'!H7</f>
        <v>38.76</v>
      </c>
      <c r="J7" s="333">
        <f>'7-προςΔΟΥ'!E7</f>
        <v>6.46</v>
      </c>
      <c r="K7" s="333"/>
      <c r="L7" s="334">
        <f t="shared" si="0"/>
        <v>759.87219800000014</v>
      </c>
      <c r="M7" s="334"/>
      <c r="N7" s="336"/>
      <c r="O7" s="344">
        <f t="shared" si="1"/>
        <v>759.87219800000014</v>
      </c>
      <c r="P7" s="359"/>
      <c r="Q7" s="337"/>
      <c r="R7" s="337"/>
      <c r="S7" s="337"/>
      <c r="T7" s="337"/>
      <c r="U7" s="337"/>
      <c r="V7" s="337"/>
      <c r="W7" s="337"/>
      <c r="X7" s="337"/>
      <c r="Y7" s="337"/>
      <c r="Z7" s="78"/>
      <c r="AA7" s="78"/>
    </row>
    <row r="8" spans="1:27" s="5" customFormat="1" ht="12.75">
      <c r="A8" s="357"/>
      <c r="B8" s="395"/>
      <c r="C8" s="428" t="s">
        <v>528</v>
      </c>
      <c r="D8" s="427">
        <v>6666.66</v>
      </c>
      <c r="E8" s="334">
        <f>'2-δικαιώμ'!M8</f>
        <v>76.282197999999994</v>
      </c>
      <c r="F8" s="334">
        <f>'3-φύλλα2α'!F8</f>
        <v>26.37</v>
      </c>
      <c r="G8" s="334">
        <f>'4-πολλυπρ'!P8</f>
        <v>0</v>
      </c>
      <c r="H8" s="333">
        <f>'5-αντίγρ'!M8</f>
        <v>0</v>
      </c>
      <c r="I8" s="333">
        <f>'6-μεταγρ'!H8</f>
        <v>0</v>
      </c>
      <c r="J8" s="333">
        <f>'7-προςΔΟΥ'!E8</f>
        <v>0</v>
      </c>
      <c r="K8" s="333"/>
      <c r="L8" s="334">
        <f t="shared" si="0"/>
        <v>102.652198</v>
      </c>
      <c r="M8" s="334"/>
      <c r="N8" s="336"/>
      <c r="O8" s="344">
        <f t="shared" si="1"/>
        <v>102.652198</v>
      </c>
      <c r="P8" s="359"/>
      <c r="Q8" s="337"/>
      <c r="R8" s="337"/>
      <c r="S8" s="337"/>
      <c r="T8" s="337"/>
      <c r="U8" s="337"/>
      <c r="V8" s="337"/>
      <c r="W8" s="337"/>
      <c r="X8" s="337"/>
      <c r="Y8" s="337"/>
      <c r="Z8" s="78"/>
      <c r="AA8" s="78"/>
    </row>
    <row r="9" spans="1:27">
      <c r="A9" s="464" t="s">
        <v>47</v>
      </c>
      <c r="B9" s="465"/>
      <c r="C9" s="465"/>
      <c r="D9" s="466"/>
      <c r="E9" s="391">
        <f t="shared" ref="E9:O9" si="2">SUM(E3:E8)</f>
        <v>8280.5444920000009</v>
      </c>
      <c r="F9" s="391">
        <f t="shared" si="2"/>
        <v>158.22</v>
      </c>
      <c r="G9" s="391">
        <f t="shared" si="2"/>
        <v>123.07000000000001</v>
      </c>
      <c r="H9" s="391">
        <f t="shared" si="2"/>
        <v>86.241</v>
      </c>
      <c r="I9" s="391">
        <f t="shared" si="2"/>
        <v>54.91</v>
      </c>
      <c r="J9" s="391">
        <f t="shared" si="2"/>
        <v>25.84</v>
      </c>
      <c r="K9" s="391">
        <f t="shared" si="2"/>
        <v>0</v>
      </c>
      <c r="L9" s="391">
        <f t="shared" si="2"/>
        <v>8728.8254919999999</v>
      </c>
      <c r="M9" s="391">
        <f t="shared" si="2"/>
        <v>121.03</v>
      </c>
      <c r="N9" s="391">
        <f t="shared" si="2"/>
        <v>98.710000000000008</v>
      </c>
      <c r="O9" s="391">
        <f t="shared" si="2"/>
        <v>8707.2254919999996</v>
      </c>
    </row>
    <row r="10" spans="1:27">
      <c r="C10" s="9"/>
    </row>
    <row r="11" spans="1:27">
      <c r="C11" s="429" t="s">
        <v>572</v>
      </c>
      <c r="D11" s="8"/>
      <c r="P11" s="199" t="s">
        <v>98</v>
      </c>
      <c r="Q11" s="129"/>
      <c r="R11" s="129"/>
      <c r="S11" s="129"/>
      <c r="T11" s="136"/>
      <c r="U11" s="136"/>
      <c r="V11" s="136"/>
      <c r="W11" s="136"/>
      <c r="X11" s="136"/>
      <c r="Z11" s="129"/>
      <c r="AA11" s="129"/>
    </row>
    <row r="12" spans="1:27">
      <c r="C12" s="429" t="s">
        <v>529</v>
      </c>
      <c r="D12" s="8"/>
      <c r="K12" s="213" t="s">
        <v>472</v>
      </c>
      <c r="L12" s="8"/>
      <c r="M12" s="8"/>
      <c r="P12" s="8"/>
      <c r="Q12" s="119" t="s">
        <v>369</v>
      </c>
      <c r="R12" s="119"/>
      <c r="S12" s="119"/>
      <c r="T12" s="131"/>
      <c r="U12" s="136"/>
      <c r="V12" s="136"/>
      <c r="W12" s="136"/>
      <c r="X12" s="136"/>
      <c r="Z12" s="130"/>
      <c r="AA12" s="119"/>
    </row>
    <row r="13" spans="1:27">
      <c r="C13" s="422" t="s">
        <v>530</v>
      </c>
      <c r="D13" s="8"/>
      <c r="K13" s="156" t="s">
        <v>223</v>
      </c>
      <c r="L13" s="121"/>
      <c r="M13" s="121"/>
      <c r="P13" s="8"/>
      <c r="Q13" s="119"/>
      <c r="R13" s="119" t="s">
        <v>135</v>
      </c>
      <c r="S13" s="119"/>
      <c r="T13" s="136"/>
      <c r="U13" s="136"/>
      <c r="V13" s="136"/>
      <c r="W13" s="136"/>
      <c r="X13" s="136"/>
      <c r="Z13" s="119"/>
    </row>
    <row r="14" spans="1:27">
      <c r="C14" s="422" t="s">
        <v>571</v>
      </c>
      <c r="D14" s="8"/>
      <c r="K14" s="212" t="s">
        <v>224</v>
      </c>
      <c r="P14" s="8"/>
      <c r="S14" s="119" t="s">
        <v>368</v>
      </c>
      <c r="T14" s="96"/>
      <c r="U14" s="96"/>
      <c r="V14" s="96"/>
      <c r="W14" s="96"/>
      <c r="X14" s="96"/>
    </row>
    <row r="15" spans="1:27" ht="15">
      <c r="C15" s="430" t="s">
        <v>518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9" t="s">
        <v>370</v>
      </c>
      <c r="U15" s="136"/>
      <c r="V15" s="136"/>
      <c r="W15" s="136"/>
      <c r="X15" s="136"/>
    </row>
    <row r="16" spans="1:27">
      <c r="C16" s="8"/>
      <c r="D16" s="378"/>
      <c r="P16" s="8"/>
      <c r="T16" s="96"/>
      <c r="U16" s="136" t="s">
        <v>371</v>
      </c>
      <c r="V16" s="136"/>
      <c r="W16" s="136"/>
      <c r="X16" s="136"/>
    </row>
    <row r="17" spans="3:25">
      <c r="C17" s="8"/>
      <c r="P17" s="8"/>
      <c r="T17" s="96"/>
      <c r="U17" s="96"/>
      <c r="V17" s="136" t="s">
        <v>372</v>
      </c>
      <c r="W17" s="96"/>
      <c r="X17" s="96"/>
    </row>
    <row r="18" spans="3:25">
      <c r="C18" s="8"/>
      <c r="F18" s="377"/>
      <c r="P18" s="8"/>
      <c r="T18" s="96"/>
      <c r="U18" s="96"/>
      <c r="V18" s="96"/>
      <c r="W18" s="214" t="s">
        <v>373</v>
      </c>
      <c r="X18" s="96"/>
    </row>
    <row r="19" spans="3:25">
      <c r="U19" s="136"/>
      <c r="V19" s="136"/>
      <c r="W19" s="96"/>
      <c r="X19" s="97" t="s">
        <v>374</v>
      </c>
      <c r="Y19" s="136"/>
    </row>
    <row r="20" spans="3:25">
      <c r="H20" s="170" t="s">
        <v>543</v>
      </c>
      <c r="I20" s="8" t="s">
        <v>250</v>
      </c>
      <c r="J20" s="441" t="s">
        <v>516</v>
      </c>
      <c r="K20" s="422"/>
      <c r="L20" s="457" t="s">
        <v>517</v>
      </c>
      <c r="M20" s="457"/>
      <c r="N20" s="457"/>
      <c r="O20" s="457"/>
      <c r="P20" s="457"/>
      <c r="Q20" s="457"/>
      <c r="S20" s="119"/>
      <c r="T20" s="136"/>
      <c r="U20" s="136"/>
      <c r="V20" s="136"/>
      <c r="W20" s="136"/>
      <c r="X20" s="136"/>
    </row>
    <row r="21" spans="3:25">
      <c r="C21" s="96" t="s">
        <v>531</v>
      </c>
      <c r="E21" s="378" t="s">
        <v>565</v>
      </c>
      <c r="F21" s="4">
        <v>121.03</v>
      </c>
      <c r="G21" s="2" t="s">
        <v>315</v>
      </c>
      <c r="H21" s="4">
        <v>3</v>
      </c>
      <c r="I21" s="4"/>
      <c r="J21" s="4">
        <v>3</v>
      </c>
      <c r="K21" s="4"/>
      <c r="L21" s="4">
        <v>0.5</v>
      </c>
      <c r="M21" s="4">
        <v>0.5</v>
      </c>
      <c r="N21" s="4">
        <v>0.5</v>
      </c>
      <c r="O21" s="4">
        <v>0.5</v>
      </c>
      <c r="P21" s="4">
        <v>0.5</v>
      </c>
      <c r="Q21" s="4">
        <v>0.5</v>
      </c>
      <c r="S21" s="2"/>
      <c r="U21" s="136"/>
      <c r="V21" s="136"/>
      <c r="W21" s="96"/>
      <c r="X21" s="97"/>
      <c r="Y21" s="136"/>
    </row>
    <row r="22" spans="3:25">
      <c r="C22" s="96" t="s">
        <v>532</v>
      </c>
      <c r="D22" s="378"/>
      <c r="E22" s="423"/>
      <c r="G22" s="2" t="s">
        <v>363</v>
      </c>
      <c r="H22" s="4">
        <v>1.95</v>
      </c>
      <c r="I22" s="4"/>
      <c r="J22" s="4">
        <v>1.95</v>
      </c>
      <c r="K22" s="4"/>
      <c r="L22" s="4">
        <v>8666.67</v>
      </c>
      <c r="M22" s="4">
        <v>866.67</v>
      </c>
      <c r="N22" s="4">
        <v>1.95</v>
      </c>
      <c r="O22" s="4"/>
      <c r="P22" s="4"/>
      <c r="Q22" s="4">
        <v>88.67</v>
      </c>
      <c r="U22" s="96"/>
      <c r="V22" s="136"/>
      <c r="W22" s="136"/>
      <c r="X22" s="136"/>
      <c r="Y22" s="136"/>
    </row>
    <row r="23" spans="3:25">
      <c r="C23" s="383" t="s">
        <v>533</v>
      </c>
      <c r="D23" s="392"/>
      <c r="E23" s="378"/>
      <c r="G23" s="2" t="s">
        <v>77</v>
      </c>
      <c r="H23" s="4"/>
      <c r="I23" s="4"/>
      <c r="J23" s="4"/>
      <c r="K23" s="4"/>
      <c r="L23" s="4"/>
      <c r="M23" s="4"/>
      <c r="N23" s="4"/>
      <c r="O23" s="4">
        <v>8.8000000000000007</v>
      </c>
      <c r="P23" s="4"/>
      <c r="Q23" s="4"/>
      <c r="U23" s="96"/>
      <c r="V23" s="96"/>
      <c r="W23" s="214"/>
      <c r="X23" s="96"/>
      <c r="Y23" s="96"/>
    </row>
    <row r="24" spans="3:25">
      <c r="C24" s="383" t="s">
        <v>534</v>
      </c>
      <c r="D24" s="385"/>
      <c r="G24" s="2" t="s">
        <v>519</v>
      </c>
      <c r="H24" s="4">
        <v>2.93</v>
      </c>
      <c r="I24" s="4"/>
      <c r="J24" s="4">
        <v>2.93</v>
      </c>
      <c r="K24" s="4"/>
      <c r="L24" s="4">
        <v>2.93</v>
      </c>
      <c r="M24" s="4">
        <v>2.93</v>
      </c>
      <c r="N24" s="4">
        <v>2.93</v>
      </c>
      <c r="O24" s="4"/>
      <c r="P24" s="4">
        <v>2.93</v>
      </c>
      <c r="Q24" s="4">
        <v>2.93</v>
      </c>
      <c r="U24" s="96"/>
      <c r="V24" s="96"/>
      <c r="W24" s="96"/>
      <c r="X24" s="97"/>
      <c r="Y24" s="96"/>
    </row>
    <row r="25" spans="3:25">
      <c r="D25" s="297"/>
      <c r="G25" s="377" t="s">
        <v>520</v>
      </c>
      <c r="H25" s="4">
        <v>10.56</v>
      </c>
      <c r="I25" s="4">
        <v>1.1000000000000001</v>
      </c>
      <c r="J25" s="4">
        <v>10.56</v>
      </c>
      <c r="K25" s="4"/>
      <c r="L25" s="4">
        <v>10.56</v>
      </c>
      <c r="M25" s="4">
        <v>10.56</v>
      </c>
      <c r="N25" s="4">
        <v>10.56</v>
      </c>
      <c r="O25" s="4"/>
      <c r="P25" s="4">
        <v>10.56</v>
      </c>
      <c r="Q25" s="4">
        <v>10.56</v>
      </c>
    </row>
    <row r="26" spans="3:25">
      <c r="D26" s="297"/>
      <c r="G26" s="384" t="s">
        <v>521</v>
      </c>
      <c r="H26" s="4"/>
      <c r="I26" s="4"/>
      <c r="J26" s="4"/>
      <c r="K26" s="4"/>
      <c r="L26" s="4">
        <v>7996.12</v>
      </c>
      <c r="M26" s="4">
        <v>796.12</v>
      </c>
      <c r="N26" s="4"/>
      <c r="O26" s="4"/>
      <c r="P26" s="4">
        <v>796.12</v>
      </c>
      <c r="Q26" s="4">
        <v>76.12</v>
      </c>
    </row>
    <row r="27" spans="3:25">
      <c r="D27" s="297"/>
      <c r="G27" s="2" t="s">
        <v>522</v>
      </c>
      <c r="H27" s="4">
        <v>26.37</v>
      </c>
      <c r="I27" s="4"/>
      <c r="J27" s="4">
        <v>26.37</v>
      </c>
      <c r="K27" s="4"/>
      <c r="L27" s="4">
        <v>26.37</v>
      </c>
      <c r="M27" s="4">
        <v>26.37</v>
      </c>
      <c r="N27" s="4">
        <v>26.37</v>
      </c>
      <c r="O27" s="4">
        <v>26.37</v>
      </c>
      <c r="P27" s="4">
        <v>26.37</v>
      </c>
      <c r="Q27" s="4">
        <v>26.37</v>
      </c>
    </row>
    <row r="28" spans="3:25">
      <c r="C28" s="3" t="s">
        <v>535</v>
      </c>
      <c r="D28" s="297"/>
      <c r="G28" s="2" t="s">
        <v>93</v>
      </c>
      <c r="H28" s="4">
        <v>64.599999999999994</v>
      </c>
      <c r="I28" s="4">
        <v>21.22</v>
      </c>
      <c r="J28" s="4">
        <v>32.299999999999997</v>
      </c>
      <c r="K28" s="4"/>
      <c r="L28" s="4">
        <v>32.299999999999997</v>
      </c>
      <c r="M28" s="4"/>
      <c r="N28" s="4"/>
      <c r="O28" s="4"/>
      <c r="P28" s="4"/>
      <c r="Q28" s="4"/>
    </row>
    <row r="29" spans="3:25">
      <c r="D29" s="297"/>
      <c r="G29" s="202" t="s">
        <v>507</v>
      </c>
      <c r="H29" s="202">
        <v>11.62</v>
      </c>
      <c r="I29" s="4"/>
      <c r="J29" s="4"/>
      <c r="K29" s="4"/>
      <c r="L29" s="4"/>
      <c r="M29" s="4"/>
      <c r="N29" s="4"/>
      <c r="O29" s="4"/>
      <c r="P29" s="4"/>
      <c r="Q29" s="4"/>
    </row>
    <row r="30" spans="3:25">
      <c r="C30" s="3" t="s">
        <v>566</v>
      </c>
      <c r="D30" s="297"/>
      <c r="H30" s="170">
        <f>SUM(H21:H29)</f>
        <v>121.03</v>
      </c>
      <c r="I30" s="170">
        <f>SUM(I21:I29)</f>
        <v>22.32</v>
      </c>
      <c r="J30" s="170">
        <f>SUM(J21:J29)</f>
        <v>77.11</v>
      </c>
      <c r="K30" s="170"/>
      <c r="L30" s="170">
        <f>SUM(L21:L29)</f>
        <v>16735.449999999997</v>
      </c>
      <c r="M30" s="170">
        <f t="shared" ref="M30:Q30" si="3">SUM(M21:M29)</f>
        <v>1703.1499999999996</v>
      </c>
      <c r="N30" s="170">
        <f t="shared" si="3"/>
        <v>42.31</v>
      </c>
      <c r="O30" s="170">
        <f t="shared" si="3"/>
        <v>35.67</v>
      </c>
      <c r="P30" s="170">
        <f t="shared" si="3"/>
        <v>836.48</v>
      </c>
      <c r="Q30" s="170">
        <f t="shared" si="3"/>
        <v>205.15000000000003</v>
      </c>
      <c r="R30" s="440">
        <f>SUM(L30:Q30)</f>
        <v>19558.21</v>
      </c>
    </row>
    <row r="31" spans="3:25">
      <c r="C31" s="383" t="s">
        <v>536</v>
      </c>
      <c r="D31" s="297"/>
      <c r="H31" s="2">
        <f>F21-H30</f>
        <v>0</v>
      </c>
      <c r="P31" s="2"/>
    </row>
    <row r="32" spans="3:25">
      <c r="C32" s="383" t="s">
        <v>537</v>
      </c>
      <c r="D32" s="297"/>
      <c r="E32" s="4"/>
      <c r="F32" s="4"/>
      <c r="G32" s="4"/>
      <c r="H32" s="4"/>
      <c r="I32" s="4"/>
      <c r="J32" s="4"/>
      <c r="K32" s="4"/>
      <c r="L32" s="4"/>
      <c r="M32" s="4"/>
      <c r="N32" s="431"/>
      <c r="O32" s="4"/>
      <c r="P32" s="5"/>
    </row>
    <row r="33" spans="3:17">
      <c r="C33" s="3" t="s">
        <v>567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5"/>
    </row>
    <row r="34" spans="3:17">
      <c r="C34" s="383" t="s">
        <v>538</v>
      </c>
      <c r="E34" s="61"/>
      <c r="F34" s="172"/>
      <c r="G34" s="61"/>
      <c r="H34" s="61"/>
      <c r="I34" s="61"/>
      <c r="J34" s="432"/>
      <c r="K34" s="433"/>
      <c r="L34" s="168"/>
      <c r="M34" s="4"/>
      <c r="N34" s="4"/>
      <c r="O34" s="4"/>
      <c r="P34" s="5"/>
    </row>
    <row r="35" spans="3:17">
      <c r="E35" s="43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5"/>
    </row>
    <row r="36" spans="3:17">
      <c r="C36" s="3" t="s">
        <v>568</v>
      </c>
      <c r="E36" s="43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5"/>
    </row>
    <row r="37" spans="3:17">
      <c r="C37" s="383" t="s">
        <v>539</v>
      </c>
      <c r="E37" s="43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5"/>
    </row>
    <row r="38" spans="3:17">
      <c r="C38" s="383" t="s">
        <v>540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5"/>
    </row>
    <row r="39" spans="3:17">
      <c r="C39" s="96"/>
      <c r="E39" s="4"/>
      <c r="F39" s="4"/>
      <c r="G39" s="436"/>
      <c r="H39" s="4"/>
      <c r="I39" s="4"/>
      <c r="J39" s="4"/>
      <c r="K39" s="4"/>
      <c r="L39" s="4"/>
      <c r="M39" s="4"/>
      <c r="N39" s="4"/>
      <c r="O39" s="4"/>
      <c r="P39" s="4"/>
      <c r="Q39" s="5"/>
    </row>
    <row r="40" spans="3:17">
      <c r="E40" s="4"/>
      <c r="F40" s="4"/>
      <c r="G40" s="437"/>
      <c r="H40" s="4"/>
      <c r="I40" s="4"/>
      <c r="J40" s="4"/>
      <c r="K40" s="4"/>
      <c r="L40" s="4"/>
      <c r="M40" s="4"/>
      <c r="N40" s="4"/>
      <c r="O40" s="4"/>
      <c r="P40" s="4"/>
      <c r="Q40" s="5"/>
    </row>
    <row r="41" spans="3:17"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5"/>
      <c r="Q41" s="5"/>
    </row>
    <row r="42" spans="3:17"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5"/>
      <c r="Q42" s="5"/>
    </row>
    <row r="43" spans="3:17"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5"/>
      <c r="Q43" s="5"/>
    </row>
  </sheetData>
  <mergeCells count="10">
    <mergeCell ref="L20:Q20"/>
    <mergeCell ref="N1:O1"/>
    <mergeCell ref="L1:M1"/>
    <mergeCell ref="P1:AA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08" t="s">
        <v>19</v>
      </c>
      <c r="B1" s="610" t="s">
        <v>348</v>
      </c>
      <c r="C1" s="610" t="s">
        <v>85</v>
      </c>
      <c r="D1" s="612" t="s">
        <v>349</v>
      </c>
      <c r="E1" s="613"/>
      <c r="F1" s="613"/>
      <c r="G1" s="614" t="s">
        <v>319</v>
      </c>
      <c r="H1" s="615"/>
      <c r="I1" s="604" t="s">
        <v>320</v>
      </c>
      <c r="J1" s="604"/>
      <c r="K1" s="259"/>
      <c r="L1" s="260"/>
      <c r="M1" s="605" t="s">
        <v>350</v>
      </c>
      <c r="N1" s="605"/>
      <c r="O1" s="605"/>
      <c r="P1" s="260"/>
      <c r="Q1" s="605" t="s">
        <v>351</v>
      </c>
      <c r="R1" s="605"/>
      <c r="S1" s="605"/>
      <c r="T1" s="605"/>
      <c r="U1" s="261"/>
      <c r="V1" s="606" t="s">
        <v>319</v>
      </c>
      <c r="W1" s="606" t="s">
        <v>352</v>
      </c>
      <c r="X1" s="606" t="s">
        <v>353</v>
      </c>
      <c r="Y1" s="261"/>
      <c r="Z1" s="598" t="s">
        <v>354</v>
      </c>
      <c r="AA1" s="599"/>
      <c r="AB1" s="599"/>
      <c r="AC1" s="599"/>
      <c r="AD1" s="600"/>
    </row>
    <row r="2" spans="1:30" ht="12" thickBot="1">
      <c r="A2" s="609"/>
      <c r="B2" s="611"/>
      <c r="C2" s="611"/>
      <c r="D2" s="207" t="s">
        <v>326</v>
      </c>
      <c r="E2" s="207" t="s">
        <v>332</v>
      </c>
      <c r="F2" s="147" t="s">
        <v>333</v>
      </c>
      <c r="G2" s="208" t="s">
        <v>355</v>
      </c>
      <c r="H2" s="209" t="s">
        <v>356</v>
      </c>
      <c r="I2" s="208" t="s">
        <v>357</v>
      </c>
      <c r="J2" s="210" t="s">
        <v>358</v>
      </c>
      <c r="K2" s="262" t="s">
        <v>359</v>
      </c>
      <c r="L2" s="263"/>
      <c r="M2" s="264" t="s">
        <v>362</v>
      </c>
      <c r="N2" s="264" t="s">
        <v>360</v>
      </c>
      <c r="O2" s="264" t="s">
        <v>361</v>
      </c>
      <c r="P2" s="263"/>
      <c r="Q2" s="265" t="s">
        <v>362</v>
      </c>
      <c r="R2" s="266">
        <v>1.2999999999999999E-2</v>
      </c>
      <c r="S2" s="266">
        <v>6.4999999999999997E-3</v>
      </c>
      <c r="T2" s="267">
        <v>1.25E-3</v>
      </c>
      <c r="U2" s="268"/>
      <c r="V2" s="607"/>
      <c r="W2" s="607"/>
      <c r="X2" s="607"/>
      <c r="Y2" s="268"/>
      <c r="Z2" s="269" t="s">
        <v>362</v>
      </c>
      <c r="AA2" s="269" t="s">
        <v>360</v>
      </c>
      <c r="AB2" s="270" t="s">
        <v>361</v>
      </c>
      <c r="AC2" s="269" t="s">
        <v>352</v>
      </c>
      <c r="AD2" s="269" t="s">
        <v>353</v>
      </c>
    </row>
    <row r="3" spans="1:30" s="19" customFormat="1">
      <c r="A3" s="211" t="str">
        <f>'1-συμβολαια'!A3</f>
        <v>3ο</v>
      </c>
      <c r="B3" s="126" t="str">
        <f>'1-συμβολαια'!C3</f>
        <v>*οικοπέδου ΠΡΟΣΥΜΦΩΝΟ μεταβιβάσεως ποσοστών ΜΕΤΑ δικαιώματος ανεγέρσεως [κτίσματα]</v>
      </c>
      <c r="C3" s="211">
        <f>'1-συμβολαια'!D3</f>
        <v>666666.66</v>
      </c>
      <c r="D3" s="29">
        <f>'8-κ-15-17'!D3</f>
        <v>8666.666580000001</v>
      </c>
      <c r="E3" s="29">
        <f>'8-κ-15-17'!M3</f>
        <v>0</v>
      </c>
      <c r="F3" s="29">
        <f>'8-κ-15-17'!V3</f>
        <v>0</v>
      </c>
      <c r="G3" s="29">
        <f>'2-δικαιώμ'!I3</f>
        <v>720.60082920000002</v>
      </c>
      <c r="H3" s="29">
        <f>'2-δικαιώμ'!J3</f>
        <v>0.14650000000000002</v>
      </c>
      <c r="I3" s="29">
        <f>'2-δικαιώμ'!K3</f>
        <v>400.48029400000001</v>
      </c>
      <c r="J3" s="29">
        <f>'2-δικαιώμ'!L3</f>
        <v>80.096058800000009</v>
      </c>
      <c r="K3" s="151"/>
      <c r="L3" s="151"/>
      <c r="M3" s="37"/>
      <c r="N3" s="37"/>
      <c r="O3" s="37"/>
      <c r="P3" s="151"/>
      <c r="Q3" s="37"/>
      <c r="R3" s="37"/>
      <c r="S3" s="37"/>
      <c r="T3" s="37"/>
      <c r="U3" s="151"/>
      <c r="V3" s="37">
        <f>'2-δικαιώμ'!I3+'2-δικαιώμ'!J3</f>
        <v>720.74732919999997</v>
      </c>
      <c r="W3" s="37">
        <f>'2-δικαιώμ'!K3</f>
        <v>400.48029400000001</v>
      </c>
      <c r="X3" s="37">
        <f>'2-δικαιώμ'!L3</f>
        <v>80.096058800000009</v>
      </c>
      <c r="Y3" s="151"/>
      <c r="Z3" s="37"/>
      <c r="AA3" s="37"/>
      <c r="AB3" s="37"/>
      <c r="AC3" s="37"/>
      <c r="AD3" s="37"/>
    </row>
    <row r="4" spans="1:30" s="19" customFormat="1">
      <c r="A4" s="211">
        <f>'1-συμβολαια'!A4</f>
        <v>0</v>
      </c>
      <c r="B4" s="126" t="str">
        <f>'1-συμβολαια'!C4</f>
        <v>*οικοπέδου ΠΡΟΣΥΜΦΩΝΟ μεταβιβάσεως ποσοστών ΜΕΤΑ δικαιώματος ανεγέρσεως [οικόπεδο]</v>
      </c>
      <c r="C4" s="211">
        <f>'1-συμβολαια'!D4</f>
        <v>66666.66</v>
      </c>
      <c r="D4" s="29">
        <f>'8-κ-15-17'!D4</f>
        <v>866.66658000000007</v>
      </c>
      <c r="E4" s="29">
        <f>'8-κ-15-17'!M4</f>
        <v>0</v>
      </c>
      <c r="F4" s="29">
        <f>'8-κ-15-17'!V4</f>
        <v>0</v>
      </c>
      <c r="G4" s="29">
        <f>'2-δικαιώμ'!I4</f>
        <v>72.600829199999993</v>
      </c>
      <c r="H4" s="29">
        <f>'2-δικαιώμ'!J4</f>
        <v>0.14650000000000002</v>
      </c>
      <c r="I4" s="29">
        <f>'2-δικαιώμ'!K4</f>
        <v>40.480294000000008</v>
      </c>
      <c r="J4" s="29">
        <f>'2-δικαιώμ'!L4</f>
        <v>8.0960588000000016</v>
      </c>
      <c r="K4" s="151"/>
      <c r="L4" s="151"/>
      <c r="M4" s="37"/>
      <c r="N4" s="37"/>
      <c r="O4" s="37"/>
      <c r="P4" s="151"/>
      <c r="Q4" s="37"/>
      <c r="R4" s="37"/>
      <c r="S4" s="37"/>
      <c r="T4" s="37"/>
      <c r="U4" s="151"/>
      <c r="V4" s="37">
        <f>'2-δικαιώμ'!I4+'2-δικαιώμ'!J4</f>
        <v>72.747329199999996</v>
      </c>
      <c r="W4" s="37">
        <f>'2-δικαιώμ'!K4</f>
        <v>40.480294000000008</v>
      </c>
      <c r="X4" s="37">
        <f>'2-δικαιώμ'!L4</f>
        <v>8.0960588000000016</v>
      </c>
      <c r="Y4" s="151"/>
      <c r="Z4" s="37"/>
      <c r="AA4" s="37"/>
      <c r="AB4" s="37"/>
      <c r="AC4" s="37"/>
      <c r="AD4" s="37"/>
    </row>
    <row r="5" spans="1:30" s="19" customFormat="1">
      <c r="A5" s="211">
        <f>'1-συμβολαια'!A5</f>
        <v>0</v>
      </c>
      <c r="B5" s="126" t="str">
        <f>'1-συμβολαια'!C5</f>
        <v>εργολαβικό</v>
      </c>
      <c r="C5" s="211">
        <f>'1-συμβολαια'!D5</f>
        <v>150</v>
      </c>
      <c r="D5" s="29">
        <f>'8-κ-15-17'!D5</f>
        <v>1.9500000000000002</v>
      </c>
      <c r="E5" s="29">
        <f>'8-κ-15-17'!M5</f>
        <v>0</v>
      </c>
      <c r="F5" s="29">
        <f>'8-κ-15-17'!V5</f>
        <v>0</v>
      </c>
      <c r="G5" s="29">
        <f>'2-δικαιώμ'!I5</f>
        <v>0.95040000000000002</v>
      </c>
      <c r="H5" s="29">
        <f>'2-δικαιώμ'!J5</f>
        <v>0.14650000000000002</v>
      </c>
      <c r="I5" s="29">
        <f>'2-δικαιώμ'!K5</f>
        <v>0.6745000000000001</v>
      </c>
      <c r="J5" s="29">
        <f>'2-δικαιώμ'!L5</f>
        <v>0.13489999999999999</v>
      </c>
      <c r="K5" s="151"/>
      <c r="L5" s="151"/>
      <c r="M5" s="37"/>
      <c r="N5" s="37"/>
      <c r="O5" s="37"/>
      <c r="P5" s="151"/>
      <c r="Q5" s="37"/>
      <c r="R5" s="37"/>
      <c r="S5" s="37"/>
      <c r="T5" s="37"/>
      <c r="U5" s="151"/>
      <c r="V5" s="37">
        <f>'2-δικαιώμ'!I5+'2-δικαιώμ'!J5</f>
        <v>1.0969</v>
      </c>
      <c r="W5" s="37">
        <f>'2-δικαιώμ'!K5</f>
        <v>0.6745000000000001</v>
      </c>
      <c r="X5" s="37">
        <f>'2-δικαιώμ'!L5</f>
        <v>0.13489999999999999</v>
      </c>
      <c r="Y5" s="151"/>
      <c r="Z5" s="37"/>
      <c r="AA5" s="37"/>
      <c r="AB5" s="37"/>
      <c r="AC5" s="37"/>
      <c r="AD5" s="37"/>
    </row>
    <row r="6" spans="1:30" s="19" customFormat="1">
      <c r="A6" s="211">
        <f>'1-συμβολαια'!A6</f>
        <v>0</v>
      </c>
      <c r="B6" s="126" t="str">
        <f>'1-συμβολαια'!C6</f>
        <v>πληρεξουσιότητα</v>
      </c>
      <c r="C6" s="211">
        <f>'1-συμβολαια'!D6</f>
        <v>0</v>
      </c>
      <c r="D6" s="29">
        <f>'8-κ-15-17'!D6</f>
        <v>0</v>
      </c>
      <c r="E6" s="29">
        <f>'8-κ-15-17'!M6</f>
        <v>0</v>
      </c>
      <c r="F6" s="29">
        <f>'8-κ-15-17'!V6</f>
        <v>0</v>
      </c>
      <c r="G6" s="29">
        <f>'2-δικαιώμ'!I6</f>
        <v>0</v>
      </c>
      <c r="H6" s="29">
        <f>'2-δικαιώμ'!J6</f>
        <v>0.44000000000000006</v>
      </c>
      <c r="I6" s="29">
        <f>'2-δικαιώμ'!K6</f>
        <v>0.44000000000000006</v>
      </c>
      <c r="J6" s="29">
        <f>'2-δικαιώμ'!L6</f>
        <v>8.8000000000000009E-2</v>
      </c>
      <c r="K6" s="151"/>
      <c r="L6" s="151"/>
      <c r="M6" s="37"/>
      <c r="N6" s="37"/>
      <c r="O6" s="37"/>
      <c r="P6" s="151"/>
      <c r="Q6" s="37"/>
      <c r="R6" s="37"/>
      <c r="S6" s="37"/>
      <c r="T6" s="37"/>
      <c r="U6" s="151"/>
      <c r="V6" s="37">
        <f>'2-δικαιώμ'!I6+'2-δικαιώμ'!J6</f>
        <v>0.44000000000000006</v>
      </c>
      <c r="W6" s="37">
        <f>'2-δικαιώμ'!K6</f>
        <v>0.44000000000000006</v>
      </c>
      <c r="X6" s="37">
        <f>'2-δικαιώμ'!L6</f>
        <v>8.8000000000000009E-2</v>
      </c>
      <c r="Y6" s="151"/>
      <c r="Z6" s="37"/>
      <c r="AA6" s="37"/>
      <c r="AB6" s="37"/>
      <c r="AC6" s="37"/>
      <c r="AD6" s="37"/>
    </row>
    <row r="7" spans="1:30" s="19" customFormat="1">
      <c r="A7" s="211">
        <f>'1-συμβολαια'!A7</f>
        <v>0</v>
      </c>
      <c r="B7" s="126" t="str">
        <f>'1-συμβολαια'!C7</f>
        <v>διανομή {κρυμέμη} [= 67,44% &amp; 32,56%]</v>
      </c>
      <c r="C7" s="211">
        <f>'1-συμβολαια'!D7</f>
        <v>66666.66</v>
      </c>
      <c r="D7" s="29">
        <f>'8-κ-15-17'!D7</f>
        <v>0</v>
      </c>
      <c r="E7" s="29">
        <f>'8-κ-15-17'!M7</f>
        <v>0</v>
      </c>
      <c r="F7" s="29">
        <f>'8-κ-15-17'!V7</f>
        <v>0</v>
      </c>
      <c r="G7" s="29">
        <f>'2-δικαιώμ'!I7</f>
        <v>72.600829199999993</v>
      </c>
      <c r="H7" s="29">
        <f>'2-δικαιώμ'!J7</f>
        <v>0.14650000000000002</v>
      </c>
      <c r="I7" s="29">
        <f>'2-δικαιώμ'!K7</f>
        <v>40.480294000000008</v>
      </c>
      <c r="J7" s="29">
        <f>'2-δικαιώμ'!L7</f>
        <v>8.0960588000000016</v>
      </c>
      <c r="K7" s="151"/>
      <c r="L7" s="151"/>
      <c r="M7" s="37"/>
      <c r="N7" s="37"/>
      <c r="O7" s="37"/>
      <c r="P7" s="151"/>
      <c r="Q7" s="37"/>
      <c r="R7" s="37"/>
      <c r="S7" s="37"/>
      <c r="T7" s="37"/>
      <c r="U7" s="151"/>
      <c r="V7" s="37">
        <f>'2-δικαιώμ'!I7+'2-δικαιώμ'!J7</f>
        <v>72.747329199999996</v>
      </c>
      <c r="W7" s="37">
        <f>'2-δικαιώμ'!K7</f>
        <v>40.480294000000008</v>
      </c>
      <c r="X7" s="37">
        <f>'2-δικαιώμ'!L7</f>
        <v>8.0960588000000016</v>
      </c>
      <c r="Y7" s="151"/>
      <c r="Z7" s="37"/>
      <c r="AA7" s="37"/>
      <c r="AB7" s="37"/>
      <c r="AC7" s="37"/>
      <c r="AD7" s="37"/>
    </row>
    <row r="8" spans="1:30" s="19" customFormat="1">
      <c r="A8" s="211">
        <f>'1-συμβολαια'!A8</f>
        <v>0</v>
      </c>
      <c r="B8" s="126" t="str">
        <f>'1-συμβολαια'!C8</f>
        <v>εξισορόπηση διαφοράς διανεμομένων [260μ2 ΕΝΑΝΤΙ 125,53μ2</v>
      </c>
      <c r="C8" s="211">
        <f>'1-συμβολαια'!D8</f>
        <v>6666.66</v>
      </c>
      <c r="D8" s="29">
        <f>'8-κ-15-17'!D8</f>
        <v>86.66658000000001</v>
      </c>
      <c r="E8" s="29">
        <f>'8-κ-15-17'!M8</f>
        <v>0</v>
      </c>
      <c r="F8" s="29">
        <f>'8-κ-15-17'!V8</f>
        <v>0</v>
      </c>
      <c r="G8" s="29">
        <f>'2-δικαιώμ'!I8</f>
        <v>7.8008291999999999</v>
      </c>
      <c r="H8" s="29">
        <f>'2-δικαιώμ'!J8</f>
        <v>0.14650000000000002</v>
      </c>
      <c r="I8" s="29">
        <f>'2-δικαιώμ'!K8</f>
        <v>4.4802939999999998</v>
      </c>
      <c r="J8" s="29">
        <f>'2-δικαιώμ'!L8</f>
        <v>0.89605880000000004</v>
      </c>
      <c r="K8" s="151"/>
      <c r="L8" s="151"/>
      <c r="M8" s="37"/>
      <c r="N8" s="37"/>
      <c r="O8" s="37"/>
      <c r="P8" s="151"/>
      <c r="Q8" s="37"/>
      <c r="R8" s="37"/>
      <c r="S8" s="37"/>
      <c r="T8" s="37"/>
      <c r="U8" s="151"/>
      <c r="V8" s="37">
        <f>'2-δικαιώμ'!I8+'2-δικαιώμ'!J8</f>
        <v>7.9473291999999995</v>
      </c>
      <c r="W8" s="37">
        <f>'2-δικαιώμ'!K8</f>
        <v>4.4802939999999998</v>
      </c>
      <c r="X8" s="37">
        <f>'2-δικαιώμ'!L8</f>
        <v>0.89605880000000004</v>
      </c>
      <c r="Y8" s="151"/>
      <c r="Z8" s="37"/>
      <c r="AA8" s="37"/>
      <c r="AB8" s="37"/>
      <c r="AC8" s="37"/>
      <c r="AD8" s="37"/>
    </row>
    <row r="9" spans="1:30">
      <c r="A9" s="601" t="str">
        <f>'1-συμβολαια'!A9</f>
        <v>σύνολο</v>
      </c>
      <c r="B9" s="602"/>
      <c r="C9" s="603"/>
      <c r="D9" s="316">
        <f t="shared" ref="D9:J9" si="0">SUM(D3:D8)</f>
        <v>9621.9497400000018</v>
      </c>
      <c r="E9" s="316">
        <f t="shared" si="0"/>
        <v>0</v>
      </c>
      <c r="F9" s="316">
        <f t="shared" si="0"/>
        <v>0</v>
      </c>
      <c r="G9" s="316">
        <f t="shared" si="0"/>
        <v>874.55371679999996</v>
      </c>
      <c r="H9" s="316">
        <f t="shared" si="0"/>
        <v>1.1725000000000003</v>
      </c>
      <c r="I9" s="316">
        <f t="shared" si="0"/>
        <v>487.03567600000008</v>
      </c>
      <c r="J9" s="316">
        <f t="shared" si="0"/>
        <v>97.407135200000013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6"/>
      <c r="D12" s="2"/>
      <c r="E12" s="2"/>
      <c r="F12" s="2"/>
      <c r="G12" s="2"/>
      <c r="H12" s="2"/>
      <c r="I12" s="2"/>
      <c r="J12" s="2"/>
    </row>
    <row r="13" spans="1:30" ht="15.75">
      <c r="B13" s="219" t="s">
        <v>389</v>
      </c>
      <c r="D13" s="2"/>
      <c r="E13" s="2"/>
      <c r="F13" s="2"/>
      <c r="G13" s="138"/>
      <c r="H13" s="299"/>
      <c r="I13" s="300"/>
      <c r="J13" s="5"/>
      <c r="L13" s="301"/>
    </row>
    <row r="14" spans="1:30" ht="12.75">
      <c r="B14" s="220" t="s">
        <v>390</v>
      </c>
      <c r="D14" s="2"/>
      <c r="E14" s="2"/>
      <c r="F14" s="2"/>
      <c r="G14" s="2"/>
      <c r="H14" s="170"/>
      <c r="I14" s="297"/>
      <c r="L14" s="301"/>
    </row>
    <row r="15" spans="1:30" ht="15.75">
      <c r="B15" s="234" t="s">
        <v>391</v>
      </c>
      <c r="D15" s="2"/>
      <c r="E15" s="2"/>
      <c r="F15" s="2"/>
      <c r="G15" s="308"/>
      <c r="H15" s="8"/>
      <c r="I15" s="4"/>
      <c r="J15" s="5"/>
      <c r="L15" s="5"/>
    </row>
    <row r="16" spans="1:30">
      <c r="B16" s="96"/>
      <c r="D16" s="2"/>
      <c r="E16" s="2"/>
      <c r="F16" s="2"/>
      <c r="G16" s="308"/>
      <c r="H16" s="8"/>
      <c r="I16" s="4"/>
    </row>
    <row r="17" spans="2:12">
      <c r="B17" s="96"/>
      <c r="D17" s="2"/>
      <c r="E17" s="2"/>
      <c r="F17" s="2"/>
      <c r="G17" s="308"/>
      <c r="H17" s="8"/>
      <c r="I17" s="4"/>
      <c r="J17" s="5"/>
      <c r="K17" s="5"/>
      <c r="L17" s="5"/>
    </row>
    <row r="18" spans="2:12">
      <c r="B18" s="96"/>
      <c r="D18" s="2"/>
      <c r="E18" s="2"/>
      <c r="F18" s="2"/>
      <c r="G18" s="308"/>
      <c r="H18" s="8"/>
      <c r="I18" s="4"/>
      <c r="J18" s="5"/>
      <c r="K18" s="5"/>
      <c r="L18" s="5"/>
    </row>
    <row r="19" spans="2:12">
      <c r="B19" s="96"/>
      <c r="D19" s="2"/>
      <c r="E19" s="2"/>
      <c r="F19" s="2"/>
      <c r="G19" s="308"/>
      <c r="H19" s="8"/>
      <c r="I19" s="4"/>
      <c r="J19" s="5"/>
      <c r="K19" s="5"/>
      <c r="L19" s="5"/>
    </row>
    <row r="20" spans="2:12">
      <c r="B20" s="96"/>
      <c r="D20" s="2"/>
      <c r="E20" s="2"/>
      <c r="F20" s="2"/>
      <c r="G20" s="308"/>
      <c r="H20" s="8"/>
      <c r="I20" s="4"/>
      <c r="J20" s="5"/>
      <c r="K20" s="5"/>
      <c r="L20" s="5"/>
    </row>
    <row r="21" spans="2:12">
      <c r="B21" s="96"/>
      <c r="D21" s="2"/>
      <c r="E21" s="2"/>
      <c r="F21" s="2"/>
      <c r="G21" s="2"/>
      <c r="H21" s="5"/>
      <c r="I21" s="5"/>
      <c r="J21" s="5"/>
      <c r="K21" s="5"/>
      <c r="L21" s="5"/>
    </row>
    <row r="22" spans="2:12">
      <c r="G22" s="2"/>
      <c r="H22" s="5"/>
      <c r="I22" s="5"/>
      <c r="J22" s="5"/>
      <c r="K22" s="5"/>
      <c r="L22" s="5"/>
    </row>
    <row r="23" spans="2:12">
      <c r="G23" s="2"/>
      <c r="H23" s="5"/>
      <c r="I23" s="5"/>
      <c r="J23" s="5"/>
      <c r="K23" s="5"/>
      <c r="L23" s="5"/>
    </row>
    <row r="24" spans="2:12" ht="15">
      <c r="G24" s="2"/>
      <c r="H24" s="4"/>
      <c r="I24" s="313"/>
      <c r="J24" s="5"/>
      <c r="K24" s="5"/>
      <c r="L24" s="5"/>
    </row>
    <row r="25" spans="2:12" ht="15">
      <c r="G25" s="2"/>
      <c r="H25" s="2"/>
      <c r="I25" s="314"/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K17" sqref="K17"/>
    </sheetView>
  </sheetViews>
  <sheetFormatPr defaultRowHeight="11.25"/>
  <cols>
    <col min="1" max="1" width="10.42578125" style="8" bestFit="1" customWidth="1"/>
    <col min="2" max="2" width="123.85546875" style="96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92" t="s">
        <v>1</v>
      </c>
      <c r="B1" s="494" t="s">
        <v>0</v>
      </c>
      <c r="C1" s="529" t="s">
        <v>7</v>
      </c>
      <c r="D1" s="621" t="s">
        <v>45</v>
      </c>
      <c r="E1" s="622"/>
      <c r="F1" s="622"/>
      <c r="G1" s="623" t="s">
        <v>400</v>
      </c>
      <c r="H1" s="624"/>
      <c r="I1" s="624"/>
      <c r="J1" s="624"/>
      <c r="K1" s="625"/>
      <c r="L1" s="619" t="s">
        <v>57</v>
      </c>
      <c r="M1" s="616" t="s">
        <v>29</v>
      </c>
      <c r="N1" s="617"/>
      <c r="O1" s="617"/>
      <c r="P1" s="617"/>
      <c r="Q1" s="617"/>
      <c r="R1" s="617"/>
      <c r="S1" s="618"/>
    </row>
    <row r="2" spans="1:25" ht="34.5" customHeight="1" thickBot="1">
      <c r="A2" s="493"/>
      <c r="B2" s="495"/>
      <c r="C2" s="530"/>
      <c r="D2" s="231" t="s">
        <v>315</v>
      </c>
      <c r="E2" s="231" t="s">
        <v>399</v>
      </c>
      <c r="F2" s="237" t="s">
        <v>90</v>
      </c>
      <c r="G2" s="235" t="s">
        <v>315</v>
      </c>
      <c r="H2" s="236" t="s">
        <v>319</v>
      </c>
      <c r="I2" s="236" t="s">
        <v>401</v>
      </c>
      <c r="J2" s="236" t="s">
        <v>320</v>
      </c>
      <c r="K2" s="233" t="s">
        <v>33</v>
      </c>
      <c r="L2" s="620"/>
      <c r="M2" s="487"/>
      <c r="N2" s="488"/>
      <c r="O2" s="488"/>
      <c r="P2" s="488"/>
      <c r="Q2" s="488"/>
      <c r="R2" s="488"/>
      <c r="S2" s="489"/>
    </row>
    <row r="3" spans="1:25" s="410" customFormat="1" ht="14.25">
      <c r="A3" s="456" t="str">
        <f>'1-συμβολαια'!A3</f>
        <v>3ο</v>
      </c>
      <c r="B3" s="407" t="str">
        <f>'1-συμβολαια'!C3</f>
        <v>*οικοπέδου ΠΡΟΣΥΜΦΩΝΟ μεταβιβάσεως ποσοστών ΜΕΤΑ δικαιώματος ανεγέρσεως [κτίσματα]</v>
      </c>
      <c r="C3" s="408">
        <f>'1-συμβολαια'!D3</f>
        <v>666666.66</v>
      </c>
      <c r="D3" s="411"/>
      <c r="E3" s="411"/>
      <c r="F3" s="411"/>
      <c r="G3" s="412"/>
      <c r="H3" s="411"/>
      <c r="I3" s="411"/>
      <c r="J3" s="411"/>
      <c r="K3" s="409">
        <f t="shared" ref="K3:K8" si="0">D3+E3-G3-H3-I3-J3</f>
        <v>0</v>
      </c>
      <c r="L3" s="409">
        <v>3</v>
      </c>
      <c r="M3" s="337" t="s">
        <v>134</v>
      </c>
      <c r="N3" s="337" t="s">
        <v>406</v>
      </c>
      <c r="O3" s="337" t="s">
        <v>132</v>
      </c>
      <c r="P3" s="337" t="s">
        <v>407</v>
      </c>
      <c r="Q3" s="337" t="s">
        <v>408</v>
      </c>
      <c r="R3" s="337" t="s">
        <v>409</v>
      </c>
      <c r="S3" s="78"/>
    </row>
    <row r="4" spans="1:25" s="410" customFormat="1" ht="14.25">
      <c r="A4" s="456">
        <f>'1-συμβολαια'!A4</f>
        <v>0</v>
      </c>
      <c r="B4" s="407" t="str">
        <f>'1-συμβολαια'!C4</f>
        <v>*οικοπέδου ΠΡΟΣΥΜΦΩΝΟ μεταβιβάσεως ποσοστών ΜΕΤΑ δικαιώματος ανεγέρσεως [οικόπεδο]</v>
      </c>
      <c r="C4" s="408">
        <f>'1-συμβολαια'!D4</f>
        <v>66666.66</v>
      </c>
      <c r="D4" s="411"/>
      <c r="E4" s="411"/>
      <c r="F4" s="411"/>
      <c r="G4" s="411"/>
      <c r="H4" s="411"/>
      <c r="I4" s="411"/>
      <c r="J4" s="411"/>
      <c r="K4" s="409">
        <f t="shared" si="0"/>
        <v>0</v>
      </c>
      <c r="L4" s="409">
        <v>3</v>
      </c>
      <c r="M4" s="337" t="s">
        <v>134</v>
      </c>
      <c r="N4" s="337" t="s">
        <v>406</v>
      </c>
      <c r="O4" s="337" t="s">
        <v>132</v>
      </c>
      <c r="P4" s="337" t="s">
        <v>407</v>
      </c>
      <c r="Q4" s="337" t="s">
        <v>408</v>
      </c>
      <c r="R4" s="337" t="s">
        <v>409</v>
      </c>
      <c r="S4" s="78"/>
    </row>
    <row r="5" spans="1:25" s="410" customFormat="1" ht="14.25">
      <c r="A5" s="456">
        <f>'1-συμβολαια'!A5</f>
        <v>0</v>
      </c>
      <c r="B5" s="407" t="str">
        <f>'1-συμβολαια'!C5</f>
        <v>εργολαβικό</v>
      </c>
      <c r="C5" s="408">
        <f>'1-συμβολαια'!D5</f>
        <v>150</v>
      </c>
      <c r="D5" s="411"/>
      <c r="E5" s="411"/>
      <c r="F5" s="411"/>
      <c r="G5" s="411"/>
      <c r="H5" s="411"/>
      <c r="I5" s="411"/>
      <c r="J5" s="411"/>
      <c r="K5" s="409">
        <f t="shared" si="0"/>
        <v>0</v>
      </c>
      <c r="L5" s="409">
        <v>3</v>
      </c>
      <c r="M5" s="337" t="s">
        <v>134</v>
      </c>
      <c r="N5" s="337" t="s">
        <v>406</v>
      </c>
      <c r="O5" s="337" t="s">
        <v>132</v>
      </c>
      <c r="P5" s="337" t="s">
        <v>407</v>
      </c>
      <c r="Q5" s="337" t="s">
        <v>408</v>
      </c>
      <c r="R5" s="337" t="s">
        <v>409</v>
      </c>
      <c r="S5" s="78"/>
    </row>
    <row r="6" spans="1:25" s="410" customFormat="1" ht="14.25">
      <c r="A6" s="456">
        <f>'1-συμβολαια'!A6</f>
        <v>0</v>
      </c>
      <c r="B6" s="407" t="str">
        <f>'1-συμβολαια'!C6</f>
        <v>πληρεξουσιότητα</v>
      </c>
      <c r="C6" s="408">
        <f>'1-συμβολαια'!D6</f>
        <v>0</v>
      </c>
      <c r="D6" s="411"/>
      <c r="E6" s="411"/>
      <c r="F6" s="411"/>
      <c r="G6" s="411"/>
      <c r="H6" s="411"/>
      <c r="I6" s="411"/>
      <c r="J6" s="411"/>
      <c r="K6" s="409">
        <f t="shared" si="0"/>
        <v>0</v>
      </c>
      <c r="L6" s="409">
        <v>0.5</v>
      </c>
      <c r="M6" s="337" t="s">
        <v>134</v>
      </c>
      <c r="N6" s="337" t="s">
        <v>406</v>
      </c>
      <c r="O6" s="337" t="s">
        <v>132</v>
      </c>
      <c r="P6" s="337" t="s">
        <v>407</v>
      </c>
      <c r="Q6" s="337" t="s">
        <v>408</v>
      </c>
      <c r="R6" s="337" t="s">
        <v>409</v>
      </c>
      <c r="S6" s="78"/>
    </row>
    <row r="7" spans="1:25" s="410" customFormat="1" ht="14.25">
      <c r="A7" s="456">
        <f>'1-συμβολαια'!A7</f>
        <v>0</v>
      </c>
      <c r="B7" s="407" t="str">
        <f>'1-συμβολαια'!C7</f>
        <v>διανομή {κρυμέμη} [= 67,44% &amp; 32,56%]</v>
      </c>
      <c r="C7" s="408">
        <f>'1-συμβολαια'!D7</f>
        <v>66666.66</v>
      </c>
      <c r="D7" s="411"/>
      <c r="E7" s="411"/>
      <c r="F7" s="411"/>
      <c r="G7" s="411"/>
      <c r="H7" s="411"/>
      <c r="I7" s="411"/>
      <c r="J7" s="411"/>
      <c r="K7" s="409">
        <f t="shared" si="0"/>
        <v>0</v>
      </c>
      <c r="L7" s="409">
        <v>3</v>
      </c>
      <c r="M7" s="337" t="s">
        <v>134</v>
      </c>
      <c r="N7" s="337" t="s">
        <v>406</v>
      </c>
      <c r="O7" s="337" t="s">
        <v>132</v>
      </c>
      <c r="P7" s="337" t="s">
        <v>407</v>
      </c>
      <c r="Q7" s="337" t="s">
        <v>408</v>
      </c>
      <c r="R7" s="337" t="s">
        <v>409</v>
      </c>
      <c r="S7" s="78"/>
    </row>
    <row r="8" spans="1:25" s="410" customFormat="1" ht="14.25">
      <c r="A8" s="456">
        <f>'1-συμβολαια'!A8</f>
        <v>0</v>
      </c>
      <c r="B8" s="407" t="str">
        <f>'1-συμβολαια'!C8</f>
        <v>εξισορόπηση διαφοράς διανεμομένων [260μ2 ΕΝΑΝΤΙ 125,53μ2</v>
      </c>
      <c r="C8" s="408">
        <f>'1-συμβολαια'!D8</f>
        <v>6666.66</v>
      </c>
      <c r="D8" s="411"/>
      <c r="E8" s="411"/>
      <c r="F8" s="411"/>
      <c r="G8" s="411"/>
      <c r="H8" s="411"/>
      <c r="I8" s="411"/>
      <c r="J8" s="411"/>
      <c r="K8" s="409">
        <f t="shared" si="0"/>
        <v>0</v>
      </c>
      <c r="L8" s="409">
        <v>3</v>
      </c>
      <c r="M8" s="337" t="s">
        <v>134</v>
      </c>
      <c r="N8" s="337" t="s">
        <v>406</v>
      </c>
      <c r="O8" s="337" t="s">
        <v>132</v>
      </c>
      <c r="P8" s="337" t="s">
        <v>407</v>
      </c>
      <c r="Q8" s="337" t="s">
        <v>408</v>
      </c>
      <c r="R8" s="337" t="s">
        <v>409</v>
      </c>
      <c r="S8" s="78"/>
    </row>
    <row r="9" spans="1:25" ht="15.75">
      <c r="A9" s="508" t="s">
        <v>56</v>
      </c>
      <c r="B9" s="509"/>
      <c r="C9" s="509"/>
      <c r="D9" s="238">
        <f t="shared" ref="D9:L9" si="1">SUM(D3:D8)</f>
        <v>0</v>
      </c>
      <c r="E9" s="238">
        <f t="shared" si="1"/>
        <v>0</v>
      </c>
      <c r="F9" s="238">
        <f t="shared" si="1"/>
        <v>0</v>
      </c>
      <c r="G9" s="363">
        <f t="shared" si="1"/>
        <v>0</v>
      </c>
      <c r="H9" s="363">
        <f t="shared" si="1"/>
        <v>0</v>
      </c>
      <c r="I9" s="363">
        <f t="shared" si="1"/>
        <v>0</v>
      </c>
      <c r="J9" s="363">
        <f t="shared" si="1"/>
        <v>0</v>
      </c>
      <c r="K9" s="363">
        <f t="shared" si="1"/>
        <v>0</v>
      </c>
      <c r="L9" s="363">
        <f t="shared" si="1"/>
        <v>15.5</v>
      </c>
    </row>
    <row r="10" spans="1:25" ht="15.75">
      <c r="M10" s="127" t="s">
        <v>102</v>
      </c>
      <c r="N10" s="138"/>
      <c r="O10" s="138"/>
      <c r="P10" s="138"/>
      <c r="Q10" s="138"/>
      <c r="R10" s="138"/>
      <c r="S10" s="138"/>
      <c r="T10" s="124"/>
      <c r="U10" s="124"/>
      <c r="V10" s="124"/>
      <c r="W10" s="124"/>
      <c r="X10" s="5"/>
    </row>
    <row r="11" spans="1:25" ht="15.75">
      <c r="M11" s="232"/>
      <c r="N11" s="127" t="s">
        <v>402</v>
      </c>
      <c r="O11" s="232"/>
      <c r="P11" s="232"/>
      <c r="Q11" s="232"/>
      <c r="R11" s="232"/>
      <c r="S11" s="232"/>
      <c r="T11" s="232"/>
      <c r="U11" s="232"/>
      <c r="V11" s="232"/>
      <c r="W11" s="240"/>
      <c r="X11" s="240"/>
      <c r="Y11" s="240"/>
    </row>
    <row r="12" spans="1:25" ht="15.75">
      <c r="M12" s="240"/>
      <c r="N12" s="240"/>
      <c r="O12" s="138" t="s">
        <v>103</v>
      </c>
      <c r="P12" s="138"/>
      <c r="Q12" s="138"/>
      <c r="R12" s="138"/>
      <c r="S12" s="138"/>
      <c r="T12" s="138"/>
      <c r="U12" s="138"/>
      <c r="V12" s="138"/>
      <c r="W12" s="138"/>
      <c r="X12" s="240"/>
      <c r="Y12" s="239"/>
    </row>
    <row r="13" spans="1:25" ht="15.75">
      <c r="M13" s="240"/>
      <c r="N13" s="240"/>
      <c r="O13" s="240"/>
      <c r="P13" s="241" t="s">
        <v>403</v>
      </c>
      <c r="Q13" s="240"/>
      <c r="R13" s="240"/>
      <c r="S13" s="241"/>
      <c r="T13" s="241"/>
      <c r="U13" s="241"/>
      <c r="V13" s="241"/>
      <c r="W13" s="241"/>
      <c r="X13" s="241"/>
      <c r="Y13" s="239"/>
    </row>
    <row r="14" spans="1:25" ht="15.75">
      <c r="M14" s="240"/>
      <c r="N14" s="240"/>
      <c r="O14" s="240"/>
      <c r="P14" s="240"/>
      <c r="Q14" s="138" t="s">
        <v>404</v>
      </c>
      <c r="R14" s="138"/>
      <c r="S14" s="138"/>
      <c r="T14" s="241"/>
      <c r="U14" s="241"/>
      <c r="V14" s="138"/>
      <c r="W14" s="138"/>
      <c r="X14" s="138"/>
      <c r="Y14" s="239"/>
    </row>
    <row r="15" spans="1:25" ht="15.75">
      <c r="M15" s="240"/>
      <c r="N15" s="240"/>
      <c r="O15" s="240"/>
      <c r="P15" s="240"/>
      <c r="Q15" s="240"/>
      <c r="R15" s="241" t="s">
        <v>405</v>
      </c>
      <c r="S15" s="241"/>
      <c r="T15" s="241"/>
      <c r="U15" s="241"/>
      <c r="V15" s="241"/>
      <c r="W15" s="241"/>
      <c r="X15" s="241"/>
      <c r="Y15" s="239"/>
    </row>
    <row r="16" spans="1:25" ht="15.75">
      <c r="T16" s="128"/>
      <c r="Y16" s="239"/>
    </row>
    <row r="17" spans="20:20" ht="15.75">
      <c r="T17" s="128"/>
    </row>
    <row r="18" spans="20:20" ht="15.75">
      <c r="T18" s="128"/>
    </row>
    <row r="19" spans="20:20" ht="15.75">
      <c r="T19" s="128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24" sqref="D24:E24"/>
    </sheetView>
  </sheetViews>
  <sheetFormatPr defaultRowHeight="15"/>
  <cols>
    <col min="1" max="1" width="11.5703125" style="108" bestFit="1" customWidth="1"/>
    <col min="2" max="2" width="101.28515625" style="109" bestFit="1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92" t="s">
        <v>1</v>
      </c>
      <c r="B1" s="626" t="s">
        <v>0</v>
      </c>
      <c r="C1" s="628" t="s">
        <v>141</v>
      </c>
      <c r="D1" s="628"/>
      <c r="E1" s="628"/>
      <c r="F1" s="629" t="s">
        <v>29</v>
      </c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1"/>
    </row>
    <row r="2" spans="1:22" ht="16.5" thickBot="1">
      <c r="A2" s="493"/>
      <c r="B2" s="627"/>
      <c r="C2" s="106" t="s">
        <v>23</v>
      </c>
      <c r="D2" s="111" t="s">
        <v>9</v>
      </c>
      <c r="E2" s="114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433</v>
      </c>
      <c r="K2" s="290" t="s">
        <v>434</v>
      </c>
      <c r="L2" s="290" t="s">
        <v>435</v>
      </c>
      <c r="M2" s="291">
        <v>65</v>
      </c>
      <c r="N2" s="292" t="s">
        <v>436</v>
      </c>
      <c r="O2" s="292" t="s">
        <v>437</v>
      </c>
      <c r="P2" s="292" t="s">
        <v>438</v>
      </c>
      <c r="Q2" s="292" t="s">
        <v>439</v>
      </c>
      <c r="R2" s="292" t="s">
        <v>440</v>
      </c>
      <c r="S2" s="288">
        <v>67</v>
      </c>
      <c r="T2" s="173"/>
      <c r="U2" s="173"/>
      <c r="V2" s="287"/>
    </row>
    <row r="3" spans="1:22" s="135" customFormat="1">
      <c r="A3" s="425" t="str">
        <f>'1-συμβολαια'!A3</f>
        <v>3ο</v>
      </c>
      <c r="B3" s="373" t="str">
        <f>'1-συμβολαια'!C3</f>
        <v>*οικοπέδου ΠΡΟΣΥΜΦΩΝΟ μεταβιβάσεως ποσοστών ΜΕΤΑ δικαιώματος ανεγέρσεως [κτίσματα]</v>
      </c>
      <c r="C3" s="354">
        <f>'1-συμβολαια'!L3</f>
        <v>6956.653198</v>
      </c>
      <c r="D3" s="374"/>
      <c r="E3" s="374">
        <f t="shared" ref="E3" si="0">C3-D3</f>
        <v>6956.653198</v>
      </c>
      <c r="F3" s="351">
        <v>61</v>
      </c>
      <c r="G3" s="351">
        <v>62</v>
      </c>
      <c r="H3" s="375"/>
      <c r="I3" s="376"/>
      <c r="J3" s="376"/>
      <c r="K3" s="376"/>
      <c r="L3" s="376"/>
      <c r="M3" s="376"/>
      <c r="N3" s="351"/>
      <c r="O3" s="351"/>
      <c r="P3" s="351"/>
      <c r="Q3" s="351"/>
      <c r="R3" s="351"/>
      <c r="S3" s="351"/>
      <c r="T3" s="351"/>
      <c r="U3" s="351"/>
      <c r="V3" s="351"/>
    </row>
    <row r="4" spans="1:22" s="135" customFormat="1">
      <c r="A4" s="425">
        <f>'1-συμβολαια'!A4</f>
        <v>0</v>
      </c>
      <c r="B4" s="373" t="str">
        <f>'1-συμβολαια'!C4</f>
        <v>*οικοπέδου ΠΡΟΣΥΜΦΩΝΟ μεταβιβάσεως ποσοστών ΜΕΤΑ δικαιώματος ανεγέρσεως [οικόπεδο]</v>
      </c>
      <c r="C4" s="354">
        <f>'1-συμβολαια'!L4</f>
        <v>750.4121980000001</v>
      </c>
      <c r="D4" s="374">
        <f>'1-συμβολαια'!N4</f>
        <v>0</v>
      </c>
      <c r="E4" s="374">
        <f t="shared" ref="E4:E8" si="1">C4-D4</f>
        <v>750.4121980000001</v>
      </c>
      <c r="F4" s="351">
        <v>61</v>
      </c>
      <c r="G4" s="351">
        <v>62</v>
      </c>
      <c r="H4" s="375"/>
      <c r="I4" s="376"/>
      <c r="J4" s="376"/>
      <c r="K4" s="376"/>
      <c r="L4" s="376"/>
      <c r="M4" s="376"/>
      <c r="N4" s="351"/>
      <c r="O4" s="351"/>
      <c r="P4" s="351"/>
      <c r="Q4" s="351"/>
      <c r="R4" s="351"/>
      <c r="S4" s="351"/>
      <c r="T4" s="351"/>
      <c r="U4" s="351"/>
      <c r="V4" s="351"/>
    </row>
    <row r="5" spans="1:22" s="135" customFormat="1">
      <c r="A5" s="425">
        <f>'1-συμβολαια'!A5</f>
        <v>0</v>
      </c>
      <c r="B5" s="373" t="str">
        <f>'1-συμβολαια'!C5</f>
        <v>εργολαβικό</v>
      </c>
      <c r="C5" s="354"/>
      <c r="D5" s="374"/>
      <c r="E5" s="374"/>
      <c r="F5" s="351"/>
      <c r="G5" s="351"/>
      <c r="H5" s="375"/>
      <c r="I5" s="376"/>
      <c r="J5" s="376"/>
      <c r="K5" s="376"/>
      <c r="L5" s="376"/>
      <c r="M5" s="376"/>
      <c r="N5" s="351"/>
      <c r="O5" s="351"/>
      <c r="P5" s="351"/>
      <c r="Q5" s="351"/>
      <c r="R5" s="351"/>
      <c r="S5" s="351"/>
      <c r="T5" s="351"/>
      <c r="U5" s="351"/>
      <c r="V5" s="351"/>
    </row>
    <row r="6" spans="1:22" s="135" customFormat="1">
      <c r="A6" s="425">
        <f>'1-συμβολαια'!A6</f>
        <v>0</v>
      </c>
      <c r="B6" s="373" t="str">
        <f>'1-συμβολαια'!C6</f>
        <v>πληρεξουσιότητα</v>
      </c>
      <c r="C6" s="354">
        <f>'1-συμβολαια'!L6</f>
        <v>69.372</v>
      </c>
      <c r="D6" s="354">
        <f>'1-συμβολαια'!N6</f>
        <v>0</v>
      </c>
      <c r="E6" s="354">
        <f t="shared" si="1"/>
        <v>69.372</v>
      </c>
      <c r="F6" s="351">
        <v>61</v>
      </c>
      <c r="G6" s="351">
        <v>62</v>
      </c>
      <c r="H6" s="375"/>
      <c r="I6" s="376"/>
      <c r="J6" s="376"/>
      <c r="K6" s="376"/>
      <c r="L6" s="376"/>
      <c r="M6" s="376"/>
      <c r="N6" s="351"/>
      <c r="O6" s="351"/>
      <c r="P6" s="351"/>
      <c r="Q6" s="351"/>
      <c r="R6" s="351"/>
      <c r="S6" s="351"/>
      <c r="T6" s="351"/>
      <c r="U6" s="351"/>
      <c r="V6" s="351"/>
    </row>
    <row r="7" spans="1:22" s="135" customFormat="1">
      <c r="A7" s="425">
        <f>'1-συμβολαια'!A7</f>
        <v>0</v>
      </c>
      <c r="B7" s="373" t="str">
        <f>'1-συμβολαια'!C7</f>
        <v>διανομή {κρυμέμη} [= 67,44% &amp; 32,56%]</v>
      </c>
      <c r="C7" s="354">
        <f>'1-συμβολαια'!L7</f>
        <v>759.87219800000014</v>
      </c>
      <c r="D7" s="354">
        <f>'1-συμβολαια'!N7</f>
        <v>0</v>
      </c>
      <c r="E7" s="354">
        <f t="shared" ref="E7" si="2">C7-D7</f>
        <v>759.87219800000014</v>
      </c>
      <c r="F7" s="351">
        <v>61</v>
      </c>
      <c r="G7" s="351">
        <v>62</v>
      </c>
      <c r="H7" s="375"/>
      <c r="I7" s="376"/>
      <c r="J7" s="376"/>
      <c r="K7" s="376"/>
      <c r="L7" s="376"/>
      <c r="M7" s="376"/>
      <c r="N7" s="351"/>
      <c r="O7" s="351"/>
      <c r="P7" s="351"/>
      <c r="Q7" s="351"/>
      <c r="R7" s="351"/>
      <c r="S7" s="351"/>
      <c r="T7" s="351"/>
      <c r="U7" s="351"/>
      <c r="V7" s="351"/>
    </row>
    <row r="8" spans="1:22" s="135" customFormat="1">
      <c r="A8" s="425">
        <f>'1-συμβολαια'!A8</f>
        <v>0</v>
      </c>
      <c r="B8" s="373" t="str">
        <f>'1-συμβολαια'!C8</f>
        <v>εξισορόπηση διαφοράς διανεμομένων [260μ2 ΕΝΑΝΤΙ 125,53μ2</v>
      </c>
      <c r="C8" s="354">
        <f>'1-συμβολαια'!L8</f>
        <v>102.652198</v>
      </c>
      <c r="D8" s="374"/>
      <c r="E8" s="374">
        <f t="shared" si="1"/>
        <v>102.652198</v>
      </c>
      <c r="F8" s="351">
        <v>61</v>
      </c>
      <c r="G8" s="351">
        <v>62</v>
      </c>
      <c r="H8" s="375"/>
      <c r="I8" s="376"/>
      <c r="J8" s="376"/>
      <c r="K8" s="376"/>
      <c r="L8" s="376"/>
      <c r="M8" s="376"/>
      <c r="N8" s="351"/>
      <c r="O8" s="351"/>
      <c r="P8" s="351"/>
      <c r="Q8" s="351"/>
      <c r="R8" s="351"/>
      <c r="S8" s="351"/>
      <c r="T8" s="351"/>
      <c r="U8" s="351"/>
      <c r="V8" s="351"/>
    </row>
    <row r="9" spans="1:22" ht="15.75">
      <c r="A9" s="508" t="s">
        <v>47</v>
      </c>
      <c r="B9" s="509"/>
      <c r="C9" s="112">
        <f>SUM(C3:C8)</f>
        <v>8638.9617920000001</v>
      </c>
      <c r="D9" s="112">
        <f>SUM(D3:D8)</f>
        <v>0</v>
      </c>
      <c r="E9" s="112">
        <f>SUM(E3:E8)</f>
        <v>8638.9617920000001</v>
      </c>
      <c r="I9" s="73">
        <f t="shared" ref="I9:T9" si="3">SUM(I3:I8)</f>
        <v>0</v>
      </c>
      <c r="J9" s="73">
        <f t="shared" si="3"/>
        <v>0</v>
      </c>
      <c r="K9" s="73">
        <f t="shared" si="3"/>
        <v>0</v>
      </c>
      <c r="L9" s="73">
        <f t="shared" si="3"/>
        <v>0</v>
      </c>
      <c r="M9" s="73">
        <f t="shared" si="3"/>
        <v>0</v>
      </c>
      <c r="N9" s="73">
        <f t="shared" si="3"/>
        <v>0</v>
      </c>
      <c r="O9" s="73">
        <f t="shared" si="3"/>
        <v>0</v>
      </c>
      <c r="P9" s="73">
        <f t="shared" si="3"/>
        <v>0</v>
      </c>
      <c r="Q9" s="73">
        <f t="shared" si="3"/>
        <v>0</v>
      </c>
      <c r="R9" s="73">
        <f t="shared" si="3"/>
        <v>0</v>
      </c>
      <c r="S9" s="73">
        <f t="shared" si="3"/>
        <v>0</v>
      </c>
      <c r="T9" s="73">
        <f t="shared" si="3"/>
        <v>0</v>
      </c>
    </row>
    <row r="10" spans="1:22"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</row>
    <row r="11" spans="1:22" ht="15.75">
      <c r="F11" s="155" t="s">
        <v>236</v>
      </c>
      <c r="G11" s="127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4"/>
    </row>
    <row r="12" spans="1:22" ht="15.75">
      <c r="F12" s="295"/>
      <c r="G12" s="138" t="s">
        <v>237</v>
      </c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4"/>
    </row>
    <row r="13" spans="1:22" ht="15.75">
      <c r="F13" s="294"/>
      <c r="G13" s="294"/>
      <c r="H13" s="155" t="s">
        <v>238</v>
      </c>
      <c r="I13" s="127"/>
      <c r="J13" s="127"/>
      <c r="K13" s="127"/>
      <c r="L13" s="293"/>
      <c r="M13" s="293"/>
      <c r="N13" s="293"/>
      <c r="O13" s="293"/>
      <c r="P13" s="293"/>
      <c r="Q13" s="293"/>
      <c r="R13" s="293"/>
      <c r="S13" s="293"/>
      <c r="T13" s="293"/>
      <c r="U13" s="293"/>
      <c r="V13" s="294"/>
    </row>
    <row r="14" spans="1:22" ht="15.75">
      <c r="F14" s="294"/>
      <c r="G14" s="295"/>
      <c r="H14" s="294"/>
      <c r="I14" s="138" t="s">
        <v>261</v>
      </c>
      <c r="J14" s="138"/>
      <c r="K14" s="138"/>
      <c r="L14" s="296"/>
      <c r="M14" s="296"/>
      <c r="N14" s="296"/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F15" s="294"/>
      <c r="G15" s="295"/>
      <c r="H15" s="294"/>
      <c r="I15" s="138"/>
      <c r="J15" s="155" t="s">
        <v>441</v>
      </c>
      <c r="K15" s="138"/>
      <c r="L15" s="296"/>
      <c r="M15" s="296"/>
      <c r="N15" s="296"/>
      <c r="O15" s="296"/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5"/>
      <c r="H16" s="294"/>
      <c r="I16" s="138"/>
      <c r="J16" s="138"/>
      <c r="K16" s="138" t="s">
        <v>442</v>
      </c>
      <c r="L16" s="296"/>
      <c r="M16" s="296"/>
      <c r="N16" s="296"/>
      <c r="O16" s="296"/>
      <c r="P16" s="296"/>
      <c r="Q16" s="296"/>
      <c r="R16" s="296"/>
      <c r="S16" s="296"/>
      <c r="T16" s="296"/>
      <c r="U16" s="293"/>
      <c r="V16" s="294"/>
    </row>
    <row r="17" spans="2:22" ht="15.75">
      <c r="F17" s="294"/>
      <c r="G17" s="294"/>
      <c r="H17" s="293"/>
      <c r="I17" s="296"/>
      <c r="J17" s="296"/>
      <c r="K17" s="296"/>
      <c r="L17" s="155" t="s">
        <v>443</v>
      </c>
      <c r="M17" s="296"/>
      <c r="N17" s="296"/>
      <c r="O17" s="296"/>
      <c r="P17" s="296"/>
      <c r="Q17" s="296"/>
      <c r="R17" s="296"/>
      <c r="S17" s="296"/>
      <c r="T17" s="296"/>
      <c r="U17" s="293"/>
      <c r="V17" s="294"/>
    </row>
    <row r="18" spans="2:22" ht="15.75">
      <c r="C18" s="110">
        <f>SUM(C10:C11)</f>
        <v>0</v>
      </c>
      <c r="F18" s="293"/>
      <c r="G18" s="293"/>
      <c r="H18" s="293"/>
      <c r="I18" s="296"/>
      <c r="J18" s="296"/>
      <c r="K18" s="296"/>
      <c r="L18" s="296"/>
      <c r="M18" s="138" t="s">
        <v>262</v>
      </c>
      <c r="N18" s="296"/>
      <c r="O18" s="296"/>
      <c r="P18" s="296"/>
      <c r="Q18" s="296"/>
      <c r="R18" s="296"/>
      <c r="S18" s="296"/>
      <c r="T18" s="296"/>
      <c r="U18" s="293"/>
      <c r="V18" s="294"/>
    </row>
    <row r="19" spans="2:22" ht="15.75">
      <c r="F19" s="294"/>
      <c r="G19" s="294"/>
      <c r="H19" s="293"/>
      <c r="I19" s="296"/>
      <c r="J19" s="296"/>
      <c r="K19" s="296"/>
      <c r="L19" s="296"/>
      <c r="M19" s="296"/>
      <c r="N19" s="155" t="s">
        <v>444</v>
      </c>
      <c r="O19" s="296"/>
      <c r="P19" s="296"/>
      <c r="Q19" s="296"/>
      <c r="R19" s="296"/>
      <c r="S19" s="296"/>
      <c r="T19" s="296"/>
      <c r="U19" s="293"/>
      <c r="V19" s="294"/>
    </row>
    <row r="20" spans="2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138" t="s">
        <v>445</v>
      </c>
      <c r="P20" s="296"/>
      <c r="Q20" s="296"/>
      <c r="R20" s="296"/>
      <c r="S20" s="296"/>
      <c r="T20" s="296"/>
      <c r="U20" s="293"/>
      <c r="V20" s="294"/>
    </row>
    <row r="21" spans="2:22" ht="15.75">
      <c r="F21" s="294"/>
      <c r="G21" s="294"/>
      <c r="H21" s="293"/>
      <c r="I21" s="296"/>
      <c r="J21" s="296"/>
      <c r="K21" s="296"/>
      <c r="L21" s="296"/>
      <c r="M21" s="296"/>
      <c r="N21" s="296"/>
      <c r="O21" s="296"/>
      <c r="P21" s="155" t="s">
        <v>263</v>
      </c>
      <c r="Q21" s="296"/>
      <c r="R21" s="296"/>
      <c r="S21" s="296"/>
      <c r="T21" s="296"/>
      <c r="U21" s="293"/>
      <c r="V21" s="294"/>
    </row>
    <row r="22" spans="2:22" ht="15.75">
      <c r="F22" s="294"/>
      <c r="G22" s="294"/>
      <c r="H22" s="293"/>
      <c r="I22" s="296"/>
      <c r="J22" s="296"/>
      <c r="K22" s="296"/>
      <c r="L22" s="296"/>
      <c r="M22" s="296"/>
      <c r="N22" s="296"/>
      <c r="O22" s="296"/>
      <c r="P22" s="296"/>
      <c r="Q22" s="138" t="s">
        <v>264</v>
      </c>
      <c r="R22" s="138"/>
      <c r="S22" s="138"/>
      <c r="T22" s="296"/>
      <c r="U22" s="293"/>
      <c r="V22" s="294"/>
    </row>
    <row r="23" spans="2:22" ht="15.75">
      <c r="F23" s="294"/>
      <c r="G23" s="294"/>
      <c r="H23" s="293"/>
      <c r="I23" s="296"/>
      <c r="J23" s="296"/>
      <c r="K23" s="296"/>
      <c r="L23" s="296"/>
      <c r="M23" s="296"/>
      <c r="N23" s="296"/>
      <c r="O23" s="296"/>
      <c r="P23" s="296"/>
      <c r="Q23" s="296"/>
      <c r="R23" s="155" t="s">
        <v>265</v>
      </c>
      <c r="S23" s="296"/>
      <c r="T23" s="296"/>
      <c r="U23" s="293"/>
      <c r="V23" s="294"/>
    </row>
    <row r="24" spans="2:22" ht="15.75">
      <c r="F24" s="294"/>
      <c r="G24" s="294"/>
      <c r="H24" s="293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138" t="s">
        <v>266</v>
      </c>
      <c r="T24" s="296"/>
      <c r="U24" s="293"/>
      <c r="V24" s="294"/>
    </row>
    <row r="25" spans="2:22" ht="15.75">
      <c r="F25" s="294"/>
      <c r="G25" s="294"/>
      <c r="H25" s="293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155" t="s">
        <v>446</v>
      </c>
      <c r="U25" s="293"/>
      <c r="V25" s="294"/>
    </row>
    <row r="26" spans="2:22">
      <c r="F26" s="294"/>
      <c r="G26" s="294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4"/>
    </row>
    <row r="27" spans="2:22" ht="15.75" customHeight="1">
      <c r="B27" s="226"/>
      <c r="C27" s="326"/>
      <c r="D27" s="328"/>
      <c r="E27" s="327"/>
      <c r="F27" s="327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2:22" ht="15.75" customHeight="1">
      <c r="B28" s="225"/>
      <c r="C28" s="115"/>
      <c r="D28" s="328"/>
      <c r="E28" s="327"/>
      <c r="F28" s="327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2:22"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2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2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2:22">
      <c r="D32" s="328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  <row r="35" spans="8:21"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</row>
    <row r="36" spans="8:21">
      <c r="H36" s="122"/>
      <c r="I36" s="122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</row>
    <row r="37" spans="8:21"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</row>
    <row r="38" spans="8:21"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35"/>
  <sheetViews>
    <sheetView workbookViewId="0">
      <pane ySplit="2" topLeftCell="A3" activePane="bottomLeft" state="frozen"/>
      <selection pane="bottomLeft" activeCell="B45" sqref="B45"/>
    </sheetView>
  </sheetViews>
  <sheetFormatPr defaultRowHeight="11.25"/>
  <cols>
    <col min="1" max="1" width="7.28515625" style="8" bestFit="1" customWidth="1"/>
    <col min="2" max="2" width="71" style="141" customWidth="1"/>
    <col min="3" max="4" width="9.42578125" style="2" customWidth="1"/>
    <col min="5" max="5" width="9.42578125" style="86" customWidth="1"/>
    <col min="6" max="6" width="8.140625" style="86" customWidth="1"/>
    <col min="7" max="7" width="10.7109375" style="86" customWidth="1"/>
    <col min="8" max="8" width="9.42578125" style="86" customWidth="1"/>
    <col min="9" max="9" width="7.85546875" style="86" customWidth="1"/>
    <col min="10" max="10" width="7.42578125" style="86" customWidth="1"/>
    <col min="11" max="11" width="7.85546875" style="86" customWidth="1"/>
    <col min="12" max="27" width="7.140625" style="86" customWidth="1"/>
    <col min="28" max="28" width="6.140625" style="86" customWidth="1"/>
    <col min="29" max="29" width="7.140625" style="86" customWidth="1"/>
    <col min="30" max="33" width="6.140625" style="86" customWidth="1"/>
    <col min="34" max="34" width="7.85546875" style="86" customWidth="1"/>
    <col min="35" max="35" width="16.28515625" style="86" customWidth="1"/>
    <col min="36" max="37" width="7.140625" style="86" customWidth="1"/>
    <col min="38" max="38" width="8.140625" style="86" customWidth="1"/>
    <col min="39" max="39" width="7.7109375" style="86" customWidth="1"/>
    <col min="40" max="40" width="7" style="86" customWidth="1"/>
    <col min="41" max="41" width="6.140625" style="86" customWidth="1"/>
    <col min="42" max="46" width="7.85546875" style="86" customWidth="1"/>
    <col min="47" max="47" width="6.140625" style="86" customWidth="1"/>
    <col min="48" max="48" width="6.140625" style="367" customWidth="1"/>
    <col min="49" max="49" width="6.140625" style="86" customWidth="1"/>
    <col min="50" max="51" width="8.28515625" style="86" customWidth="1"/>
    <col min="52" max="52" width="6.140625" style="86" customWidth="1"/>
    <col min="53" max="53" width="7.5703125" style="86" customWidth="1"/>
    <col min="54" max="55" width="6.140625" style="86" customWidth="1"/>
    <col min="56" max="56" width="8" style="86" customWidth="1"/>
    <col min="57" max="58" width="6.140625" style="86" customWidth="1"/>
    <col min="59" max="59" width="7.42578125" style="86" customWidth="1"/>
    <col min="60" max="60" width="8.5703125" style="86" customWidth="1"/>
    <col min="61" max="67" width="6.140625" style="86" customWidth="1"/>
    <col min="68" max="68" width="6.140625" style="367" customWidth="1"/>
    <col min="69" max="70" width="6.140625" style="86" customWidth="1"/>
    <col min="71" max="71" width="5.5703125" style="86" customWidth="1"/>
    <col min="72" max="78" width="10.5703125" style="86" customWidth="1"/>
    <col min="79" max="80" width="12.42578125" style="86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467" t="s">
        <v>1</v>
      </c>
      <c r="B1" s="642" t="s">
        <v>0</v>
      </c>
      <c r="C1" s="645" t="s">
        <v>93</v>
      </c>
      <c r="D1" s="646"/>
      <c r="E1" s="633" t="s">
        <v>94</v>
      </c>
      <c r="F1" s="633"/>
      <c r="G1" s="633"/>
      <c r="H1" s="634" t="s">
        <v>167</v>
      </c>
      <c r="I1" s="634"/>
      <c r="J1" s="633" t="s">
        <v>171</v>
      </c>
      <c r="K1" s="633"/>
      <c r="L1" s="633"/>
      <c r="M1" s="633"/>
      <c r="N1" s="633"/>
      <c r="O1" s="633"/>
      <c r="P1" s="633"/>
      <c r="Q1" s="633"/>
      <c r="R1" s="633"/>
      <c r="S1" s="633"/>
      <c r="T1" s="633"/>
      <c r="U1" s="633"/>
      <c r="V1" s="633"/>
      <c r="W1" s="633"/>
      <c r="X1" s="633"/>
      <c r="Y1" s="633"/>
      <c r="Z1" s="633"/>
      <c r="AA1" s="633"/>
      <c r="AB1" s="633"/>
      <c r="AC1" s="633"/>
      <c r="AD1" s="633"/>
      <c r="AE1" s="633"/>
      <c r="AF1" s="633"/>
      <c r="AG1" s="633"/>
      <c r="AH1" s="633"/>
      <c r="AI1" s="633"/>
      <c r="AJ1" s="644" t="s">
        <v>172</v>
      </c>
      <c r="AK1" s="644"/>
      <c r="AL1" s="644"/>
      <c r="AM1" s="644"/>
      <c r="AN1" s="644"/>
      <c r="AO1" s="644"/>
      <c r="AP1" s="644"/>
      <c r="AQ1" s="644"/>
      <c r="AR1" s="644"/>
      <c r="AS1" s="644"/>
      <c r="AT1" s="644"/>
      <c r="AU1" s="644"/>
      <c r="AV1" s="644"/>
      <c r="AW1" s="644"/>
      <c r="AX1" s="644"/>
      <c r="AY1" s="635" t="s">
        <v>188</v>
      </c>
      <c r="AZ1" s="636"/>
      <c r="BA1" s="636"/>
      <c r="BB1" s="636"/>
      <c r="BC1" s="636"/>
      <c r="BD1" s="637"/>
      <c r="BE1" s="638" t="s">
        <v>192</v>
      </c>
      <c r="BF1" s="639"/>
      <c r="BG1" s="639"/>
      <c r="BH1" s="640"/>
      <c r="BI1" s="641" t="s">
        <v>180</v>
      </c>
      <c r="BJ1" s="641"/>
      <c r="BK1" s="641"/>
      <c r="BL1" s="641"/>
      <c r="BM1" s="641"/>
      <c r="BN1" s="641"/>
      <c r="BO1" s="641"/>
      <c r="BP1" s="641"/>
      <c r="BQ1" s="641"/>
      <c r="BR1" s="641"/>
      <c r="BS1" s="641"/>
      <c r="BT1" s="641"/>
      <c r="BU1" s="647" t="s">
        <v>494</v>
      </c>
      <c r="BV1" s="648"/>
      <c r="BW1" s="648"/>
      <c r="BX1" s="648"/>
      <c r="BY1" s="648"/>
      <c r="BZ1" s="649"/>
      <c r="CA1" s="632" t="s">
        <v>287</v>
      </c>
      <c r="CB1" s="632"/>
      <c r="CC1" s="632"/>
    </row>
    <row r="2" spans="1:81" ht="23.25" thickBot="1">
      <c r="A2" s="468"/>
      <c r="B2" s="643"/>
      <c r="C2" s="162"/>
      <c r="D2" s="182" t="s">
        <v>91</v>
      </c>
      <c r="E2" s="144"/>
      <c r="F2" s="183" t="s">
        <v>91</v>
      </c>
      <c r="G2" s="143" t="s">
        <v>166</v>
      </c>
      <c r="H2" s="144"/>
      <c r="I2" s="210" t="s">
        <v>91</v>
      </c>
      <c r="J2" s="144" t="s">
        <v>239</v>
      </c>
      <c r="K2" s="144" t="s">
        <v>240</v>
      </c>
      <c r="L2" s="144" t="s">
        <v>241</v>
      </c>
      <c r="M2" s="144" t="s">
        <v>242</v>
      </c>
      <c r="N2" s="144" t="s">
        <v>243</v>
      </c>
      <c r="O2" s="144" t="s">
        <v>464</v>
      </c>
      <c r="P2" s="144" t="s">
        <v>481</v>
      </c>
      <c r="Q2" s="144" t="s">
        <v>485</v>
      </c>
      <c r="R2" s="144" t="s">
        <v>559</v>
      </c>
      <c r="S2" s="144" t="s">
        <v>244</v>
      </c>
      <c r="T2" s="144" t="s">
        <v>429</v>
      </c>
      <c r="U2" s="144" t="s">
        <v>430</v>
      </c>
      <c r="V2" s="144" t="s">
        <v>458</v>
      </c>
      <c r="W2" s="144" t="s">
        <v>561</v>
      </c>
      <c r="X2" s="144" t="s">
        <v>467</v>
      </c>
      <c r="Y2" s="144" t="s">
        <v>562</v>
      </c>
      <c r="Z2" s="144" t="s">
        <v>245</v>
      </c>
      <c r="AA2" s="144" t="s">
        <v>246</v>
      </c>
      <c r="AB2" s="144" t="s">
        <v>247</v>
      </c>
      <c r="AC2" s="144" t="s">
        <v>281</v>
      </c>
      <c r="AD2" s="144" t="s">
        <v>279</v>
      </c>
      <c r="AE2" s="144" t="s">
        <v>280</v>
      </c>
      <c r="AF2" s="144"/>
      <c r="AG2" s="144"/>
      <c r="AH2" s="144" t="s">
        <v>47</v>
      </c>
      <c r="AI2" s="142" t="s">
        <v>29</v>
      </c>
      <c r="AJ2" s="144" t="s">
        <v>173</v>
      </c>
      <c r="AK2" s="144" t="s">
        <v>174</v>
      </c>
      <c r="AL2" s="144" t="s">
        <v>175</v>
      </c>
      <c r="AM2" s="144" t="s">
        <v>177</v>
      </c>
      <c r="AN2" s="144" t="s">
        <v>178</v>
      </c>
      <c r="AO2" s="144" t="s">
        <v>179</v>
      </c>
      <c r="AP2" s="144" t="s">
        <v>267</v>
      </c>
      <c r="AQ2" s="144" t="s">
        <v>268</v>
      </c>
      <c r="AR2" s="144" t="s">
        <v>269</v>
      </c>
      <c r="AS2" s="144" t="s">
        <v>488</v>
      </c>
      <c r="AT2" s="144" t="s">
        <v>460</v>
      </c>
      <c r="AU2" s="144" t="s">
        <v>461</v>
      </c>
      <c r="AV2" s="144"/>
      <c r="AW2" s="144"/>
      <c r="AX2" s="147" t="s">
        <v>47</v>
      </c>
      <c r="AY2" s="144" t="s">
        <v>185</v>
      </c>
      <c r="AZ2" s="144" t="s">
        <v>186</v>
      </c>
      <c r="BA2" s="144" t="s">
        <v>189</v>
      </c>
      <c r="BB2" s="144" t="s">
        <v>187</v>
      </c>
      <c r="BC2" s="144" t="s">
        <v>191</v>
      </c>
      <c r="BD2" s="142" t="s">
        <v>47</v>
      </c>
      <c r="BE2" s="144" t="s">
        <v>196</v>
      </c>
      <c r="BF2" s="144" t="s">
        <v>197</v>
      </c>
      <c r="BG2" s="144" t="s">
        <v>198</v>
      </c>
      <c r="BH2" s="145" t="s">
        <v>47</v>
      </c>
      <c r="BI2" s="144" t="s">
        <v>207</v>
      </c>
      <c r="BJ2" s="144" t="s">
        <v>208</v>
      </c>
      <c r="BK2" s="144" t="s">
        <v>211</v>
      </c>
      <c r="BL2" s="144" t="s">
        <v>216</v>
      </c>
      <c r="BM2" s="144" t="s">
        <v>217</v>
      </c>
      <c r="BN2" s="144" t="s">
        <v>218</v>
      </c>
      <c r="BO2" s="144" t="s">
        <v>282</v>
      </c>
      <c r="BP2" s="144" t="s">
        <v>283</v>
      </c>
      <c r="BQ2" s="144" t="s">
        <v>447</v>
      </c>
      <c r="BR2" s="144" t="s">
        <v>448</v>
      </c>
      <c r="BS2" s="144"/>
      <c r="BT2" s="142" t="s">
        <v>47</v>
      </c>
      <c r="BU2" s="144"/>
      <c r="BV2" s="144"/>
      <c r="BW2" s="144"/>
      <c r="BX2" s="144"/>
      <c r="BY2" s="144"/>
      <c r="BZ2" s="147" t="s">
        <v>495</v>
      </c>
      <c r="CA2" s="162" t="s">
        <v>136</v>
      </c>
      <c r="CB2" s="323" t="s">
        <v>480</v>
      </c>
      <c r="CC2" s="181" t="s">
        <v>286</v>
      </c>
    </row>
    <row r="3" spans="1:81" s="5" customFormat="1">
      <c r="A3" s="357" t="str">
        <f>'1-συμβολαια'!A3</f>
        <v>3ο</v>
      </c>
      <c r="B3" s="364" t="str">
        <f>'1-συμβολαια'!C3</f>
        <v>*οικοπέδου ΠΡΟΣΥΜΦΩΝΟ μεταβιβάσεως ποσοστών ΜΕΤΑ δικαιώματος ανεγέρσεως [κτίσματα]</v>
      </c>
      <c r="C3" s="448">
        <f>'5-αντίγρ'!AN3</f>
        <v>40.739999999999995</v>
      </c>
      <c r="D3" s="448">
        <f>'5-αντίγρ'!AM3</f>
        <v>1.98</v>
      </c>
      <c r="E3" s="322">
        <f>'6-μεταγρ'!P3</f>
        <v>0</v>
      </c>
      <c r="F3" s="322">
        <f>'6-μεταγρ'!N3+'6-μεταγρ'!O3</f>
        <v>0</v>
      </c>
      <c r="G3" s="322"/>
      <c r="H3" s="322">
        <f>'7-προςΔΟΥ'!V3</f>
        <v>78.990000000000009</v>
      </c>
      <c r="I3" s="282">
        <f>'7-προςΔΟΥ'!K3</f>
        <v>0</v>
      </c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  <c r="AA3" s="281"/>
      <c r="AB3" s="281"/>
      <c r="AC3" s="283"/>
      <c r="AD3" s="283"/>
      <c r="AE3" s="281"/>
      <c r="AF3" s="281"/>
      <c r="AG3" s="281"/>
      <c r="AH3" s="283">
        <f t="shared" ref="AH3:AH8" si="0">SUM(J3:AG3)</f>
        <v>0</v>
      </c>
      <c r="AI3" s="281"/>
      <c r="AJ3" s="283"/>
      <c r="AK3" s="283"/>
      <c r="AL3" s="283"/>
      <c r="AM3" s="283"/>
      <c r="AN3" s="283"/>
      <c r="AO3" s="283"/>
      <c r="AP3" s="283"/>
      <c r="AQ3" s="283"/>
      <c r="AR3" s="283"/>
      <c r="AS3" s="283"/>
      <c r="AT3" s="283"/>
      <c r="AU3" s="283"/>
      <c r="AV3" s="283"/>
      <c r="AW3" s="281"/>
      <c r="AX3" s="283">
        <f t="shared" ref="AX3:AX8" si="1">SUM(AJ3:AW3)</f>
        <v>0</v>
      </c>
      <c r="AY3" s="283"/>
      <c r="AZ3" s="281"/>
      <c r="BA3" s="283"/>
      <c r="BB3" s="281"/>
      <c r="BC3" s="281"/>
      <c r="BD3" s="283">
        <f t="shared" ref="BD3:BD8" si="2">SUM(AY3:BC3)</f>
        <v>0</v>
      </c>
      <c r="BE3" s="281"/>
      <c r="BF3" s="281"/>
      <c r="BG3" s="281"/>
      <c r="BH3" s="281">
        <f t="shared" ref="BH3:BH8" si="3">SUM(BE3:BG3)</f>
        <v>0</v>
      </c>
      <c r="BI3" s="281"/>
      <c r="BJ3" s="281"/>
      <c r="BK3" s="281"/>
      <c r="BL3" s="281"/>
      <c r="BM3" s="281"/>
      <c r="BN3" s="281"/>
      <c r="BO3" s="281"/>
      <c r="BP3" s="283"/>
      <c r="BQ3" s="283"/>
      <c r="BR3" s="283"/>
      <c r="BS3" s="277"/>
      <c r="BT3" s="283">
        <f t="shared" ref="BT3:BT8" si="4">SUM(BI3:BS3)</f>
        <v>0</v>
      </c>
      <c r="BU3" s="322"/>
      <c r="BV3" s="322"/>
      <c r="BW3" s="322"/>
      <c r="BX3" s="322"/>
      <c r="BY3" s="322"/>
      <c r="BZ3" s="322">
        <f t="shared" ref="BZ3:BZ8" si="5">BU3+BV3+BW3+BX3</f>
        <v>0</v>
      </c>
      <c r="CA3" s="387">
        <f t="shared" ref="CA3:CA8" si="6">C3+G3+H3+AH3-AB3+AX3+BD3+BH3+BT3-BP3+BZ3-BX3</f>
        <v>119.73</v>
      </c>
      <c r="CB3" s="387">
        <f t="shared" ref="CB3:CB8" si="7">D3+F3+I3+AD3+BY3</f>
        <v>1.98</v>
      </c>
      <c r="CC3" s="344"/>
    </row>
    <row r="4" spans="1:81" s="5" customFormat="1">
      <c r="A4" s="357">
        <f>'1-συμβολαια'!A4</f>
        <v>0</v>
      </c>
      <c r="B4" s="364" t="str">
        <f>'1-συμβολαια'!C4</f>
        <v>*οικοπέδου ΠΡΟΣΥΜΦΩΝΟ μεταβιβάσεως ποσοστών ΜΕΤΑ δικαιώματος ανεγέρσεως [οικόπεδο]</v>
      </c>
      <c r="C4" s="448">
        <f>'5-αντίγρ'!AN4</f>
        <v>0</v>
      </c>
      <c r="D4" s="448">
        <f>'5-αντίγρ'!AM4</f>
        <v>0</v>
      </c>
      <c r="E4" s="322">
        <f>'6-μεταγρ'!P4</f>
        <v>0</v>
      </c>
      <c r="F4" s="322">
        <f>'6-μεταγρ'!N4+'6-μεταγρ'!O4</f>
        <v>0</v>
      </c>
      <c r="G4" s="322"/>
      <c r="H4" s="322">
        <f>'7-προςΔΟΥ'!V4</f>
        <v>67.25</v>
      </c>
      <c r="I4" s="282">
        <f>'7-προςΔΟΥ'!K4</f>
        <v>0</v>
      </c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1"/>
      <c r="AB4" s="281"/>
      <c r="AC4" s="283"/>
      <c r="AD4" s="283"/>
      <c r="AE4" s="281"/>
      <c r="AF4" s="281"/>
      <c r="AG4" s="281"/>
      <c r="AH4" s="283">
        <f t="shared" si="0"/>
        <v>0</v>
      </c>
      <c r="AI4" s="281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1"/>
      <c r="AX4" s="283">
        <f t="shared" si="1"/>
        <v>0</v>
      </c>
      <c r="AY4" s="283"/>
      <c r="AZ4" s="281"/>
      <c r="BA4" s="283"/>
      <c r="BB4" s="281"/>
      <c r="BC4" s="281"/>
      <c r="BD4" s="283">
        <f t="shared" si="2"/>
        <v>0</v>
      </c>
      <c r="BE4" s="281"/>
      <c r="BF4" s="281"/>
      <c r="BG4" s="281"/>
      <c r="BH4" s="281">
        <f t="shared" si="3"/>
        <v>0</v>
      </c>
      <c r="BI4" s="281"/>
      <c r="BJ4" s="281"/>
      <c r="BK4" s="281"/>
      <c r="BL4" s="281"/>
      <c r="BM4" s="281"/>
      <c r="BN4" s="281"/>
      <c r="BO4" s="281"/>
      <c r="BP4" s="283"/>
      <c r="BQ4" s="283"/>
      <c r="BR4" s="283"/>
      <c r="BS4" s="277"/>
      <c r="BT4" s="283">
        <f t="shared" si="4"/>
        <v>0</v>
      </c>
      <c r="BU4" s="322"/>
      <c r="BV4" s="322"/>
      <c r="BW4" s="322"/>
      <c r="BX4" s="322"/>
      <c r="BY4" s="322"/>
      <c r="BZ4" s="322">
        <f t="shared" si="5"/>
        <v>0</v>
      </c>
      <c r="CA4" s="387">
        <f t="shared" si="6"/>
        <v>67.25</v>
      </c>
      <c r="CB4" s="387">
        <f t="shared" si="7"/>
        <v>0</v>
      </c>
      <c r="CC4" s="344"/>
    </row>
    <row r="5" spans="1:81" s="5" customFormat="1">
      <c r="A5" s="357">
        <f>'1-συμβολαια'!A5</f>
        <v>0</v>
      </c>
      <c r="B5" s="364" t="str">
        <f>'1-συμβολαια'!C5</f>
        <v>εργολαβικό</v>
      </c>
      <c r="C5" s="448">
        <f>'5-αντίγρ'!AN5</f>
        <v>32.299999999999997</v>
      </c>
      <c r="D5" s="448">
        <f>'5-αντίγρ'!AM5</f>
        <v>1.98</v>
      </c>
      <c r="E5" s="322">
        <f>'6-μεταγρ'!P5</f>
        <v>11.74</v>
      </c>
      <c r="F5" s="322">
        <f>'6-μεταγρ'!N5+'6-μεταγρ'!O5</f>
        <v>1.98</v>
      </c>
      <c r="G5" s="322"/>
      <c r="H5" s="322">
        <f>'7-προςΔΟΥ'!V5</f>
        <v>150.94</v>
      </c>
      <c r="I5" s="282">
        <f>'7-προςΔΟΥ'!K5</f>
        <v>0</v>
      </c>
      <c r="J5" s="283"/>
      <c r="K5" s="283">
        <f>5.87+5.87+3*3.23</f>
        <v>21.43</v>
      </c>
      <c r="L5" s="283">
        <f>3*3.23</f>
        <v>9.69</v>
      </c>
      <c r="M5" s="283"/>
      <c r="N5" s="283"/>
      <c r="O5" s="283"/>
      <c r="P5" s="283">
        <v>3.23</v>
      </c>
      <c r="Q5" s="283"/>
      <c r="R5" s="283">
        <v>3.23</v>
      </c>
      <c r="S5" s="283">
        <v>3.23</v>
      </c>
      <c r="T5" s="283">
        <f>2*3.23</f>
        <v>6.46</v>
      </c>
      <c r="U5" s="283"/>
      <c r="V5" s="283">
        <f>2*3.23</f>
        <v>6.46</v>
      </c>
      <c r="W5" s="283"/>
      <c r="X5" s="283"/>
      <c r="Y5" s="283"/>
      <c r="Z5" s="283"/>
      <c r="AA5" s="281"/>
      <c r="AB5" s="281"/>
      <c r="AC5" s="283"/>
      <c r="AD5" s="283"/>
      <c r="AE5" s="281"/>
      <c r="AF5" s="281"/>
      <c r="AG5" s="281"/>
      <c r="AH5" s="283">
        <f t="shared" si="0"/>
        <v>53.72999999999999</v>
      </c>
      <c r="AI5" s="281"/>
      <c r="AJ5" s="283">
        <f>3*3.23</f>
        <v>9.69</v>
      </c>
      <c r="AK5" s="283">
        <f>3*3.23</f>
        <v>9.69</v>
      </c>
      <c r="AL5" s="283">
        <f>3*3.23</f>
        <v>9.69</v>
      </c>
      <c r="AM5" s="283"/>
      <c r="AN5" s="283"/>
      <c r="AO5" s="283"/>
      <c r="AP5" s="283">
        <f>3*3.23</f>
        <v>9.69</v>
      </c>
      <c r="AQ5" s="283"/>
      <c r="AR5" s="283"/>
      <c r="AS5" s="283"/>
      <c r="AT5" s="283"/>
      <c r="AU5" s="283"/>
      <c r="AV5" s="283"/>
      <c r="AW5" s="281"/>
      <c r="AX5" s="283">
        <f t="shared" si="1"/>
        <v>38.76</v>
      </c>
      <c r="AY5" s="283">
        <f>3*3.23+5.87</f>
        <v>15.559999999999999</v>
      </c>
      <c r="AZ5" s="281"/>
      <c r="BA5" s="283">
        <f>3*3.23+5.87</f>
        <v>15.559999999999999</v>
      </c>
      <c r="BB5" s="281"/>
      <c r="BC5" s="281"/>
      <c r="BD5" s="283">
        <f t="shared" si="2"/>
        <v>31.119999999999997</v>
      </c>
      <c r="BE5" s="281"/>
      <c r="BF5" s="281"/>
      <c r="BG5" s="281"/>
      <c r="BH5" s="281">
        <f t="shared" si="3"/>
        <v>0</v>
      </c>
      <c r="BI5" s="281"/>
      <c r="BJ5" s="281"/>
      <c r="BK5" s="281"/>
      <c r="BL5" s="281"/>
      <c r="BM5" s="281"/>
      <c r="BN5" s="281"/>
      <c r="BO5" s="281"/>
      <c r="BP5" s="283">
        <v>1.47</v>
      </c>
      <c r="BQ5" s="283">
        <v>0.3</v>
      </c>
      <c r="BR5" s="283">
        <v>0.9</v>
      </c>
      <c r="BS5" s="277"/>
      <c r="BT5" s="283">
        <f t="shared" si="4"/>
        <v>2.67</v>
      </c>
      <c r="BU5" s="322"/>
      <c r="BV5" s="322"/>
      <c r="BW5" s="322"/>
      <c r="BX5" s="322"/>
      <c r="BY5" s="322"/>
      <c r="BZ5" s="322">
        <f t="shared" si="5"/>
        <v>0</v>
      </c>
      <c r="CA5" s="387">
        <f t="shared" si="6"/>
        <v>308.05</v>
      </c>
      <c r="CB5" s="387">
        <f t="shared" si="7"/>
        <v>3.96</v>
      </c>
      <c r="CC5" s="344"/>
    </row>
    <row r="6" spans="1:81" s="5" customFormat="1">
      <c r="A6" s="357">
        <f>'1-συμβολαια'!A6</f>
        <v>0</v>
      </c>
      <c r="B6" s="364" t="str">
        <f>'1-συμβολαια'!C6</f>
        <v>πληρεξουσιότητα</v>
      </c>
      <c r="C6" s="445">
        <f>'5-αντίγρ'!AN6</f>
        <v>0</v>
      </c>
      <c r="D6" s="445">
        <f>'5-αντίγρ'!AM6</f>
        <v>0</v>
      </c>
      <c r="E6" s="283">
        <f>'6-μεταγρ'!P6</f>
        <v>0</v>
      </c>
      <c r="F6" s="283">
        <f>'6-μεταγρ'!N6+'6-μεταγρ'!O6</f>
        <v>0</v>
      </c>
      <c r="G6" s="283"/>
      <c r="H6" s="283">
        <f>'7-προςΔΟΥ'!V6</f>
        <v>0</v>
      </c>
      <c r="I6" s="413">
        <f>'7-προςΔΟΥ'!K6</f>
        <v>0</v>
      </c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1"/>
      <c r="AB6" s="281"/>
      <c r="AC6" s="283"/>
      <c r="AD6" s="283"/>
      <c r="AE6" s="281"/>
      <c r="AF6" s="281"/>
      <c r="AG6" s="281"/>
      <c r="AH6" s="283">
        <f t="shared" si="0"/>
        <v>0</v>
      </c>
      <c r="AI6" s="281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283"/>
      <c r="AV6" s="283"/>
      <c r="AW6" s="281"/>
      <c r="AX6" s="283">
        <f t="shared" si="1"/>
        <v>0</v>
      </c>
      <c r="AY6" s="283"/>
      <c r="AZ6" s="281"/>
      <c r="BA6" s="283"/>
      <c r="BB6" s="281"/>
      <c r="BC6" s="281"/>
      <c r="BD6" s="283">
        <f t="shared" si="2"/>
        <v>0</v>
      </c>
      <c r="BE6" s="281"/>
      <c r="BF6" s="281"/>
      <c r="BG6" s="281"/>
      <c r="BH6" s="281">
        <f t="shared" si="3"/>
        <v>0</v>
      </c>
      <c r="BI6" s="281"/>
      <c r="BJ6" s="281"/>
      <c r="BK6" s="281"/>
      <c r="BL6" s="281"/>
      <c r="BM6" s="281"/>
      <c r="BN6" s="281"/>
      <c r="BO6" s="281"/>
      <c r="BP6" s="283"/>
      <c r="BQ6" s="283"/>
      <c r="BR6" s="283"/>
      <c r="BS6" s="277"/>
      <c r="BT6" s="283">
        <f t="shared" si="4"/>
        <v>0</v>
      </c>
      <c r="BU6" s="283"/>
      <c r="BV6" s="283"/>
      <c r="BW6" s="283"/>
      <c r="BX6" s="283"/>
      <c r="BY6" s="283"/>
      <c r="BZ6" s="283">
        <f t="shared" si="5"/>
        <v>0</v>
      </c>
      <c r="CA6" s="414">
        <f t="shared" si="6"/>
        <v>0</v>
      </c>
      <c r="CB6" s="414">
        <f t="shared" si="7"/>
        <v>0</v>
      </c>
      <c r="CC6" s="344"/>
    </row>
    <row r="7" spans="1:81" s="5" customFormat="1">
      <c r="A7" s="357">
        <f>'1-συμβολαια'!A7</f>
        <v>0</v>
      </c>
      <c r="B7" s="364" t="str">
        <f>'1-συμβολαια'!C7</f>
        <v>διανομή {κρυμέμη} [= 67,44% &amp; 32,56%]</v>
      </c>
      <c r="C7" s="445">
        <f>'5-αντίγρ'!AN7</f>
        <v>0</v>
      </c>
      <c r="D7" s="445">
        <f>'5-αντίγρ'!AM7</f>
        <v>0</v>
      </c>
      <c r="E7" s="283">
        <f>'6-μεταγρ'!P7</f>
        <v>0</v>
      </c>
      <c r="F7" s="283">
        <f>'6-μεταγρ'!N7+'6-μεταγρ'!O7</f>
        <v>5.9399999999999995</v>
      </c>
      <c r="G7" s="283"/>
      <c r="H7" s="283">
        <f>'7-προςΔΟΥ'!V7</f>
        <v>148</v>
      </c>
      <c r="I7" s="413">
        <f>'7-προςΔΟΥ'!K7</f>
        <v>0</v>
      </c>
      <c r="J7" s="283"/>
      <c r="K7" s="283">
        <f>2*3.23</f>
        <v>6.46</v>
      </c>
      <c r="L7" s="283">
        <f>2*3.23</f>
        <v>6.46</v>
      </c>
      <c r="M7" s="283"/>
      <c r="N7" s="283"/>
      <c r="O7" s="283"/>
      <c r="P7" s="283">
        <v>3.23</v>
      </c>
      <c r="Q7" s="283"/>
      <c r="R7" s="283">
        <v>3.23</v>
      </c>
      <c r="S7" s="283">
        <v>3.23</v>
      </c>
      <c r="T7" s="283">
        <f>2*3.23</f>
        <v>6.46</v>
      </c>
      <c r="U7" s="283"/>
      <c r="V7" s="283">
        <f>2*3.23</f>
        <v>6.46</v>
      </c>
      <c r="W7" s="283"/>
      <c r="X7" s="283"/>
      <c r="Y7" s="283"/>
      <c r="Z7" s="283"/>
      <c r="AA7" s="281"/>
      <c r="AB7" s="281"/>
      <c r="AC7" s="283"/>
      <c r="AD7" s="283"/>
      <c r="AE7" s="281"/>
      <c r="AF7" s="281"/>
      <c r="AG7" s="281"/>
      <c r="AH7" s="283">
        <f t="shared" si="0"/>
        <v>35.53</v>
      </c>
      <c r="AI7" s="281"/>
      <c r="AJ7" s="283">
        <f>2*3.23</f>
        <v>6.46</v>
      </c>
      <c r="AK7" s="283">
        <f>2*3.23</f>
        <v>6.46</v>
      </c>
      <c r="AL7" s="283">
        <f>2*3.23</f>
        <v>6.46</v>
      </c>
      <c r="AM7" s="283"/>
      <c r="AN7" s="283"/>
      <c r="AO7" s="283"/>
      <c r="AP7" s="283"/>
      <c r="AQ7" s="283"/>
      <c r="AR7" s="283"/>
      <c r="AS7" s="283"/>
      <c r="AT7" s="283"/>
      <c r="AU7" s="283"/>
      <c r="AV7" s="283"/>
      <c r="AW7" s="281"/>
      <c r="AX7" s="283">
        <f t="shared" si="1"/>
        <v>19.38</v>
      </c>
      <c r="AY7" s="283">
        <f>2*3.23</f>
        <v>6.46</v>
      </c>
      <c r="AZ7" s="281"/>
      <c r="BA7" s="283">
        <f>2*3.23</f>
        <v>6.46</v>
      </c>
      <c r="BB7" s="281"/>
      <c r="BC7" s="281"/>
      <c r="BD7" s="283">
        <f t="shared" si="2"/>
        <v>12.92</v>
      </c>
      <c r="BE7" s="281"/>
      <c r="BF7" s="281"/>
      <c r="BG7" s="281"/>
      <c r="BH7" s="281">
        <f t="shared" si="3"/>
        <v>0</v>
      </c>
      <c r="BI7" s="281"/>
      <c r="BJ7" s="281"/>
      <c r="BK7" s="281"/>
      <c r="BL7" s="281"/>
      <c r="BM7" s="281"/>
      <c r="BN7" s="281"/>
      <c r="BO7" s="281"/>
      <c r="BP7" s="283"/>
      <c r="BQ7" s="283">
        <v>0.3</v>
      </c>
      <c r="BR7" s="283"/>
      <c r="BS7" s="277"/>
      <c r="BT7" s="283">
        <f t="shared" si="4"/>
        <v>0.3</v>
      </c>
      <c r="BU7" s="283"/>
      <c r="BV7" s="283"/>
      <c r="BW7" s="283"/>
      <c r="BX7" s="283"/>
      <c r="BY7" s="283"/>
      <c r="BZ7" s="283">
        <f t="shared" si="5"/>
        <v>0</v>
      </c>
      <c r="CA7" s="414">
        <f t="shared" si="6"/>
        <v>216.13</v>
      </c>
      <c r="CB7" s="414">
        <f t="shared" si="7"/>
        <v>5.9399999999999995</v>
      </c>
      <c r="CC7" s="344"/>
    </row>
    <row r="8" spans="1:81" s="5" customFormat="1">
      <c r="A8" s="357">
        <f>'1-συμβολαια'!A8</f>
        <v>0</v>
      </c>
      <c r="B8" s="364" t="str">
        <f>'1-συμβολαια'!C8</f>
        <v>εξισορόπηση διαφοράς διανεμομένων [260μ2 ΕΝΑΝΤΙ 125,53μ2</v>
      </c>
      <c r="C8" s="448">
        <f>'5-αντίγρ'!AN8</f>
        <v>0</v>
      </c>
      <c r="D8" s="448">
        <f>'5-αντίγρ'!AM8</f>
        <v>0</v>
      </c>
      <c r="E8" s="322">
        <f>'6-μεταγρ'!P8</f>
        <v>0</v>
      </c>
      <c r="F8" s="322">
        <f>'6-μεταγρ'!N8+'6-μεταγρ'!O8</f>
        <v>0</v>
      </c>
      <c r="G8" s="322"/>
      <c r="H8" s="322">
        <f>'7-προςΔΟΥ'!V8</f>
        <v>0</v>
      </c>
      <c r="I8" s="282">
        <f>'7-προςΔΟΥ'!K8</f>
        <v>0</v>
      </c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  <c r="AA8" s="281"/>
      <c r="AB8" s="281"/>
      <c r="AC8" s="283"/>
      <c r="AD8" s="283"/>
      <c r="AE8" s="281"/>
      <c r="AF8" s="281"/>
      <c r="AG8" s="281"/>
      <c r="AH8" s="283">
        <f t="shared" si="0"/>
        <v>0</v>
      </c>
      <c r="AI8" s="281"/>
      <c r="AJ8" s="283"/>
      <c r="AK8" s="283"/>
      <c r="AL8" s="283"/>
      <c r="AM8" s="283"/>
      <c r="AN8" s="283"/>
      <c r="AO8" s="283"/>
      <c r="AP8" s="283"/>
      <c r="AQ8" s="283"/>
      <c r="AR8" s="283"/>
      <c r="AS8" s="283"/>
      <c r="AT8" s="283"/>
      <c r="AU8" s="283"/>
      <c r="AV8" s="283"/>
      <c r="AW8" s="281"/>
      <c r="AX8" s="283">
        <f t="shared" si="1"/>
        <v>0</v>
      </c>
      <c r="AY8" s="283"/>
      <c r="AZ8" s="281"/>
      <c r="BA8" s="281"/>
      <c r="BB8" s="281"/>
      <c r="BC8" s="281"/>
      <c r="BD8" s="283">
        <f t="shared" si="2"/>
        <v>0</v>
      </c>
      <c r="BE8" s="281"/>
      <c r="BF8" s="281"/>
      <c r="BG8" s="281"/>
      <c r="BH8" s="281">
        <f t="shared" si="3"/>
        <v>0</v>
      </c>
      <c r="BI8" s="281"/>
      <c r="BJ8" s="281"/>
      <c r="BK8" s="281"/>
      <c r="BL8" s="281"/>
      <c r="BM8" s="281"/>
      <c r="BN8" s="281"/>
      <c r="BO8" s="281"/>
      <c r="BP8" s="283"/>
      <c r="BQ8" s="283"/>
      <c r="BR8" s="283"/>
      <c r="BS8" s="277"/>
      <c r="BT8" s="283">
        <f t="shared" si="4"/>
        <v>0</v>
      </c>
      <c r="BU8" s="322"/>
      <c r="BV8" s="322"/>
      <c r="BW8" s="322"/>
      <c r="BX8" s="322"/>
      <c r="BY8" s="322"/>
      <c r="BZ8" s="322">
        <f t="shared" si="5"/>
        <v>0</v>
      </c>
      <c r="CA8" s="387">
        <f t="shared" si="6"/>
        <v>0</v>
      </c>
      <c r="CB8" s="387">
        <f t="shared" si="7"/>
        <v>0</v>
      </c>
      <c r="CC8" s="344"/>
    </row>
    <row r="9" spans="1:81">
      <c r="A9" s="464" t="s">
        <v>47</v>
      </c>
      <c r="B9" s="465"/>
      <c r="C9" s="41">
        <f>SUM(C3:C8)</f>
        <v>73.039999999999992</v>
      </c>
      <c r="D9" s="41">
        <f>SUM(D3:D8)</f>
        <v>3.96</v>
      </c>
      <c r="E9" s="41">
        <f>SUM(E3:E8)</f>
        <v>11.74</v>
      </c>
      <c r="F9" s="41">
        <f>SUM(F3:F8)</f>
        <v>7.92</v>
      </c>
      <c r="G9" s="41"/>
      <c r="H9" s="41">
        <f t="shared" ref="H9:Q9" si="8">SUM(H3:H8)</f>
        <v>445.18</v>
      </c>
      <c r="I9" s="41">
        <f t="shared" si="8"/>
        <v>0</v>
      </c>
      <c r="J9" s="41">
        <f t="shared" si="8"/>
        <v>0</v>
      </c>
      <c r="K9" s="41">
        <f t="shared" si="8"/>
        <v>27.89</v>
      </c>
      <c r="L9" s="41">
        <f t="shared" si="8"/>
        <v>16.149999999999999</v>
      </c>
      <c r="M9" s="41">
        <f t="shared" si="8"/>
        <v>0</v>
      </c>
      <c r="N9" s="41">
        <f t="shared" si="8"/>
        <v>0</v>
      </c>
      <c r="O9" s="41">
        <f t="shared" si="8"/>
        <v>0</v>
      </c>
      <c r="P9" s="41">
        <f t="shared" si="8"/>
        <v>6.46</v>
      </c>
      <c r="Q9" s="41">
        <f t="shared" si="8"/>
        <v>0</v>
      </c>
      <c r="R9" s="41">
        <f t="shared" ref="R9:Z9" si="9">SUM(R3:R8)</f>
        <v>6.46</v>
      </c>
      <c r="S9" s="41">
        <f t="shared" si="9"/>
        <v>6.46</v>
      </c>
      <c r="T9" s="41">
        <f t="shared" si="9"/>
        <v>12.92</v>
      </c>
      <c r="U9" s="41">
        <f t="shared" si="9"/>
        <v>0</v>
      </c>
      <c r="V9" s="41">
        <f t="shared" si="9"/>
        <v>12.92</v>
      </c>
      <c r="W9" s="41">
        <f t="shared" si="9"/>
        <v>0</v>
      </c>
      <c r="X9" s="41">
        <f t="shared" si="9"/>
        <v>0</v>
      </c>
      <c r="Y9" s="41">
        <f t="shared" si="9"/>
        <v>0</v>
      </c>
      <c r="Z9" s="41">
        <f t="shared" si="9"/>
        <v>0</v>
      </c>
      <c r="AA9" s="41">
        <f t="shared" ref="AA9:AH9" si="10">SUM(AA3:AA8)</f>
        <v>0</v>
      </c>
      <c r="AB9" s="41">
        <f t="shared" si="10"/>
        <v>0</v>
      </c>
      <c r="AC9" s="41">
        <f t="shared" si="10"/>
        <v>0</v>
      </c>
      <c r="AD9" s="41">
        <f t="shared" si="10"/>
        <v>0</v>
      </c>
      <c r="AE9" s="41">
        <f t="shared" si="10"/>
        <v>0</v>
      </c>
      <c r="AF9" s="41">
        <f t="shared" si="10"/>
        <v>0</v>
      </c>
      <c r="AG9" s="41">
        <f t="shared" si="10"/>
        <v>0</v>
      </c>
      <c r="AH9" s="41">
        <f t="shared" si="10"/>
        <v>89.259999999999991</v>
      </c>
      <c r="AI9" s="41"/>
      <c r="AJ9" s="41">
        <f t="shared" ref="AJ9:AU9" si="11">SUM(AJ3:AJ8)</f>
        <v>16.149999999999999</v>
      </c>
      <c r="AK9" s="41">
        <f t="shared" si="11"/>
        <v>16.149999999999999</v>
      </c>
      <c r="AL9" s="41">
        <f t="shared" si="11"/>
        <v>16.149999999999999</v>
      </c>
      <c r="AM9" s="41">
        <f t="shared" si="11"/>
        <v>0</v>
      </c>
      <c r="AN9" s="41">
        <f t="shared" si="11"/>
        <v>0</v>
      </c>
      <c r="AO9" s="243">
        <f t="shared" si="11"/>
        <v>0</v>
      </c>
      <c r="AP9" s="41">
        <f t="shared" si="11"/>
        <v>9.69</v>
      </c>
      <c r="AQ9" s="41">
        <f t="shared" si="11"/>
        <v>0</v>
      </c>
      <c r="AR9" s="41">
        <f t="shared" si="11"/>
        <v>0</v>
      </c>
      <c r="AS9" s="41">
        <f t="shared" si="11"/>
        <v>0</v>
      </c>
      <c r="AT9" s="41">
        <f t="shared" si="11"/>
        <v>0</v>
      </c>
      <c r="AU9" s="41">
        <f t="shared" si="11"/>
        <v>0</v>
      </c>
      <c r="AV9" s="41"/>
      <c r="AW9" s="41">
        <f t="shared" ref="AW9:BP9" si="12">SUM(AW3:AW8)</f>
        <v>0</v>
      </c>
      <c r="AX9" s="41">
        <f t="shared" si="12"/>
        <v>58.14</v>
      </c>
      <c r="AY9" s="41">
        <f t="shared" si="12"/>
        <v>22.02</v>
      </c>
      <c r="AZ9" s="247">
        <f t="shared" si="12"/>
        <v>0</v>
      </c>
      <c r="BA9" s="41">
        <f t="shared" si="12"/>
        <v>22.02</v>
      </c>
      <c r="BB9" s="247">
        <f t="shared" si="12"/>
        <v>0</v>
      </c>
      <c r="BC9" s="247">
        <f t="shared" si="12"/>
        <v>0</v>
      </c>
      <c r="BD9" s="41">
        <f t="shared" si="12"/>
        <v>44.04</v>
      </c>
      <c r="BE9" s="41">
        <f t="shared" si="12"/>
        <v>0</v>
      </c>
      <c r="BF9" s="247">
        <f t="shared" si="12"/>
        <v>0</v>
      </c>
      <c r="BG9" s="41">
        <f t="shared" si="12"/>
        <v>0</v>
      </c>
      <c r="BH9" s="41">
        <f t="shared" si="12"/>
        <v>0</v>
      </c>
      <c r="BI9" s="41">
        <f t="shared" si="12"/>
        <v>0</v>
      </c>
      <c r="BJ9" s="41">
        <f t="shared" si="12"/>
        <v>0</v>
      </c>
      <c r="BK9" s="41">
        <f t="shared" si="12"/>
        <v>0</v>
      </c>
      <c r="BL9" s="41">
        <f t="shared" si="12"/>
        <v>0</v>
      </c>
      <c r="BM9" s="41">
        <f t="shared" si="12"/>
        <v>0</v>
      </c>
      <c r="BN9" s="41">
        <f t="shared" si="12"/>
        <v>0</v>
      </c>
      <c r="BO9" s="41">
        <f t="shared" si="12"/>
        <v>0</v>
      </c>
      <c r="BP9" s="41">
        <f t="shared" si="12"/>
        <v>1.47</v>
      </c>
      <c r="BQ9" s="41"/>
      <c r="BR9" s="41"/>
      <c r="BS9" s="41">
        <f>SUM(BS3:BS8)</f>
        <v>0</v>
      </c>
      <c r="BT9" s="41">
        <f>SUM(BT3:BT8)</f>
        <v>2.9699999999999998</v>
      </c>
      <c r="BU9" s="41"/>
      <c r="BV9" s="41"/>
      <c r="BW9" s="41"/>
      <c r="BX9" s="41"/>
      <c r="BY9" s="41"/>
      <c r="BZ9" s="41"/>
      <c r="CA9" s="41">
        <f>SUM(CA3:CA8)</f>
        <v>711.16000000000008</v>
      </c>
      <c r="CB9" s="41">
        <f>SUM(CB3:CB8)</f>
        <v>11.879999999999999</v>
      </c>
      <c r="CC9" s="247"/>
    </row>
    <row r="10" spans="1:81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</row>
    <row r="11" spans="1:81" ht="11.25" customHeight="1">
      <c r="C11" s="129"/>
      <c r="D11" s="129"/>
      <c r="E11" s="2"/>
      <c r="F11" s="2"/>
      <c r="G11" s="2"/>
      <c r="H11" s="2"/>
      <c r="I11" s="2"/>
      <c r="J11" s="159" t="s">
        <v>557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19" t="s">
        <v>564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151" t="s">
        <v>181</v>
      </c>
      <c r="AZ11" s="2"/>
      <c r="BA11" s="2"/>
      <c r="BB11" s="2"/>
      <c r="BC11" s="2"/>
      <c r="BD11" s="2"/>
      <c r="BE11" s="151" t="s">
        <v>193</v>
      </c>
      <c r="BF11" s="2"/>
      <c r="BG11" s="2"/>
      <c r="BH11" s="2"/>
      <c r="BI11" s="151" t="s">
        <v>206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496</v>
      </c>
      <c r="BV11" s="2"/>
      <c r="BW11" s="2"/>
      <c r="BX11" s="2"/>
      <c r="BY11" s="2"/>
      <c r="BZ11" s="2"/>
      <c r="CA11" s="2"/>
      <c r="CB11" s="2"/>
      <c r="CC11" s="2"/>
    </row>
    <row r="12" spans="1:81" ht="11.25" customHeight="1">
      <c r="C12" s="129"/>
      <c r="D12" s="129"/>
      <c r="E12" s="2"/>
      <c r="F12" s="2"/>
      <c r="G12" s="2"/>
      <c r="H12" s="2"/>
      <c r="I12" s="2"/>
      <c r="J12" s="4"/>
      <c r="K12" s="324" t="s">
        <v>410</v>
      </c>
      <c r="L12" s="325"/>
      <c r="M12" s="325"/>
      <c r="N12" s="325"/>
      <c r="O12" s="325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159" t="s">
        <v>176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6" t="s">
        <v>184</v>
      </c>
      <c r="BA12" s="2"/>
      <c r="BB12" s="2"/>
      <c r="BC12" s="2"/>
      <c r="BD12" s="2"/>
      <c r="BE12" s="2"/>
      <c r="BF12" s="245" t="s">
        <v>194</v>
      </c>
      <c r="BG12" s="2"/>
      <c r="BH12" s="2"/>
      <c r="BI12" s="2"/>
      <c r="BJ12" s="170" t="s">
        <v>209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497</v>
      </c>
      <c r="BW12" s="2"/>
      <c r="BX12" s="2"/>
      <c r="BY12" s="2"/>
      <c r="BZ12" s="2"/>
      <c r="CA12" s="2"/>
      <c r="CB12" s="2"/>
      <c r="CC12" s="2"/>
    </row>
    <row r="13" spans="1:81" ht="11.25" customHeight="1">
      <c r="C13" s="129"/>
      <c r="D13" s="129"/>
      <c r="E13" s="2"/>
      <c r="F13" s="2"/>
      <c r="G13" s="2"/>
      <c r="H13" s="2"/>
      <c r="I13" s="2"/>
      <c r="J13" s="4"/>
      <c r="K13" s="325"/>
      <c r="L13" s="324" t="s">
        <v>411</v>
      </c>
      <c r="M13" s="325"/>
      <c r="N13" s="325"/>
      <c r="O13" s="325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19" t="s">
        <v>419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4" t="s">
        <v>182</v>
      </c>
      <c r="BB13" s="2"/>
      <c r="BC13" s="2"/>
      <c r="BD13" s="2"/>
      <c r="BE13" s="2"/>
      <c r="BF13" s="2"/>
      <c r="BG13" s="151" t="s">
        <v>195</v>
      </c>
      <c r="BH13" s="2"/>
      <c r="BI13" s="2"/>
      <c r="BJ13" s="2"/>
      <c r="BK13" s="151" t="s">
        <v>210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 t="s">
        <v>31</v>
      </c>
      <c r="BX13" s="2"/>
      <c r="BY13" s="2"/>
      <c r="BZ13" s="2"/>
      <c r="CA13" s="2"/>
      <c r="CB13" s="2"/>
      <c r="CC13" s="2"/>
    </row>
    <row r="14" spans="1:81" ht="11.25" customHeight="1">
      <c r="C14" s="129"/>
      <c r="D14" s="129"/>
      <c r="E14" s="2"/>
      <c r="F14" s="2"/>
      <c r="G14" s="2"/>
      <c r="H14" s="2"/>
      <c r="I14" s="2"/>
      <c r="J14" s="4"/>
      <c r="K14" s="325"/>
      <c r="L14" s="325"/>
      <c r="M14" s="325" t="s">
        <v>412</v>
      </c>
      <c r="N14" s="325"/>
      <c r="O14" s="325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119" t="s">
        <v>420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46" t="s">
        <v>183</v>
      </c>
      <c r="BC14" s="2"/>
      <c r="BD14" s="2"/>
      <c r="BE14" s="2"/>
      <c r="BF14" s="2"/>
      <c r="BG14" s="2"/>
      <c r="BH14" s="2"/>
      <c r="BI14" s="2"/>
      <c r="BJ14" s="2"/>
      <c r="BK14" s="2"/>
      <c r="BL14" s="170" t="s">
        <v>212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 t="s">
        <v>498</v>
      </c>
      <c r="BY14" s="2"/>
      <c r="BZ14" s="2"/>
      <c r="CA14" s="2"/>
      <c r="CB14" s="2"/>
      <c r="CC14" s="2"/>
    </row>
    <row r="15" spans="1:81" ht="11.25" customHeight="1">
      <c r="B15" s="96" t="s">
        <v>531</v>
      </c>
      <c r="C15" s="129"/>
      <c r="D15" s="129"/>
      <c r="E15" s="2"/>
      <c r="F15" s="2"/>
      <c r="G15" s="2"/>
      <c r="H15" s="2"/>
      <c r="I15" s="2"/>
      <c r="J15" s="4"/>
      <c r="K15" s="4"/>
      <c r="L15" s="4"/>
      <c r="M15" s="4"/>
      <c r="N15" s="4" t="s">
        <v>413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19" t="s">
        <v>421</v>
      </c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45" t="s">
        <v>190</v>
      </c>
      <c r="BD15" s="2"/>
      <c r="BE15" s="2"/>
      <c r="BF15" s="2"/>
      <c r="BG15" s="2"/>
      <c r="BH15" s="2"/>
      <c r="BI15" s="2"/>
      <c r="BJ15" s="2"/>
      <c r="BK15" s="2"/>
      <c r="BL15" s="2"/>
      <c r="BM15" s="151" t="s">
        <v>213</v>
      </c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 t="s">
        <v>59</v>
      </c>
      <c r="BZ15" s="2"/>
      <c r="CA15" s="3"/>
      <c r="CB15" s="3"/>
    </row>
    <row r="16" spans="1:81" ht="11.25" customHeight="1">
      <c r="B16" s="96" t="s">
        <v>532</v>
      </c>
      <c r="C16" s="2">
        <v>32.299999999999997</v>
      </c>
      <c r="D16" s="129"/>
      <c r="E16" s="2"/>
      <c r="F16" s="2"/>
      <c r="G16" s="2"/>
      <c r="H16" s="2"/>
      <c r="I16" s="2"/>
      <c r="J16" s="4"/>
      <c r="K16" s="4"/>
      <c r="L16" s="4"/>
      <c r="M16" s="4"/>
      <c r="N16" s="4"/>
      <c r="O16" s="4" t="s">
        <v>465</v>
      </c>
      <c r="P16" s="4"/>
      <c r="Q16" s="4"/>
      <c r="R16" s="4"/>
      <c r="S16" s="4"/>
      <c r="T16" s="172"/>
      <c r="U16" s="172"/>
      <c r="V16" s="172"/>
      <c r="W16" s="172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44" t="s">
        <v>422</v>
      </c>
      <c r="AP16" s="119"/>
      <c r="AQ16" s="119"/>
      <c r="AR16" s="119"/>
      <c r="AS16" s="119"/>
      <c r="AT16" s="119"/>
      <c r="AU16" s="119"/>
      <c r="AV16" s="170"/>
      <c r="AW16" s="119"/>
      <c r="AX16" s="2"/>
      <c r="AY16" s="2"/>
      <c r="AZ16" s="2"/>
      <c r="BA16" s="2"/>
      <c r="BB16" s="2"/>
      <c r="BC16" s="2"/>
      <c r="BD16" s="2"/>
      <c r="BE16" s="2"/>
      <c r="BF16" s="2"/>
      <c r="BG16" s="151" t="s">
        <v>201</v>
      </c>
      <c r="BH16" s="2"/>
      <c r="BI16" s="2"/>
      <c r="BJ16" s="2"/>
      <c r="BK16" s="2"/>
      <c r="BL16" s="2"/>
      <c r="BM16" s="2"/>
      <c r="BN16" s="170" t="s">
        <v>214</v>
      </c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3"/>
      <c r="CB16" s="3"/>
    </row>
    <row r="17" spans="2:80" ht="11.25" customHeight="1">
      <c r="B17" s="383" t="s">
        <v>533</v>
      </c>
      <c r="C17" s="439" t="s">
        <v>541</v>
      </c>
      <c r="D17" s="129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 t="s">
        <v>482</v>
      </c>
      <c r="Q17" s="4"/>
      <c r="R17" s="4"/>
      <c r="S17" s="4"/>
      <c r="T17" s="172"/>
      <c r="U17" s="172"/>
      <c r="V17" s="172"/>
      <c r="W17" s="172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158" t="s">
        <v>423</v>
      </c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46" t="s">
        <v>199</v>
      </c>
      <c r="BH17" s="2"/>
      <c r="BI17" s="2"/>
      <c r="BJ17" s="2"/>
      <c r="BK17" s="2"/>
      <c r="BL17" s="2"/>
      <c r="BM17" s="2"/>
      <c r="BN17" s="170"/>
      <c r="BO17" s="151" t="s">
        <v>215</v>
      </c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3"/>
      <c r="CB17" s="3"/>
    </row>
    <row r="18" spans="2:80" ht="11.25" customHeight="1">
      <c r="B18" s="383" t="s">
        <v>534</v>
      </c>
      <c r="C18" s="439" t="s">
        <v>542</v>
      </c>
      <c r="D18" s="129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 t="s">
        <v>486</v>
      </c>
      <c r="R18" s="4"/>
      <c r="S18" s="4"/>
      <c r="T18" s="172"/>
      <c r="U18" s="172"/>
      <c r="V18" s="172"/>
      <c r="W18" s="172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119" t="s">
        <v>462</v>
      </c>
      <c r="AR18" s="119"/>
      <c r="AS18" s="119"/>
      <c r="AT18" s="119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151" t="s">
        <v>200</v>
      </c>
      <c r="BH18" s="2"/>
      <c r="BI18" s="2"/>
      <c r="BJ18" s="2"/>
      <c r="BK18" s="2"/>
      <c r="BL18" s="2"/>
      <c r="BM18" s="2"/>
      <c r="BN18" s="170"/>
      <c r="BO18" s="4"/>
      <c r="BP18" s="170" t="s">
        <v>284</v>
      </c>
      <c r="BQ18" s="170"/>
      <c r="BR18" s="170"/>
      <c r="BS18" s="2"/>
      <c r="BT18" s="2"/>
      <c r="BU18" s="2"/>
      <c r="BV18" s="2"/>
      <c r="BW18" s="2"/>
      <c r="BX18" s="2"/>
      <c r="BY18" s="2"/>
      <c r="BZ18" s="2"/>
      <c r="CA18" s="3"/>
      <c r="CB18" s="3"/>
    </row>
    <row r="19" spans="2:80">
      <c r="B19" s="3"/>
      <c r="C19" s="86"/>
      <c r="D19" s="86"/>
      <c r="E19" s="2"/>
      <c r="F19" s="2"/>
      <c r="G19" s="2"/>
      <c r="H19" s="2"/>
      <c r="I19" s="2"/>
      <c r="J19" s="136" t="s">
        <v>477</v>
      </c>
      <c r="K19" s="4"/>
      <c r="L19" s="4"/>
      <c r="M19" s="4"/>
      <c r="N19" s="4"/>
      <c r="O19" s="4"/>
      <c r="P19" s="4"/>
      <c r="Q19" s="4"/>
      <c r="R19" s="151" t="s">
        <v>558</v>
      </c>
      <c r="S19" s="172"/>
      <c r="T19" s="172"/>
      <c r="U19" s="172"/>
      <c r="V19" s="172"/>
      <c r="W19" s="172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158" t="s">
        <v>463</v>
      </c>
      <c r="AS19" s="2"/>
      <c r="AT19" s="158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170" t="s">
        <v>202</v>
      </c>
      <c r="BH19" s="2"/>
      <c r="BI19" s="2"/>
      <c r="BJ19" s="2"/>
      <c r="BK19" s="2"/>
      <c r="BL19" s="2"/>
      <c r="BM19" s="2"/>
      <c r="BN19" s="2"/>
      <c r="BO19" s="2"/>
      <c r="BP19" s="2"/>
      <c r="BQ19" s="151" t="s">
        <v>450</v>
      </c>
      <c r="BR19" s="151"/>
      <c r="BS19" s="2"/>
      <c r="BT19" s="2"/>
      <c r="BU19" s="2"/>
      <c r="BV19" s="2"/>
      <c r="BW19" s="2"/>
      <c r="BX19" s="2"/>
      <c r="BY19" s="2"/>
      <c r="BZ19" s="2"/>
      <c r="CA19" s="3"/>
      <c r="CB19" s="3"/>
    </row>
    <row r="20" spans="2:80">
      <c r="B20" s="3"/>
      <c r="C20" s="86"/>
      <c r="D20" s="86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172" t="s">
        <v>414</v>
      </c>
      <c r="T20" s="172"/>
      <c r="U20" s="172"/>
      <c r="V20" s="172"/>
      <c r="W20" s="172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2"/>
      <c r="AQ20" s="91"/>
      <c r="AR20" s="91"/>
      <c r="AS20" s="119" t="s">
        <v>487</v>
      </c>
      <c r="AT20" s="119"/>
      <c r="AU20" s="91"/>
      <c r="AV20" s="366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175" t="s">
        <v>248</v>
      </c>
      <c r="BH20" s="2"/>
      <c r="BI20" s="2"/>
      <c r="BJ20" s="2"/>
      <c r="BK20" s="2"/>
      <c r="BL20" s="2"/>
      <c r="BM20" s="2"/>
      <c r="BN20" s="2"/>
      <c r="BO20" s="2"/>
      <c r="BP20" s="366"/>
      <c r="BQ20" s="91"/>
      <c r="BR20" s="172" t="s">
        <v>449</v>
      </c>
      <c r="BS20" s="2"/>
      <c r="BT20" s="2"/>
      <c r="BU20" s="2"/>
      <c r="BV20" s="2"/>
      <c r="BW20" s="2"/>
      <c r="BX20" s="2"/>
      <c r="BY20" s="2"/>
      <c r="BZ20" s="2"/>
      <c r="CA20" s="3"/>
      <c r="CB20" s="3"/>
    </row>
    <row r="21" spans="2:80">
      <c r="B21" s="3"/>
      <c r="C21" s="86"/>
      <c r="D21" s="86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4"/>
      <c r="S21" s="4"/>
      <c r="T21" s="4" t="s">
        <v>431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2"/>
      <c r="AM21" s="2"/>
      <c r="AN21" s="2"/>
      <c r="AO21" s="2"/>
      <c r="AP21" s="91"/>
      <c r="AQ21" s="91"/>
      <c r="AR21" s="91"/>
      <c r="AS21" s="2"/>
      <c r="AT21" s="119" t="s">
        <v>483</v>
      </c>
      <c r="AU21" s="119"/>
      <c r="AV21" s="366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176" t="s">
        <v>249</v>
      </c>
      <c r="BH21" s="2"/>
      <c r="BI21" s="2"/>
      <c r="BJ21" s="2"/>
      <c r="BK21" s="2"/>
      <c r="BL21" s="2"/>
      <c r="BM21" s="2"/>
      <c r="BN21" s="2"/>
      <c r="BO21" s="91"/>
      <c r="BP21" s="366"/>
      <c r="BQ21" s="91"/>
      <c r="BR21" s="91"/>
      <c r="BS21" s="151" t="s">
        <v>493</v>
      </c>
      <c r="BT21" s="91"/>
      <c r="BU21" s="91"/>
      <c r="BV21" s="91"/>
      <c r="BW21" s="91"/>
      <c r="BX21" s="91"/>
      <c r="BY21" s="91"/>
      <c r="BZ21" s="91"/>
      <c r="CA21" s="91"/>
      <c r="CB21" s="3"/>
    </row>
    <row r="22" spans="2:80">
      <c r="B22" s="3" t="s">
        <v>535</v>
      </c>
      <c r="C22" s="86"/>
      <c r="D22" s="86"/>
      <c r="E22" s="91"/>
      <c r="F22" s="91"/>
      <c r="G22" s="91"/>
      <c r="H22" s="91"/>
      <c r="I22" s="91"/>
      <c r="J22" s="91"/>
      <c r="K22" s="91"/>
      <c r="L22" s="91"/>
      <c r="M22" s="91"/>
      <c r="N22" s="4"/>
      <c r="O22" s="4"/>
      <c r="P22" s="4"/>
      <c r="Q22" s="4"/>
      <c r="R22" s="4"/>
      <c r="S22" s="4"/>
      <c r="T22" s="4"/>
      <c r="U22" s="325" t="s">
        <v>432</v>
      </c>
      <c r="V22" s="172"/>
      <c r="W22" s="172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2"/>
      <c r="AK22" s="2"/>
      <c r="AL22" s="91"/>
      <c r="AM22" s="91"/>
      <c r="AN22" s="91"/>
      <c r="AO22" s="91"/>
      <c r="AP22" s="91"/>
      <c r="AQ22" s="91"/>
      <c r="AR22" s="91"/>
      <c r="AS22" s="2"/>
      <c r="AT22" s="2"/>
      <c r="AU22" s="158" t="s">
        <v>484</v>
      </c>
      <c r="AV22" s="2"/>
      <c r="AW22" s="2"/>
      <c r="AX22" s="2"/>
      <c r="AY22" s="91"/>
      <c r="AZ22" s="91"/>
      <c r="BA22" s="91"/>
      <c r="BB22" s="91"/>
      <c r="BC22" s="91"/>
      <c r="BD22" s="91"/>
      <c r="BE22" s="91"/>
      <c r="BF22" s="91"/>
      <c r="BG22" s="175" t="s">
        <v>250</v>
      </c>
      <c r="BH22" s="91"/>
      <c r="BI22" s="91"/>
      <c r="BJ22" s="91"/>
      <c r="BK22" s="91"/>
      <c r="BL22" s="91"/>
      <c r="BM22" s="91"/>
      <c r="BN22" s="91"/>
      <c r="BO22" s="91"/>
      <c r="BP22" s="366"/>
      <c r="BQ22" s="91"/>
      <c r="BR22" s="91"/>
      <c r="BS22" s="91"/>
      <c r="BT22" s="91"/>
      <c r="BU22" s="91"/>
      <c r="BV22" s="91"/>
      <c r="BW22" s="91"/>
      <c r="BX22" s="91"/>
      <c r="BY22" s="91"/>
      <c r="BZ22" s="91"/>
      <c r="CA22" s="3"/>
      <c r="CB22" s="3"/>
    </row>
    <row r="23" spans="2:80">
      <c r="B23" s="3"/>
      <c r="C23" s="86"/>
      <c r="D23" s="86"/>
      <c r="J23" s="91"/>
      <c r="K23" s="91"/>
      <c r="L23" s="91"/>
      <c r="M23" s="91"/>
      <c r="N23" s="91"/>
      <c r="O23" s="91"/>
      <c r="P23" s="91"/>
      <c r="Q23" s="91"/>
      <c r="R23" s="91"/>
      <c r="S23" s="4"/>
      <c r="T23" s="4"/>
      <c r="U23" s="4"/>
      <c r="V23" s="4" t="s">
        <v>459</v>
      </c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366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  <c r="BM23" s="91"/>
      <c r="BN23" s="91"/>
      <c r="BO23" s="91"/>
      <c r="BP23" s="366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3"/>
      <c r="CB23" s="3"/>
    </row>
    <row r="24" spans="2:80">
      <c r="B24" s="3" t="s">
        <v>566</v>
      </c>
      <c r="C24" s="86"/>
      <c r="D24" s="86"/>
      <c r="L24" s="91"/>
      <c r="M24" s="91"/>
      <c r="N24" s="91"/>
      <c r="O24" s="91"/>
      <c r="P24" s="91"/>
      <c r="Q24" s="91"/>
      <c r="R24" s="91"/>
      <c r="S24" s="4"/>
      <c r="T24" s="4"/>
      <c r="U24" s="4"/>
      <c r="V24" s="4"/>
      <c r="W24" s="151" t="s">
        <v>560</v>
      </c>
      <c r="X24" s="172"/>
      <c r="Y24" s="172"/>
      <c r="Z24" s="4"/>
      <c r="AA24" s="4"/>
      <c r="AB24" s="4"/>
      <c r="AC24" s="4"/>
      <c r="AD24" s="4"/>
      <c r="AE24" s="4"/>
      <c r="AF24" s="4"/>
      <c r="AG24" s="4"/>
      <c r="AH24" s="2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366"/>
      <c r="AW24" s="91"/>
      <c r="AX24" s="91"/>
      <c r="AY24" s="365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366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3"/>
      <c r="CB24" s="3"/>
    </row>
    <row r="25" spans="2:80">
      <c r="B25" s="383" t="s">
        <v>536</v>
      </c>
      <c r="C25" s="86"/>
      <c r="D25" s="86"/>
      <c r="L25" s="91"/>
      <c r="M25" s="91"/>
      <c r="N25" s="91"/>
      <c r="O25" s="91"/>
      <c r="P25" s="91"/>
      <c r="Q25" s="91"/>
      <c r="R25" s="91"/>
      <c r="S25" s="4"/>
      <c r="T25" s="4"/>
      <c r="U25" s="4"/>
      <c r="V25" s="4"/>
      <c r="W25" s="4"/>
      <c r="X25" s="172" t="s">
        <v>466</v>
      </c>
      <c r="Y25" s="172"/>
      <c r="Z25" s="4"/>
      <c r="AA25" s="4"/>
      <c r="AB25" s="4"/>
      <c r="AC25" s="4"/>
      <c r="AD25" s="4"/>
      <c r="AE25" s="4"/>
      <c r="AF25" s="4"/>
      <c r="AG25" s="4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366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366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3"/>
      <c r="CB25" s="3"/>
    </row>
    <row r="26" spans="2:80">
      <c r="B26" s="383" t="s">
        <v>537</v>
      </c>
      <c r="C26" s="86"/>
      <c r="D26" s="86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4"/>
      <c r="Y26" s="151" t="s">
        <v>563</v>
      </c>
      <c r="Z26" s="172"/>
      <c r="AA26" s="4"/>
      <c r="AB26" s="4"/>
      <c r="AC26" s="4"/>
      <c r="AD26" s="4"/>
      <c r="AE26" s="4"/>
      <c r="AF26" s="4"/>
      <c r="AG26" s="4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366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366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3"/>
      <c r="CB26" s="3"/>
    </row>
    <row r="27" spans="2:80">
      <c r="B27" s="3" t="s">
        <v>567</v>
      </c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4"/>
      <c r="Y27" s="4"/>
      <c r="Z27" s="172" t="s">
        <v>415</v>
      </c>
      <c r="AA27" s="4"/>
      <c r="AB27" s="4"/>
      <c r="AC27" s="4"/>
      <c r="AD27" s="4"/>
      <c r="AE27" s="4"/>
      <c r="AF27" s="4"/>
      <c r="AG27" s="4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366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366"/>
      <c r="BQ27" s="91"/>
      <c r="BR27" s="91"/>
      <c r="BS27" s="91"/>
      <c r="BT27" s="91"/>
      <c r="BU27" s="91"/>
      <c r="BV27" s="91"/>
      <c r="BW27" s="91"/>
      <c r="BX27" s="91"/>
      <c r="BY27" s="91"/>
      <c r="BZ27" s="91"/>
    </row>
    <row r="28" spans="2:80">
      <c r="B28" s="383" t="s">
        <v>538</v>
      </c>
      <c r="K28" s="3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4"/>
      <c r="Y28" s="4"/>
      <c r="Z28" s="4"/>
      <c r="AA28" s="4" t="s">
        <v>416</v>
      </c>
      <c r="AB28" s="4"/>
      <c r="AC28" s="4"/>
      <c r="AD28" s="4"/>
      <c r="AE28" s="4"/>
      <c r="AF28" s="4"/>
      <c r="AG28" s="4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366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366"/>
      <c r="BQ28" s="91"/>
      <c r="BR28" s="91"/>
      <c r="BS28" s="91"/>
      <c r="BT28" s="91"/>
      <c r="BU28" s="91"/>
      <c r="BV28" s="91"/>
      <c r="BW28" s="91"/>
      <c r="BX28" s="91"/>
      <c r="BY28" s="91"/>
      <c r="BZ28" s="91"/>
    </row>
    <row r="29" spans="2:80">
      <c r="B29" s="3"/>
      <c r="K29" s="3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4"/>
      <c r="Y29" s="4"/>
      <c r="Z29" s="4"/>
      <c r="AA29" s="4"/>
      <c r="AB29" s="171" t="s">
        <v>417</v>
      </c>
      <c r="AC29" s="4"/>
      <c r="AD29" s="4"/>
      <c r="AE29" s="4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1"/>
      <c r="AT29" s="91"/>
      <c r="AU29" s="91"/>
      <c r="AV29" s="366"/>
      <c r="AW29" s="91"/>
      <c r="AX29" s="91"/>
      <c r="AY29" s="91"/>
      <c r="AZ29" s="91"/>
      <c r="BA29" s="91"/>
      <c r="BB29" s="91"/>
      <c r="BC29" s="91"/>
      <c r="BD29" s="91"/>
      <c r="BE29" s="91"/>
      <c r="BF29" s="91"/>
      <c r="BG29" s="91"/>
      <c r="BH29" s="91"/>
      <c r="BI29" s="91"/>
      <c r="BJ29" s="91"/>
      <c r="BK29" s="91"/>
      <c r="BL29" s="91"/>
      <c r="BM29" s="91"/>
      <c r="BN29" s="91"/>
      <c r="BO29" s="91"/>
      <c r="BP29" s="366"/>
      <c r="BQ29" s="91"/>
      <c r="BR29" s="91"/>
      <c r="BS29" s="91"/>
      <c r="BT29" s="91"/>
      <c r="BU29" s="91"/>
      <c r="BV29" s="91"/>
      <c r="BW29" s="91"/>
      <c r="BX29" s="91"/>
      <c r="BY29" s="91"/>
      <c r="BZ29" s="91"/>
    </row>
    <row r="30" spans="2:80">
      <c r="B30" s="3" t="s">
        <v>568</v>
      </c>
      <c r="K30" s="3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4"/>
      <c r="AA30" s="4"/>
      <c r="AB30" s="4"/>
      <c r="AC30" s="172" t="s">
        <v>490</v>
      </c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366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1"/>
      <c r="BM30" s="91"/>
      <c r="BN30" s="91"/>
      <c r="BO30" s="91"/>
      <c r="BP30" s="366"/>
      <c r="BQ30" s="91"/>
      <c r="BR30" s="91"/>
      <c r="BS30" s="91"/>
      <c r="BT30" s="91"/>
      <c r="BU30" s="91"/>
      <c r="BV30" s="91"/>
      <c r="BW30" s="91"/>
      <c r="BX30" s="91"/>
      <c r="BY30" s="91"/>
      <c r="BZ30" s="91"/>
    </row>
    <row r="31" spans="2:80">
      <c r="B31" s="383" t="s">
        <v>539</v>
      </c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151" t="s">
        <v>491</v>
      </c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366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366"/>
      <c r="BQ31" s="91"/>
      <c r="BR31" s="91"/>
      <c r="BS31" s="91"/>
      <c r="BT31" s="91"/>
      <c r="BU31" s="91"/>
      <c r="BV31" s="91"/>
      <c r="BW31" s="91"/>
      <c r="BX31" s="91"/>
      <c r="BY31" s="91"/>
      <c r="BZ31" s="91"/>
    </row>
    <row r="32" spans="2:80">
      <c r="B32" s="383" t="s">
        <v>540</v>
      </c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172" t="s">
        <v>418</v>
      </c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366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366"/>
      <c r="BQ32" s="91"/>
      <c r="BR32" s="91"/>
      <c r="BS32" s="91"/>
      <c r="BT32" s="91"/>
      <c r="BU32" s="91"/>
      <c r="BV32" s="91"/>
      <c r="BW32" s="91"/>
      <c r="BX32" s="91"/>
      <c r="BY32" s="91"/>
      <c r="BZ32" s="91"/>
    </row>
    <row r="33" spans="12:78"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366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1"/>
      <c r="BM33" s="91"/>
      <c r="BN33" s="91"/>
      <c r="BO33" s="91"/>
      <c r="BP33" s="366"/>
      <c r="BQ33" s="91"/>
      <c r="BR33" s="91"/>
      <c r="BS33" s="91"/>
      <c r="BT33" s="91"/>
      <c r="BU33" s="91"/>
      <c r="BV33" s="91"/>
      <c r="BW33" s="91"/>
      <c r="BX33" s="91"/>
      <c r="BY33" s="91"/>
      <c r="BZ33" s="91"/>
    </row>
    <row r="34" spans="12:78"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366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366"/>
      <c r="BQ34" s="91"/>
      <c r="BR34" s="91"/>
      <c r="BS34" s="91"/>
      <c r="BT34" s="91"/>
      <c r="BU34" s="91"/>
      <c r="BV34" s="91"/>
      <c r="BW34" s="91"/>
      <c r="BX34" s="91"/>
      <c r="BY34" s="91"/>
      <c r="BZ34" s="91"/>
    </row>
    <row r="35" spans="12:78"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366"/>
      <c r="AW35" s="91"/>
      <c r="AX35" s="91"/>
      <c r="AY35" s="91"/>
      <c r="AZ35" s="91"/>
      <c r="BA35" s="91"/>
      <c r="BB35" s="91"/>
      <c r="BC35" s="91"/>
      <c r="BD35" s="91"/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366"/>
      <c r="BQ35" s="91"/>
      <c r="BR35" s="91"/>
      <c r="BS35" s="91"/>
      <c r="BT35" s="91"/>
      <c r="BU35" s="91"/>
      <c r="BV35" s="91"/>
      <c r="BW35" s="91"/>
      <c r="BX35" s="91"/>
      <c r="BY35" s="91"/>
      <c r="BZ35" s="91"/>
    </row>
  </sheetData>
  <mergeCells count="13">
    <mergeCell ref="CA1:CC1"/>
    <mergeCell ref="A9:B9"/>
    <mergeCell ref="E1:G1"/>
    <mergeCell ref="H1:I1"/>
    <mergeCell ref="AY1:BD1"/>
    <mergeCell ref="BE1:BH1"/>
    <mergeCell ref="BI1:BT1"/>
    <mergeCell ref="A1:A2"/>
    <mergeCell ref="B1:B2"/>
    <mergeCell ref="J1:AI1"/>
    <mergeCell ref="AJ1:AX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28515625" style="8" bestFit="1" customWidth="1"/>
    <col min="2" max="2" width="65" style="94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8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55" t="s">
        <v>1</v>
      </c>
      <c r="B1" s="657" t="s">
        <v>0</v>
      </c>
      <c r="C1" s="659" t="s">
        <v>7</v>
      </c>
      <c r="D1" s="650" t="s">
        <v>6</v>
      </c>
      <c r="E1" s="651"/>
      <c r="F1" s="652" t="s">
        <v>5</v>
      </c>
      <c r="G1" s="653"/>
      <c r="H1" s="650" t="s">
        <v>63</v>
      </c>
      <c r="I1" s="651"/>
      <c r="J1" s="664" t="s">
        <v>9</v>
      </c>
      <c r="K1" s="475" t="s">
        <v>424</v>
      </c>
      <c r="L1" s="666"/>
      <c r="M1" s="475" t="s">
        <v>82</v>
      </c>
      <c r="N1" s="476"/>
      <c r="O1" s="476"/>
      <c r="P1" s="476"/>
      <c r="Q1" s="476"/>
      <c r="R1" s="660" t="s">
        <v>84</v>
      </c>
      <c r="S1" s="660"/>
      <c r="T1" s="660"/>
      <c r="U1" s="660"/>
      <c r="V1" s="660"/>
      <c r="W1" s="660"/>
      <c r="X1" s="660"/>
    </row>
    <row r="2" spans="1:28" ht="15.75" customHeight="1" thickBot="1">
      <c r="A2" s="656"/>
      <c r="B2" s="658"/>
      <c r="C2" s="474"/>
      <c r="D2" s="65"/>
      <c r="E2" s="39" t="s">
        <v>9</v>
      </c>
      <c r="F2" s="65"/>
      <c r="G2" s="66" t="s">
        <v>9</v>
      </c>
      <c r="H2" s="65"/>
      <c r="I2" s="39" t="s">
        <v>9</v>
      </c>
      <c r="J2" s="665"/>
      <c r="K2" s="331"/>
      <c r="L2" s="174" t="s">
        <v>9</v>
      </c>
      <c r="M2" s="177" t="s">
        <v>137</v>
      </c>
      <c r="N2" s="177" t="s">
        <v>424</v>
      </c>
      <c r="O2" s="177" t="s">
        <v>363</v>
      </c>
      <c r="P2" s="177" t="s">
        <v>59</v>
      </c>
      <c r="Q2" s="178" t="s">
        <v>136</v>
      </c>
      <c r="R2" s="661" t="s">
        <v>428</v>
      </c>
      <c r="S2" s="662"/>
      <c r="T2" s="662"/>
      <c r="U2" s="662"/>
      <c r="V2" s="662"/>
      <c r="W2" s="663"/>
      <c r="X2" s="179" t="s">
        <v>47</v>
      </c>
    </row>
    <row r="3" spans="1:28" s="5" customFormat="1">
      <c r="A3" s="357" t="str">
        <f>'1-συμβολαια'!A3</f>
        <v>3ο</v>
      </c>
      <c r="B3" s="364" t="str">
        <f>'1-συμβολαια'!C3</f>
        <v>*οικοπέδου ΠΡΟΣΥΜΦΩΝΟ μεταβιβάσεως ποσοστών ΜΕΤΑ δικαιώματος ανεγέρσεως [κτίσματα]</v>
      </c>
      <c r="C3" s="368">
        <f>'1-συμβολαια'!D3</f>
        <v>666666.66</v>
      </c>
      <c r="D3" s="344"/>
      <c r="E3" s="344"/>
      <c r="F3" s="344"/>
      <c r="G3" s="344"/>
      <c r="H3" s="344"/>
      <c r="I3" s="344"/>
      <c r="J3" s="335">
        <f>'1-συμβολαια'!N3</f>
        <v>98.710000000000008</v>
      </c>
      <c r="K3" s="335">
        <f>'2-δικαιώμ'!O3+'5-αντίγρ'!O3</f>
        <v>1211.9826820000001</v>
      </c>
      <c r="L3" s="335">
        <v>22.32</v>
      </c>
      <c r="M3" s="335">
        <f>'1-συμβολαια'!O3</f>
        <v>6935.0531979999996</v>
      </c>
      <c r="N3" s="335">
        <f t="shared" ref="N3:N8" si="0">K3-L3</f>
        <v>1189.6626820000001</v>
      </c>
      <c r="O3" s="335">
        <f>'8-κ-15-17'!AG3</f>
        <v>8666.666580000001</v>
      </c>
      <c r="P3" s="335">
        <f>'11-χαρτόσ'!L3+'5-αντίγρ'!AM3+'6-μεταγρ'!N3+'6-μεταγρ'!O3+'7-προςΔΟΥ'!K3+'13-ντιΜιΧο'!CB3</f>
        <v>6.9600000000000009</v>
      </c>
      <c r="Q3" s="335">
        <f>'13-ντιΜιΧο'!CA3</f>
        <v>119.73</v>
      </c>
      <c r="R3" s="284"/>
      <c r="S3" s="276"/>
      <c r="T3" s="276"/>
      <c r="U3" s="276"/>
      <c r="V3" s="276"/>
      <c r="W3" s="276"/>
      <c r="X3" s="279"/>
    </row>
    <row r="4" spans="1:28" s="5" customFormat="1">
      <c r="A4" s="357">
        <f>'1-συμβολαια'!A4</f>
        <v>0</v>
      </c>
      <c r="B4" s="364" t="str">
        <f>'1-συμβολαια'!C4</f>
        <v>*οικοπέδου ΠΡΟΣΥΜΦΩΝΟ μεταβιβάσεως ποσοστών ΜΕΤΑ δικαιώματος ανεγέρσεως [οικόπεδο]</v>
      </c>
      <c r="C4" s="368">
        <f>'1-συμβολαια'!D4</f>
        <v>66666.66</v>
      </c>
      <c r="D4" s="344"/>
      <c r="E4" s="344"/>
      <c r="F4" s="344"/>
      <c r="G4" s="344"/>
      <c r="H4" s="344"/>
      <c r="I4" s="344"/>
      <c r="J4" s="335">
        <f>'1-συμβολαια'!N4</f>
        <v>0</v>
      </c>
      <c r="K4" s="335">
        <f>'2-δικαιώμ'!O4+'5-αντίγρ'!O4</f>
        <v>121.32368200000002</v>
      </c>
      <c r="L4" s="335"/>
      <c r="M4" s="335">
        <f>'1-συμβολαια'!O4</f>
        <v>750.4121980000001</v>
      </c>
      <c r="N4" s="335">
        <f t="shared" si="0"/>
        <v>121.32368200000002</v>
      </c>
      <c r="O4" s="335">
        <f>'8-κ-15-17'!AG4</f>
        <v>866.66658000000007</v>
      </c>
      <c r="P4" s="335">
        <f>'11-χαρτόσ'!L4+'5-αντίγρ'!AM4+'6-μεταγρ'!N4+'6-μεταγρ'!O4+'7-προςΔΟΥ'!K4+'13-ντιΜιΧο'!CB4</f>
        <v>3</v>
      </c>
      <c r="Q4" s="335">
        <f>'13-ντιΜιΧο'!CA4</f>
        <v>67.25</v>
      </c>
      <c r="R4" s="284"/>
      <c r="S4" s="276"/>
      <c r="T4" s="276"/>
      <c r="U4" s="276"/>
      <c r="V4" s="276"/>
      <c r="W4" s="276"/>
      <c r="X4" s="279"/>
    </row>
    <row r="5" spans="1:28" s="5" customFormat="1">
      <c r="A5" s="357">
        <f>'1-συμβολαια'!A5</f>
        <v>0</v>
      </c>
      <c r="B5" s="364" t="str">
        <f>'1-συμβολαια'!C5</f>
        <v>εργολαβικό</v>
      </c>
      <c r="C5" s="368">
        <f>'1-συμβολαια'!D5</f>
        <v>150</v>
      </c>
      <c r="D5" s="344"/>
      <c r="E5" s="344"/>
      <c r="F5" s="344"/>
      <c r="G5" s="344"/>
      <c r="H5" s="344"/>
      <c r="I5" s="344"/>
      <c r="J5" s="335">
        <f>'1-συμβολαια'!N5</f>
        <v>0</v>
      </c>
      <c r="K5" s="335">
        <f>'2-δικαιώμ'!O5+'5-αντίγρ'!O5</f>
        <v>1.9063000000000001</v>
      </c>
      <c r="L5" s="335"/>
      <c r="M5" s="335">
        <f>'1-συμβολαια'!O5</f>
        <v>89.86369999999998</v>
      </c>
      <c r="N5" s="335">
        <f t="shared" si="0"/>
        <v>1.9063000000000001</v>
      </c>
      <c r="O5" s="335">
        <f>'8-κ-15-17'!AG5</f>
        <v>0</v>
      </c>
      <c r="P5" s="335">
        <f>'11-χαρτόσ'!L5+'5-αντίγρ'!AM5+'6-μεταγρ'!N5+'6-μεταγρ'!O5+'7-προςΔΟΥ'!K5+'13-ντιΜιΧο'!CB5</f>
        <v>10.920000000000002</v>
      </c>
      <c r="Q5" s="335">
        <f>'13-ντιΜιΧο'!CA5</f>
        <v>308.05</v>
      </c>
      <c r="R5" s="284"/>
      <c r="S5" s="276"/>
      <c r="T5" s="276"/>
      <c r="U5" s="276"/>
      <c r="V5" s="276"/>
      <c r="W5" s="276"/>
      <c r="X5" s="279"/>
    </row>
    <row r="6" spans="1:28" s="5" customFormat="1">
      <c r="A6" s="357">
        <f>'1-συμβολαια'!A6</f>
        <v>0</v>
      </c>
      <c r="B6" s="364" t="str">
        <f>'1-συμβολαια'!C6</f>
        <v>πληρεξουσιότητα</v>
      </c>
      <c r="C6" s="368">
        <f>'1-συμβολαια'!D6</f>
        <v>0</v>
      </c>
      <c r="D6" s="344"/>
      <c r="E6" s="344"/>
      <c r="F6" s="344"/>
      <c r="G6" s="344"/>
      <c r="H6" s="344"/>
      <c r="I6" s="344"/>
      <c r="J6" s="334">
        <f>'1-συμβολαια'!N6</f>
        <v>0</v>
      </c>
      <c r="K6" s="334">
        <f>'2-δικαιώμ'!O6+'5-αντίγρ'!O6</f>
        <v>0.96800000000000008</v>
      </c>
      <c r="L6" s="334"/>
      <c r="M6" s="334">
        <f>'1-συμβολαια'!O6</f>
        <v>69.372</v>
      </c>
      <c r="N6" s="334">
        <f t="shared" si="0"/>
        <v>0.96800000000000008</v>
      </c>
      <c r="O6" s="334">
        <f>'8-κ-15-17'!AG6</f>
        <v>0</v>
      </c>
      <c r="P6" s="334">
        <f>'11-χαρτόσ'!L6+'5-αντίγρ'!AM6+'6-μεταγρ'!N6+'6-μεταγρ'!O6+'7-προςΔΟΥ'!K6+'13-ντιΜιΧο'!CB6</f>
        <v>0.5</v>
      </c>
      <c r="Q6" s="334">
        <f>'13-ντιΜιΧο'!CA6</f>
        <v>0</v>
      </c>
      <c r="R6" s="415"/>
      <c r="S6" s="276"/>
      <c r="T6" s="276"/>
      <c r="U6" s="276"/>
      <c r="V6" s="276"/>
      <c r="W6" s="276"/>
      <c r="X6" s="279"/>
    </row>
    <row r="7" spans="1:28" s="5" customFormat="1">
      <c r="A7" s="357">
        <f>'1-συμβολαια'!A7</f>
        <v>0</v>
      </c>
      <c r="B7" s="364" t="str">
        <f>'1-συμβολαια'!C7</f>
        <v>διανομή {κρυμέμη} [= 67,44% &amp; 32,56%]</v>
      </c>
      <c r="C7" s="368">
        <f>'1-συμβολαια'!D7</f>
        <v>66666.66</v>
      </c>
      <c r="D7" s="344"/>
      <c r="E7" s="344"/>
      <c r="F7" s="344"/>
      <c r="G7" s="344"/>
      <c r="H7" s="344"/>
      <c r="I7" s="344"/>
      <c r="J7" s="334">
        <f>'1-συμβολαια'!N7</f>
        <v>0</v>
      </c>
      <c r="K7" s="334">
        <f>'2-δικαιώμ'!O7+'5-αντίγρ'!O7</f>
        <v>121.32368200000002</v>
      </c>
      <c r="L7" s="334"/>
      <c r="M7" s="334">
        <f>'1-συμβολαια'!O7</f>
        <v>759.87219800000014</v>
      </c>
      <c r="N7" s="334">
        <f t="shared" si="0"/>
        <v>121.32368200000002</v>
      </c>
      <c r="O7" s="334">
        <f>'8-κ-15-17'!AG7</f>
        <v>0</v>
      </c>
      <c r="P7" s="334">
        <f>'11-χαρτόσ'!L7+'5-αντίγρ'!AM7+'6-μεταγρ'!N7+'6-μεταγρ'!O7+'7-προςΔΟΥ'!K7+'13-ντιΜιΧο'!CB7</f>
        <v>14.879999999999999</v>
      </c>
      <c r="Q7" s="334">
        <f>'13-ντιΜιΧο'!CA7</f>
        <v>216.13</v>
      </c>
      <c r="R7" s="415"/>
      <c r="S7" s="276"/>
      <c r="T7" s="276"/>
      <c r="U7" s="276"/>
      <c r="V7" s="276"/>
      <c r="W7" s="276"/>
      <c r="X7" s="279"/>
    </row>
    <row r="8" spans="1:28" s="5" customFormat="1">
      <c r="A8" s="357">
        <f>'1-συμβολαια'!A8</f>
        <v>0</v>
      </c>
      <c r="B8" s="364" t="str">
        <f>'1-συμβολαια'!C8</f>
        <v>εξισορόπηση διαφοράς διανεμομένων [260μ2 ΕΝΑΝΤΙ 125,53μ2</v>
      </c>
      <c r="C8" s="368">
        <f>'1-συμβολαια'!D8</f>
        <v>6666.66</v>
      </c>
      <c r="D8" s="344"/>
      <c r="E8" s="344"/>
      <c r="F8" s="344"/>
      <c r="G8" s="344"/>
      <c r="H8" s="344"/>
      <c r="I8" s="344"/>
      <c r="J8" s="335">
        <f>'1-συμβολαια'!N8</f>
        <v>0</v>
      </c>
      <c r="K8" s="335">
        <f>'2-δικαιώμ'!O8+'5-αντίγρ'!O8</f>
        <v>13.323682</v>
      </c>
      <c r="L8" s="335"/>
      <c r="M8" s="335">
        <f>'1-συμβολαια'!O8</f>
        <v>102.652198</v>
      </c>
      <c r="N8" s="335">
        <f t="shared" si="0"/>
        <v>13.323682</v>
      </c>
      <c r="O8" s="335">
        <f>'8-κ-15-17'!AG8</f>
        <v>86.66658000000001</v>
      </c>
      <c r="P8" s="335">
        <f>'11-χαρτόσ'!L8+'5-αντίγρ'!AM8+'6-μεταγρ'!N8+'6-μεταγρ'!O8+'7-προςΔΟΥ'!K8+'13-ντιΜιΧο'!CB8</f>
        <v>3</v>
      </c>
      <c r="Q8" s="335">
        <f>'13-ντιΜιΧο'!CA8</f>
        <v>0</v>
      </c>
      <c r="R8" s="284"/>
      <c r="S8" s="276"/>
      <c r="T8" s="276"/>
      <c r="U8" s="276"/>
      <c r="V8" s="276"/>
      <c r="W8" s="276"/>
      <c r="X8" s="279"/>
    </row>
    <row r="9" spans="1:28">
      <c r="A9" s="654" t="s">
        <v>56</v>
      </c>
      <c r="B9" s="654"/>
      <c r="C9" s="654"/>
      <c r="D9" s="11">
        <f t="shared" ref="D9:X9" si="1">SUM(D3:D8)</f>
        <v>0</v>
      </c>
      <c r="E9" s="11">
        <f t="shared" si="1"/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98.710000000000008</v>
      </c>
      <c r="K9" s="11">
        <f t="shared" si="1"/>
        <v>1470.8280280000001</v>
      </c>
      <c r="L9" s="11">
        <f t="shared" si="1"/>
        <v>22.32</v>
      </c>
      <c r="M9" s="11">
        <f t="shared" si="1"/>
        <v>8707.2254919999996</v>
      </c>
      <c r="N9" s="11">
        <f t="shared" si="1"/>
        <v>1448.5080280000002</v>
      </c>
      <c r="O9" s="11">
        <f t="shared" si="1"/>
        <v>9619.9997400000011</v>
      </c>
      <c r="P9" s="11">
        <f t="shared" si="1"/>
        <v>39.260000000000005</v>
      </c>
      <c r="Q9" s="11">
        <f t="shared" si="1"/>
        <v>711.16000000000008</v>
      </c>
      <c r="R9" s="285">
        <f t="shared" si="1"/>
        <v>0</v>
      </c>
      <c r="S9" s="285">
        <f t="shared" si="1"/>
        <v>0</v>
      </c>
      <c r="T9" s="285">
        <f t="shared" si="1"/>
        <v>0</v>
      </c>
      <c r="U9" s="285">
        <f t="shared" si="1"/>
        <v>0</v>
      </c>
      <c r="V9" s="285">
        <f t="shared" si="1"/>
        <v>0</v>
      </c>
      <c r="W9" s="285">
        <f t="shared" si="1"/>
        <v>0</v>
      </c>
      <c r="X9" s="286">
        <f t="shared" si="1"/>
        <v>0</v>
      </c>
    </row>
    <row r="11" spans="1:28" ht="15.75" customHeight="1">
      <c r="L11" s="67"/>
      <c r="R11" s="2"/>
      <c r="S11" s="2"/>
      <c r="T11" s="2"/>
      <c r="U11" s="2"/>
      <c r="V11" s="2"/>
    </row>
    <row r="12" spans="1:28">
      <c r="S12" s="88"/>
      <c r="T12" s="88"/>
      <c r="U12" s="88"/>
      <c r="V12" s="88"/>
      <c r="W12" s="88"/>
      <c r="X12" s="88"/>
      <c r="Y12" s="88"/>
      <c r="Z12" s="88"/>
      <c r="AA12" s="88"/>
      <c r="AB12" s="88"/>
    </row>
    <row r="13" spans="1:28">
      <c r="S13" s="88"/>
      <c r="T13" s="88"/>
      <c r="U13" s="88"/>
      <c r="V13" s="88"/>
      <c r="W13" s="88"/>
      <c r="X13" s="88"/>
      <c r="Y13" s="88"/>
      <c r="Z13" s="88"/>
      <c r="AA13" s="88"/>
      <c r="AB13" s="88"/>
    </row>
    <row r="14" spans="1:28" s="5" customFormat="1">
      <c r="A14" s="61"/>
      <c r="B14" s="116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 spans="1:28">
      <c r="K15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9:C9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70" t="s">
        <v>75</v>
      </c>
      <c r="B1" s="670"/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  <c r="P1" s="670"/>
      <c r="Q1" s="670"/>
    </row>
    <row r="2" spans="1:23" s="9" customFormat="1" ht="23.25" customHeight="1" thickBot="1">
      <c r="A2" s="251" t="s">
        <v>19</v>
      </c>
      <c r="B2" s="671" t="s">
        <v>29</v>
      </c>
      <c r="C2" s="672"/>
      <c r="D2" s="673"/>
      <c r="E2" s="674" t="s">
        <v>84</v>
      </c>
      <c r="F2" s="675"/>
      <c r="G2" s="675"/>
      <c r="H2" s="676"/>
      <c r="I2" s="677" t="s">
        <v>84</v>
      </c>
      <c r="J2" s="678"/>
      <c r="K2" s="678"/>
      <c r="L2" s="679"/>
      <c r="M2" s="252" t="s">
        <v>38</v>
      </c>
      <c r="N2" s="252" t="s">
        <v>39</v>
      </c>
      <c r="O2" s="252" t="s">
        <v>40</v>
      </c>
      <c r="P2" s="252" t="s">
        <v>41</v>
      </c>
      <c r="Q2" s="252" t="s">
        <v>42</v>
      </c>
    </row>
    <row r="3" spans="1:23" s="19" customFormat="1">
      <c r="A3" s="32" t="str">
        <f>'1-συμβολαια'!A3</f>
        <v>3ο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23" s="19" customFormat="1">
      <c r="A6" s="32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23" s="19" customFormat="1">
      <c r="A7" s="32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23" s="19" customFormat="1">
      <c r="A8" s="32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10" spans="1:23" ht="15.75" customHeight="1">
      <c r="B10" s="667" t="s">
        <v>104</v>
      </c>
      <c r="C10" s="667"/>
      <c r="D10" s="667"/>
      <c r="E10" s="667"/>
      <c r="F10" s="667"/>
      <c r="G10" s="667"/>
      <c r="H10" s="667"/>
      <c r="I10" s="667"/>
      <c r="J10" s="667"/>
      <c r="K10" s="667"/>
      <c r="L10" s="3"/>
      <c r="M10" s="3"/>
      <c r="N10" s="3"/>
      <c r="O10" s="3"/>
      <c r="P10" s="3"/>
      <c r="Q10" s="3"/>
    </row>
    <row r="11" spans="1:23" ht="15.75" customHeight="1">
      <c r="C11" s="669" t="s">
        <v>105</v>
      </c>
      <c r="D11" s="669"/>
      <c r="E11" s="669"/>
      <c r="F11" s="669"/>
      <c r="G11" s="669"/>
      <c r="H11" s="669"/>
      <c r="I11" s="669"/>
      <c r="J11" s="669"/>
      <c r="K11" s="669"/>
      <c r="L11" s="3"/>
      <c r="M11" s="3"/>
      <c r="N11" s="3"/>
      <c r="O11" s="3"/>
      <c r="P11" s="3"/>
      <c r="Q11" s="3"/>
    </row>
    <row r="12" spans="1:23" ht="15.75" customHeight="1">
      <c r="D12" s="667" t="s">
        <v>285</v>
      </c>
      <c r="E12" s="667"/>
      <c r="F12" s="667"/>
      <c r="G12" s="667"/>
      <c r="H12" s="667"/>
      <c r="I12" s="667"/>
      <c r="J12" s="667"/>
      <c r="K12" s="667"/>
      <c r="L12" s="667"/>
      <c r="M12" s="667"/>
      <c r="N12" s="667"/>
      <c r="O12" s="667"/>
      <c r="P12" s="3"/>
      <c r="Q12" s="3"/>
    </row>
    <row r="13" spans="1:23" s="5" customFormat="1" ht="15.75" customHeight="1">
      <c r="A13" s="61"/>
      <c r="B13" s="249"/>
      <c r="C13" s="249"/>
      <c r="D13" s="250"/>
      <c r="E13" s="669" t="s">
        <v>425</v>
      </c>
      <c r="F13" s="669"/>
      <c r="G13" s="669"/>
      <c r="H13" s="669"/>
      <c r="I13" s="669"/>
      <c r="J13" s="669"/>
      <c r="K13" s="669"/>
      <c r="L13" s="669"/>
      <c r="M13" s="669"/>
      <c r="N13" s="3"/>
      <c r="O13" s="3"/>
      <c r="P13" s="3"/>
      <c r="Q13" s="3"/>
    </row>
    <row r="14" spans="1:23" s="5" customFormat="1" ht="15.75" customHeight="1">
      <c r="A14" s="61"/>
      <c r="B14" s="249"/>
      <c r="C14" s="249"/>
      <c r="D14" s="250"/>
      <c r="E14" s="6"/>
      <c r="F14" s="667" t="s">
        <v>127</v>
      </c>
      <c r="G14" s="667"/>
      <c r="H14" s="667"/>
      <c r="I14" s="667"/>
      <c r="J14" s="667"/>
      <c r="K14" s="667"/>
      <c r="L14" s="667"/>
      <c r="M14" s="667"/>
      <c r="N14" s="667"/>
      <c r="O14" s="667"/>
      <c r="P14" s="667"/>
      <c r="Q14" s="3"/>
    </row>
    <row r="15" spans="1:23" s="5" customFormat="1" ht="15.75" customHeight="1">
      <c r="A15" s="61"/>
      <c r="B15" s="249"/>
      <c r="C15" s="249"/>
      <c r="D15" s="250"/>
      <c r="E15" s="6"/>
      <c r="F15" s="6"/>
      <c r="G15" s="669" t="s">
        <v>426</v>
      </c>
      <c r="H15" s="669"/>
      <c r="I15" s="669"/>
      <c r="J15" s="669"/>
      <c r="K15" s="669"/>
      <c r="L15" s="669"/>
      <c r="M15" s="669"/>
      <c r="N15" s="669"/>
      <c r="O15" s="669"/>
      <c r="P15" s="669"/>
      <c r="Q15" s="669"/>
    </row>
    <row r="16" spans="1:23" s="5" customFormat="1" ht="15.75" customHeight="1">
      <c r="A16" s="61"/>
      <c r="B16" s="249"/>
      <c r="C16" s="249"/>
      <c r="D16" s="250"/>
      <c r="E16" s="6"/>
      <c r="F16" s="6"/>
      <c r="G16" s="242"/>
      <c r="H16" s="667" t="s">
        <v>106</v>
      </c>
      <c r="I16" s="667"/>
      <c r="J16" s="667"/>
      <c r="K16" s="667"/>
      <c r="L16" s="667"/>
      <c r="M16" s="667"/>
      <c r="N16" s="667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1"/>
      <c r="B17" s="249"/>
      <c r="C17" s="249"/>
      <c r="D17" s="250"/>
      <c r="E17" s="6"/>
      <c r="F17" s="6"/>
      <c r="G17" s="242"/>
      <c r="H17" s="6"/>
      <c r="I17" s="669" t="s">
        <v>107</v>
      </c>
      <c r="J17" s="669"/>
      <c r="K17" s="669"/>
      <c r="L17" s="669"/>
      <c r="M17" s="669"/>
      <c r="N17" s="669"/>
      <c r="O17" s="669"/>
      <c r="P17" s="669"/>
      <c r="Q17" s="669"/>
      <c r="R17" s="669"/>
      <c r="S17" s="3"/>
      <c r="T17" s="3"/>
      <c r="U17" s="3"/>
      <c r="V17" s="3"/>
      <c r="W17" s="3"/>
    </row>
    <row r="18" spans="1:23" s="5" customFormat="1" ht="15.75" customHeight="1">
      <c r="A18" s="61"/>
      <c r="B18" s="249"/>
      <c r="C18" s="249"/>
      <c r="D18" s="250"/>
      <c r="E18" s="6"/>
      <c r="F18" s="6"/>
      <c r="G18" s="242"/>
      <c r="H18" s="6"/>
      <c r="I18" s="6"/>
      <c r="J18" s="667" t="s">
        <v>108</v>
      </c>
      <c r="K18" s="667"/>
      <c r="L18" s="667"/>
      <c r="M18" s="667"/>
      <c r="N18" s="667"/>
      <c r="O18" s="667"/>
      <c r="P18" s="667"/>
      <c r="Q18" s="667"/>
      <c r="R18" s="3"/>
      <c r="S18" s="3"/>
      <c r="T18" s="3"/>
      <c r="U18" s="3"/>
      <c r="V18" s="3"/>
      <c r="W18" s="3"/>
    </row>
    <row r="19" spans="1:23" s="5" customFormat="1" ht="15.75" customHeight="1">
      <c r="A19" s="61"/>
      <c r="B19" s="249"/>
      <c r="C19" s="249"/>
      <c r="D19" s="250"/>
      <c r="E19" s="6"/>
      <c r="F19" s="6"/>
      <c r="G19" s="242"/>
      <c r="H19" s="6"/>
      <c r="I19" s="6"/>
      <c r="J19" s="6"/>
      <c r="K19" s="668" t="s">
        <v>128</v>
      </c>
      <c r="L19" s="668"/>
      <c r="M19" s="668"/>
      <c r="N19" s="668"/>
      <c r="O19" s="668"/>
      <c r="P19" s="668"/>
      <c r="Q19" s="668"/>
      <c r="R19" s="668"/>
      <c r="S19" s="668"/>
      <c r="T19" s="668"/>
      <c r="U19" s="668"/>
      <c r="V19" s="3"/>
      <c r="W19" s="3"/>
    </row>
    <row r="20" spans="1:23" s="5" customFormat="1" ht="15.75" customHeight="1">
      <c r="A20" s="61"/>
      <c r="B20" s="249"/>
      <c r="C20" s="249"/>
      <c r="D20" s="250"/>
      <c r="E20" s="6"/>
      <c r="F20" s="6"/>
      <c r="G20" s="242"/>
      <c r="H20" s="6"/>
      <c r="I20" s="6"/>
      <c r="J20" s="6"/>
      <c r="K20" s="6"/>
      <c r="L20" s="667" t="s">
        <v>109</v>
      </c>
      <c r="M20" s="667"/>
      <c r="N20" s="667"/>
      <c r="O20" s="667"/>
      <c r="P20" s="667"/>
      <c r="Q20" s="667"/>
      <c r="R20" s="667"/>
      <c r="S20" s="667"/>
      <c r="T20" s="3"/>
      <c r="U20" s="3"/>
      <c r="V20" s="3"/>
      <c r="W20" s="3"/>
    </row>
    <row r="21" spans="1:23" s="5" customFormat="1" ht="15.75" customHeight="1">
      <c r="A21" s="61"/>
      <c r="B21" s="249"/>
      <c r="C21" s="249"/>
      <c r="D21" s="250"/>
      <c r="E21" s="6"/>
      <c r="F21" s="6"/>
      <c r="G21" s="242"/>
      <c r="H21" s="6"/>
      <c r="I21" s="6"/>
      <c r="J21" s="6"/>
      <c r="K21" s="6"/>
      <c r="L21" s="3"/>
      <c r="M21" s="669" t="s">
        <v>110</v>
      </c>
      <c r="N21" s="669"/>
      <c r="O21" s="669"/>
      <c r="P21" s="669"/>
      <c r="Q21" s="669"/>
      <c r="R21" s="669"/>
      <c r="S21" s="669"/>
      <c r="T21" s="669"/>
      <c r="U21" s="3"/>
      <c r="V21" s="3"/>
      <c r="W21" s="3"/>
    </row>
    <row r="22" spans="1:23" s="5" customFormat="1" ht="15.75" customHeight="1">
      <c r="A22" s="61"/>
      <c r="B22" s="249"/>
      <c r="C22" s="249"/>
      <c r="D22" s="250"/>
      <c r="E22" s="6"/>
      <c r="F22" s="6"/>
      <c r="G22" s="242"/>
      <c r="H22" s="6"/>
      <c r="I22" s="6"/>
      <c r="J22" s="6"/>
      <c r="K22" s="6"/>
      <c r="L22" s="3"/>
      <c r="M22" s="3"/>
      <c r="N22" s="667" t="s">
        <v>111</v>
      </c>
      <c r="O22" s="667"/>
      <c r="P22" s="667"/>
      <c r="Q22" s="667"/>
      <c r="R22" s="667"/>
      <c r="S22" s="667"/>
      <c r="T22" s="667"/>
      <c r="U22" s="667"/>
      <c r="V22" s="667"/>
      <c r="W22" s="667"/>
    </row>
    <row r="23" spans="1:23" s="5" customFormat="1" ht="15.75" customHeight="1">
      <c r="A23" s="61"/>
      <c r="B23" s="249"/>
      <c r="C23" s="249"/>
      <c r="D23" s="250"/>
      <c r="E23" s="6"/>
      <c r="F23" s="6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42578125" style="8" bestFit="1" customWidth="1"/>
    <col min="2" max="7" width="5.7109375" style="86" bestFit="1" customWidth="1"/>
    <col min="8" max="8" width="46.140625" style="86" customWidth="1"/>
    <col min="9" max="9" width="6.5703125" style="86" customWidth="1"/>
    <col min="10" max="10" width="52.85546875" style="86" customWidth="1"/>
    <col min="11" max="15" width="5.7109375" style="86" bestFit="1" customWidth="1"/>
    <col min="16" max="20" width="5.28515625" style="86" bestFit="1" customWidth="1"/>
    <col min="21" max="16384" width="9.140625" style="3"/>
  </cols>
  <sheetData>
    <row r="1" spans="1:20" ht="15.75">
      <c r="A1" s="670" t="s">
        <v>75</v>
      </c>
      <c r="B1" s="670"/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  <c r="P1" s="670"/>
      <c r="Q1" s="670"/>
      <c r="R1" s="670"/>
      <c r="S1" s="670"/>
      <c r="T1" s="670"/>
    </row>
    <row r="2" spans="1:20" s="9" customFormat="1" ht="23.25" customHeight="1" thickBot="1">
      <c r="A2" s="251" t="s">
        <v>19</v>
      </c>
      <c r="B2" s="671" t="s">
        <v>29</v>
      </c>
      <c r="C2" s="672"/>
      <c r="D2" s="673"/>
      <c r="E2" s="674" t="s">
        <v>84</v>
      </c>
      <c r="F2" s="675"/>
      <c r="G2" s="676"/>
      <c r="H2" s="681" t="s">
        <v>84</v>
      </c>
      <c r="I2" s="682"/>
      <c r="J2" s="683"/>
      <c r="K2" s="677" t="s">
        <v>84</v>
      </c>
      <c r="L2" s="678"/>
      <c r="M2" s="679"/>
      <c r="N2" s="252" t="s">
        <v>36</v>
      </c>
      <c r="O2" s="252" t="s">
        <v>37</v>
      </c>
      <c r="P2" s="252" t="s">
        <v>38</v>
      </c>
      <c r="Q2" s="252" t="s">
        <v>39</v>
      </c>
      <c r="R2" s="252" t="s">
        <v>40</v>
      </c>
      <c r="S2" s="252" t="s">
        <v>41</v>
      </c>
      <c r="T2" s="252" t="s">
        <v>42</v>
      </c>
    </row>
    <row r="3" spans="1:20" s="19" customFormat="1">
      <c r="A3" s="32" t="str">
        <f>'1-συμβολαια'!A3</f>
        <v>3ο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0" s="19" customFormat="1">
      <c r="A4" s="32">
        <f>'1-συμβολαια'!A4</f>
        <v>0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20" s="19" customFormat="1">
      <c r="A5" s="32">
        <f>'1-συμβολαια'!A5</f>
        <v>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</row>
    <row r="6" spans="1:20" s="19" customFormat="1">
      <c r="A6" s="32">
        <f>'1-συμβολαια'!A6</f>
        <v>0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pans="1:20" s="19" customFormat="1">
      <c r="A7" s="32">
        <f>'1-συμβολαια'!A7</f>
        <v>0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</row>
    <row r="8" spans="1:20" s="19" customFormat="1">
      <c r="A8" s="32">
        <f>'1-συμβολαια'!A8</f>
        <v>0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</row>
    <row r="10" spans="1:20" ht="15.75">
      <c r="B10" s="667" t="s">
        <v>112</v>
      </c>
      <c r="C10" s="667"/>
      <c r="D10" s="667"/>
      <c r="E10" s="667"/>
      <c r="F10" s="667"/>
      <c r="G10" s="667"/>
      <c r="H10" s="667"/>
      <c r="I10" s="123"/>
      <c r="J10" s="6"/>
      <c r="K10" s="6"/>
      <c r="L10" s="3"/>
      <c r="M10" s="3"/>
      <c r="N10" s="3"/>
      <c r="O10" s="3"/>
    </row>
    <row r="11" spans="1:20" ht="15.75">
      <c r="B11" s="6"/>
      <c r="C11" s="669" t="s">
        <v>113</v>
      </c>
      <c r="D11" s="669"/>
      <c r="E11" s="669"/>
      <c r="F11" s="669"/>
      <c r="G11" s="669"/>
      <c r="H11" s="669"/>
      <c r="I11" s="669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67" t="s">
        <v>114</v>
      </c>
      <c r="E12" s="667"/>
      <c r="F12" s="667"/>
      <c r="G12" s="667"/>
      <c r="H12" s="667"/>
      <c r="I12" s="667"/>
      <c r="J12" s="667"/>
      <c r="K12" s="667"/>
      <c r="L12" s="3"/>
      <c r="M12" s="3"/>
      <c r="N12" s="3"/>
      <c r="O12" s="3"/>
    </row>
    <row r="13" spans="1:20" ht="15.75" customHeight="1">
      <c r="B13" s="6"/>
      <c r="C13" s="6"/>
      <c r="D13" s="6"/>
      <c r="E13" s="680" t="s">
        <v>119</v>
      </c>
      <c r="F13" s="680"/>
      <c r="G13" s="680"/>
      <c r="H13" s="680"/>
      <c r="I13" s="680"/>
      <c r="J13" s="680"/>
      <c r="K13" s="680"/>
      <c r="L13" s="680"/>
      <c r="M13" s="3"/>
      <c r="N13" s="3"/>
      <c r="O13" s="3"/>
    </row>
    <row r="14" spans="1:20" ht="15.75" customHeight="1">
      <c r="B14" s="6"/>
      <c r="C14" s="6"/>
      <c r="D14" s="6"/>
      <c r="E14" s="6"/>
      <c r="F14" s="667" t="s">
        <v>115</v>
      </c>
      <c r="G14" s="667"/>
      <c r="H14" s="667"/>
      <c r="I14" s="667"/>
      <c r="J14" s="667"/>
      <c r="K14" s="667"/>
      <c r="L14" s="667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669" t="s">
        <v>116</v>
      </c>
      <c r="H15" s="669"/>
      <c r="I15" s="669"/>
      <c r="J15" s="669"/>
      <c r="K15" s="669"/>
      <c r="L15" s="669"/>
      <c r="M15" s="669"/>
      <c r="N15" s="3"/>
      <c r="O15" s="3"/>
    </row>
    <row r="16" spans="1:20" ht="15.75">
      <c r="B16" s="6"/>
      <c r="C16" s="6"/>
      <c r="D16" s="6"/>
      <c r="E16" s="6"/>
      <c r="F16" s="6"/>
      <c r="G16" s="6"/>
      <c r="H16" s="667" t="s">
        <v>117</v>
      </c>
      <c r="I16" s="667"/>
      <c r="J16" s="667"/>
      <c r="K16" s="667"/>
      <c r="L16" s="667"/>
      <c r="M16" s="667"/>
      <c r="N16" s="667"/>
      <c r="O16" s="3"/>
    </row>
    <row r="17" spans="2:15" ht="15.75">
      <c r="B17" s="6"/>
      <c r="C17" s="6"/>
      <c r="D17" s="6"/>
      <c r="E17" s="6"/>
      <c r="F17" s="6"/>
      <c r="G17" s="6"/>
      <c r="H17" s="6"/>
      <c r="I17" s="669" t="s">
        <v>118</v>
      </c>
      <c r="J17" s="669"/>
      <c r="K17" s="669"/>
      <c r="L17" s="669"/>
      <c r="M17" s="669"/>
      <c r="N17" s="669"/>
      <c r="O17" s="669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K30" sqref="K30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1" customWidth="1"/>
    <col min="23" max="23" width="5.5703125" style="86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521" t="s">
        <v>65</v>
      </c>
      <c r="B1" s="521"/>
      <c r="C1" s="690" t="s">
        <v>66</v>
      </c>
      <c r="D1" s="690"/>
      <c r="E1" s="521" t="s">
        <v>0</v>
      </c>
      <c r="F1" s="521"/>
      <c r="G1" s="688" t="s">
        <v>10</v>
      </c>
      <c r="H1" s="688"/>
      <c r="I1" s="688"/>
      <c r="J1" s="521" t="s">
        <v>8</v>
      </c>
      <c r="K1" s="521"/>
      <c r="L1" s="691" t="s">
        <v>427</v>
      </c>
      <c r="M1" s="692"/>
      <c r="N1" s="692"/>
      <c r="O1" s="693"/>
      <c r="P1" s="689" t="s">
        <v>64</v>
      </c>
      <c r="Q1" s="689"/>
      <c r="R1" s="688" t="s">
        <v>55</v>
      </c>
      <c r="S1" s="688"/>
      <c r="T1" s="686" t="s">
        <v>46</v>
      </c>
      <c r="U1" s="684" t="s">
        <v>84</v>
      </c>
      <c r="V1" s="684"/>
      <c r="W1" s="684"/>
      <c r="X1" s="684"/>
      <c r="Y1" s="684"/>
      <c r="Z1" s="684"/>
      <c r="AA1" s="684"/>
      <c r="AB1" s="684"/>
      <c r="AC1" s="684"/>
    </row>
    <row r="2" spans="1:35" s="12" customFormat="1" ht="15.75" customHeight="1" thickBot="1">
      <c r="A2" s="99"/>
      <c r="B2" s="54"/>
      <c r="C2" s="89"/>
      <c r="D2" s="57" t="s">
        <v>67</v>
      </c>
      <c r="E2" s="100"/>
      <c r="F2" s="55" t="s">
        <v>67</v>
      </c>
      <c r="G2" s="51" t="s">
        <v>11</v>
      </c>
      <c r="H2" s="49" t="s">
        <v>12</v>
      </c>
      <c r="I2" s="50" t="s">
        <v>29</v>
      </c>
      <c r="J2" s="77" t="s">
        <v>23</v>
      </c>
      <c r="K2" s="56" t="s">
        <v>67</v>
      </c>
      <c r="L2" s="77" t="s">
        <v>315</v>
      </c>
      <c r="M2" s="77" t="s">
        <v>319</v>
      </c>
      <c r="N2" s="77" t="s">
        <v>320</v>
      </c>
      <c r="O2" s="248" t="s">
        <v>29</v>
      </c>
      <c r="P2" s="63" t="s">
        <v>23</v>
      </c>
      <c r="Q2" s="56" t="s">
        <v>67</v>
      </c>
      <c r="R2" s="77" t="s">
        <v>23</v>
      </c>
      <c r="S2" s="38" t="s">
        <v>67</v>
      </c>
      <c r="T2" s="687"/>
      <c r="U2" s="685"/>
      <c r="V2" s="685"/>
      <c r="W2" s="685"/>
      <c r="X2" s="685"/>
      <c r="Y2" s="685"/>
      <c r="Z2" s="685"/>
      <c r="AA2" s="685"/>
      <c r="AB2" s="685"/>
      <c r="AC2" s="685"/>
    </row>
    <row r="3" spans="1:35" s="19" customFormat="1">
      <c r="A3" s="14" t="str">
        <f>'1-συμβολαια'!A3</f>
        <v>3ο</v>
      </c>
      <c r="B3" s="53"/>
      <c r="C3" s="84">
        <f>'1-συμβολαια'!B3</f>
        <v>38300</v>
      </c>
      <c r="D3" s="20"/>
      <c r="E3" s="95" t="str">
        <f>'1-συμβολαια'!C3</f>
        <v>*οικοπέδου ΠΡΟΣΥΜΦΩΝΟ μεταβιβάσεως ποσοστών ΜΕΤΑ δικαιώματος ανεγέρσεως [κτίσματα]</v>
      </c>
      <c r="F3" s="15"/>
      <c r="G3" s="16" t="str">
        <f>'4-πολλυπρ'!D3</f>
        <v>;;;???</v>
      </c>
      <c r="H3" s="16" t="str">
        <f>'4-πολλυπρ'!I3</f>
        <v>219-7.1</v>
      </c>
      <c r="I3" s="21"/>
      <c r="J3" s="21">
        <f>'1-συμβολαια'!D3</f>
        <v>666666.66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10.659000000000001</v>
      </c>
      <c r="S3" s="24"/>
      <c r="T3" s="25"/>
      <c r="U3" s="90"/>
      <c r="V3" s="90"/>
      <c r="W3" s="85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3"/>
      <c r="C4" s="84">
        <f>'1-συμβολαια'!B4</f>
        <v>0</v>
      </c>
      <c r="D4" s="20"/>
      <c r="E4" s="95" t="str">
        <f>'1-συμβολαια'!C4</f>
        <v>*οικοπέδου ΠΡΟΣΥΜΦΩΝΟ μεταβιβάσεως ποσοστών ΜΕΤΑ δικαιώματος ανεγέρσεως [οικόπεδο]</v>
      </c>
      <c r="F4" s="15"/>
      <c r="G4" s="16" t="str">
        <f>'4-πολλυπρ'!D4</f>
        <v>;;;???</v>
      </c>
      <c r="H4" s="16" t="str">
        <f>'4-πολλυπρ'!I4</f>
        <v>219-7.1</v>
      </c>
      <c r="I4" s="21"/>
      <c r="J4" s="21">
        <f>'1-συμβολαια'!D4</f>
        <v>66666.66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0"/>
      <c r="V4" s="90"/>
      <c r="W4" s="85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3"/>
      <c r="C5" s="84">
        <f>'1-συμβολαια'!B5</f>
        <v>0</v>
      </c>
      <c r="D5" s="20"/>
      <c r="E5" s="95" t="str">
        <f>'1-συμβολαια'!C5</f>
        <v>εργολαβικό</v>
      </c>
      <c r="F5" s="15"/>
      <c r="G5" s="16" t="str">
        <f>'4-πολλυπρ'!D5</f>
        <v>;;;???</v>
      </c>
      <c r="H5" s="16" t="str">
        <f>'4-πολλυπρ'!I5</f>
        <v>219-7.1</v>
      </c>
      <c r="I5" s="21"/>
      <c r="J5" s="21">
        <f>'1-συμβολαια'!D5</f>
        <v>150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0"/>
      <c r="V5" s="90"/>
      <c r="W5" s="85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3"/>
      <c r="C6" s="84">
        <f>'1-συμβολαια'!B6</f>
        <v>0</v>
      </c>
      <c r="D6" s="20"/>
      <c r="E6" s="95" t="str">
        <f>'1-συμβολαια'!C6</f>
        <v>πληρεξουσιότητα</v>
      </c>
      <c r="F6" s="15"/>
      <c r="G6" s="16" t="str">
        <f>'4-πολλυπρ'!D6</f>
        <v>;;;???</v>
      </c>
      <c r="H6" s="16" t="str">
        <f>'4-πολλυπρ'!I6</f>
        <v>219-7.1</v>
      </c>
      <c r="I6" s="21"/>
      <c r="J6" s="21">
        <f>'1-συμβολαια'!D6</f>
        <v>0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0"/>
      <c r="V6" s="90"/>
      <c r="W6" s="85"/>
      <c r="X6" s="26"/>
      <c r="Y6" s="26"/>
      <c r="Z6" s="26"/>
      <c r="AA6" s="26"/>
      <c r="AB6" s="26"/>
      <c r="AC6" s="26"/>
    </row>
    <row r="7" spans="1:35" s="19" customFormat="1">
      <c r="A7" s="14">
        <f>'1-συμβολαια'!A7</f>
        <v>0</v>
      </c>
      <c r="B7" s="53"/>
      <c r="C7" s="84">
        <f>'1-συμβολαια'!B7</f>
        <v>0</v>
      </c>
      <c r="D7" s="20"/>
      <c r="E7" s="95" t="str">
        <f>'1-συμβολαια'!C7</f>
        <v>διανομή {κρυμέμη} [= 67,44% &amp; 32,56%]</v>
      </c>
      <c r="F7" s="15"/>
      <c r="G7" s="16" t="str">
        <f>'4-πολλυπρ'!D7</f>
        <v>;;;???</v>
      </c>
      <c r="H7" s="16">
        <f>'4-πολλυπρ'!I7</f>
        <v>0</v>
      </c>
      <c r="I7" s="21"/>
      <c r="J7" s="21">
        <f>'1-συμβολαια'!D7</f>
        <v>66666.66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0"/>
      <c r="V7" s="90"/>
      <c r="W7" s="85"/>
      <c r="X7" s="26"/>
      <c r="Y7" s="26"/>
      <c r="Z7" s="26"/>
      <c r="AA7" s="26"/>
      <c r="AB7" s="26"/>
      <c r="AC7" s="26"/>
    </row>
    <row r="8" spans="1:35" s="19" customFormat="1">
      <c r="A8" s="14">
        <f>'1-συμβολαια'!A8</f>
        <v>0</v>
      </c>
      <c r="B8" s="53"/>
      <c r="C8" s="84">
        <f>'1-συμβολαια'!B8</f>
        <v>0</v>
      </c>
      <c r="D8" s="20"/>
      <c r="E8" s="95" t="str">
        <f>'1-συμβολαια'!C8</f>
        <v>εξισορόπηση διαφοράς διανεμομένων [260μ2 ΕΝΑΝΤΙ 125,53μ2</v>
      </c>
      <c r="F8" s="15"/>
      <c r="G8" s="16" t="str">
        <f>'4-πολλυπρ'!D8</f>
        <v>;;;???</v>
      </c>
      <c r="H8" s="16">
        <f>'4-πολλυπρ'!I8</f>
        <v>0</v>
      </c>
      <c r="I8" s="21"/>
      <c r="J8" s="21">
        <f>'1-συμβολαια'!D8</f>
        <v>6666.66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0"/>
      <c r="V8" s="90"/>
      <c r="W8" s="85"/>
      <c r="X8" s="26"/>
      <c r="Y8" s="26"/>
      <c r="Z8" s="26"/>
      <c r="AA8" s="26"/>
      <c r="AB8" s="26"/>
      <c r="AC8" s="26"/>
    </row>
    <row r="9" spans="1:35">
      <c r="A9" s="464" t="s">
        <v>56</v>
      </c>
      <c r="B9" s="465"/>
      <c r="C9" s="465"/>
      <c r="D9" s="465"/>
      <c r="E9" s="465"/>
      <c r="F9" s="465"/>
      <c r="G9" s="465"/>
      <c r="H9" s="465"/>
      <c r="I9" s="465"/>
      <c r="J9" s="465"/>
      <c r="K9" s="48"/>
      <c r="L9" s="1">
        <f>SUM(L3:L8)</f>
        <v>0</v>
      </c>
      <c r="M9" s="1"/>
      <c r="N9" s="1"/>
      <c r="O9" s="1">
        <f>SUM(O3:O8)</f>
        <v>0</v>
      </c>
      <c r="P9" s="41" t="e">
        <f>SUM(P3:P8)</f>
        <v>#REF!</v>
      </c>
      <c r="Q9" s="1">
        <f>SUM(Q3:Q8)</f>
        <v>0</v>
      </c>
      <c r="R9" s="1">
        <f>SUM(R3:R8)</f>
        <v>10.659000000000001</v>
      </c>
      <c r="S9" s="1">
        <f>SUM(S3:S8)</f>
        <v>0</v>
      </c>
      <c r="T9" s="3"/>
      <c r="U9" s="86"/>
      <c r="V9" s="86"/>
    </row>
    <row r="10" spans="1:35">
      <c r="T10" s="125"/>
    </row>
    <row r="11" spans="1:35" ht="15.75" customHeight="1">
      <c r="T11" s="125"/>
      <c r="U11" s="667" t="s">
        <v>120</v>
      </c>
      <c r="V11" s="667"/>
      <c r="W11" s="667"/>
      <c r="X11" s="667"/>
      <c r="Y11" s="667"/>
      <c r="Z11" s="667"/>
      <c r="AA11" s="667"/>
      <c r="AB11" s="667"/>
      <c r="AC11" s="667"/>
      <c r="AD11" s="123"/>
      <c r="AE11" s="123"/>
      <c r="AF11" s="123"/>
      <c r="AG11" s="123"/>
      <c r="AH11" s="118"/>
      <c r="AI11" s="118"/>
    </row>
    <row r="12" spans="1:35" ht="15.75" customHeight="1">
      <c r="T12" s="125"/>
      <c r="U12" s="124"/>
      <c r="V12" s="669" t="s">
        <v>121</v>
      </c>
      <c r="W12" s="669"/>
      <c r="X12" s="669"/>
      <c r="Y12" s="669"/>
      <c r="Z12" s="669"/>
      <c r="AA12" s="669"/>
      <c r="AB12" s="669"/>
      <c r="AC12" s="669"/>
      <c r="AD12" s="669"/>
      <c r="AE12" s="118"/>
      <c r="AF12" s="118"/>
      <c r="AG12" s="118"/>
      <c r="AH12" s="118"/>
      <c r="AI12" s="118"/>
    </row>
    <row r="13" spans="1:35" ht="15.75" customHeight="1">
      <c r="T13" s="125"/>
      <c r="U13" s="124"/>
      <c r="V13" s="124"/>
      <c r="W13" s="667" t="s">
        <v>122</v>
      </c>
      <c r="X13" s="667"/>
      <c r="Y13" s="667"/>
      <c r="Z13" s="667"/>
      <c r="AA13" s="667"/>
      <c r="AB13" s="667"/>
      <c r="AC13" s="667"/>
      <c r="AD13" s="667"/>
      <c r="AE13" s="667"/>
      <c r="AF13" s="118"/>
      <c r="AG13" s="118"/>
      <c r="AH13" s="118"/>
      <c r="AI13" s="118"/>
    </row>
    <row r="14" spans="1:35" ht="15.75">
      <c r="U14" s="124"/>
      <c r="V14" s="124"/>
      <c r="W14" s="124"/>
      <c r="X14" s="669" t="s">
        <v>123</v>
      </c>
      <c r="Y14" s="669"/>
      <c r="Z14" s="669"/>
      <c r="AA14" s="669"/>
      <c r="AB14" s="669"/>
      <c r="AC14" s="669"/>
      <c r="AD14" s="669"/>
      <c r="AE14" s="669"/>
      <c r="AF14" s="669"/>
      <c r="AG14" s="118"/>
      <c r="AH14" s="118"/>
      <c r="AI14" s="118"/>
    </row>
    <row r="15" spans="1:35" ht="15.75">
      <c r="U15" s="124"/>
      <c r="V15" s="124"/>
      <c r="W15" s="124"/>
      <c r="X15" s="124"/>
      <c r="Y15" s="667" t="s">
        <v>124</v>
      </c>
      <c r="Z15" s="667"/>
      <c r="AA15" s="667"/>
      <c r="AB15" s="667"/>
      <c r="AC15" s="667"/>
      <c r="AD15" s="667"/>
      <c r="AE15" s="667"/>
      <c r="AF15" s="667"/>
      <c r="AG15" s="667"/>
      <c r="AH15" s="118"/>
      <c r="AI15" s="118"/>
    </row>
    <row r="16" spans="1:35" ht="15.75">
      <c r="U16" s="124"/>
      <c r="V16" s="124"/>
      <c r="W16" s="124"/>
      <c r="X16" s="124"/>
      <c r="Y16" s="124"/>
      <c r="Z16" s="669" t="s">
        <v>125</v>
      </c>
      <c r="AA16" s="669"/>
      <c r="AB16" s="669"/>
      <c r="AC16" s="669"/>
      <c r="AD16" s="669"/>
      <c r="AE16" s="669"/>
      <c r="AF16" s="669"/>
      <c r="AG16" s="669"/>
      <c r="AH16" s="669"/>
      <c r="AI16" s="118"/>
    </row>
    <row r="17" spans="21:35" ht="15.75">
      <c r="U17" s="124"/>
      <c r="V17" s="124"/>
      <c r="W17" s="124"/>
      <c r="X17" s="124"/>
      <c r="Y17" s="124"/>
      <c r="Z17" s="124"/>
      <c r="AA17" s="667" t="s">
        <v>126</v>
      </c>
      <c r="AB17" s="667"/>
      <c r="AC17" s="667"/>
      <c r="AD17" s="667"/>
      <c r="AE17" s="667"/>
      <c r="AF17" s="667"/>
      <c r="AG17" s="667"/>
      <c r="AH17" s="667"/>
      <c r="AI17" s="667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A9" sqref="A9:XFD1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98" t="s">
        <v>31</v>
      </c>
      <c r="B1" s="699"/>
      <c r="C1" s="699"/>
      <c r="D1" s="699"/>
      <c r="E1" s="700"/>
      <c r="F1" s="701" t="s">
        <v>288</v>
      </c>
      <c r="G1" s="702"/>
      <c r="H1" s="702"/>
      <c r="I1" s="703"/>
      <c r="J1" s="694" t="s">
        <v>289</v>
      </c>
      <c r="K1" s="695"/>
      <c r="L1" s="695"/>
      <c r="M1" s="695"/>
      <c r="N1" s="695"/>
      <c r="O1" s="695"/>
      <c r="P1" s="695"/>
      <c r="Q1" s="695"/>
      <c r="R1" s="695"/>
      <c r="S1" s="695"/>
      <c r="T1" s="695"/>
      <c r="U1" s="695"/>
      <c r="V1" s="695"/>
      <c r="W1" s="695"/>
      <c r="X1" s="695"/>
      <c r="Y1" s="696"/>
      <c r="Z1" s="704" t="s">
        <v>290</v>
      </c>
      <c r="AA1" s="705"/>
      <c r="AB1" s="705"/>
      <c r="AC1" s="706"/>
      <c r="AD1" s="694" t="s">
        <v>291</v>
      </c>
      <c r="AE1" s="695"/>
      <c r="AF1" s="695"/>
      <c r="AG1" s="695"/>
      <c r="AH1" s="695"/>
      <c r="AI1" s="695"/>
      <c r="AJ1" s="695"/>
      <c r="AK1" s="695"/>
      <c r="AL1" s="695"/>
      <c r="AM1" s="695"/>
      <c r="AN1" s="695"/>
      <c r="AO1" s="695"/>
      <c r="AP1" s="695"/>
      <c r="AQ1" s="695"/>
      <c r="AR1" s="695"/>
      <c r="AS1" s="696"/>
      <c r="AT1" s="701" t="s">
        <v>292</v>
      </c>
      <c r="AU1" s="702"/>
      <c r="AV1" s="702"/>
      <c r="AW1" s="703"/>
      <c r="AX1" s="694" t="s">
        <v>293</v>
      </c>
      <c r="AY1" s="695"/>
      <c r="AZ1" s="695"/>
      <c r="BA1" s="695"/>
      <c r="BB1" s="695"/>
      <c r="BC1" s="695"/>
      <c r="BD1" s="695"/>
      <c r="BE1" s="695"/>
      <c r="BF1" s="695"/>
      <c r="BG1" s="695"/>
      <c r="BH1" s="695"/>
      <c r="BI1" s="695"/>
      <c r="BJ1" s="695"/>
      <c r="BK1" s="695"/>
      <c r="BL1" s="695"/>
      <c r="BM1" s="696"/>
    </row>
    <row r="2" spans="1:65" s="4" customFormat="1" ht="23.25" customHeight="1">
      <c r="A2" s="185" t="s">
        <v>19</v>
      </c>
      <c r="B2" s="185" t="s">
        <v>294</v>
      </c>
      <c r="C2" s="186" t="s">
        <v>295</v>
      </c>
      <c r="D2" s="475" t="s">
        <v>29</v>
      </c>
      <c r="E2" s="666"/>
      <c r="F2" s="187" t="s">
        <v>296</v>
      </c>
      <c r="G2" s="185" t="s">
        <v>18</v>
      </c>
      <c r="H2" s="187" t="s">
        <v>23</v>
      </c>
      <c r="I2" s="188" t="s">
        <v>84</v>
      </c>
      <c r="J2" s="189" t="s">
        <v>297</v>
      </c>
      <c r="K2" s="189" t="s">
        <v>298</v>
      </c>
      <c r="L2" s="187" t="s">
        <v>299</v>
      </c>
      <c r="M2" s="187" t="s">
        <v>300</v>
      </c>
      <c r="N2" s="187" t="s">
        <v>301</v>
      </c>
      <c r="O2" s="187" t="s">
        <v>302</v>
      </c>
      <c r="P2" s="187" t="s">
        <v>303</v>
      </c>
      <c r="Q2" s="187" t="s">
        <v>304</v>
      </c>
      <c r="R2" s="187" t="s">
        <v>305</v>
      </c>
      <c r="S2" s="187" t="s">
        <v>306</v>
      </c>
      <c r="T2" s="187" t="s">
        <v>307</v>
      </c>
      <c r="U2" s="187" t="s">
        <v>23</v>
      </c>
      <c r="V2" s="187" t="s">
        <v>308</v>
      </c>
      <c r="W2" s="187" t="s">
        <v>309</v>
      </c>
      <c r="X2" s="187" t="s">
        <v>310</v>
      </c>
      <c r="Y2" s="190" t="s">
        <v>311</v>
      </c>
      <c r="Z2" s="187" t="s">
        <v>296</v>
      </c>
      <c r="AA2" s="185" t="s">
        <v>18</v>
      </c>
      <c r="AB2" s="187" t="s">
        <v>23</v>
      </c>
      <c r="AC2" s="191" t="s">
        <v>84</v>
      </c>
      <c r="AD2" s="189" t="s">
        <v>297</v>
      </c>
      <c r="AE2" s="189" t="s">
        <v>298</v>
      </c>
      <c r="AF2" s="187" t="s">
        <v>299</v>
      </c>
      <c r="AG2" s="187" t="s">
        <v>300</v>
      </c>
      <c r="AH2" s="187" t="s">
        <v>301</v>
      </c>
      <c r="AI2" s="187" t="s">
        <v>302</v>
      </c>
      <c r="AJ2" s="187" t="s">
        <v>303</v>
      </c>
      <c r="AK2" s="187" t="s">
        <v>304</v>
      </c>
      <c r="AL2" s="187" t="s">
        <v>305</v>
      </c>
      <c r="AM2" s="187" t="s">
        <v>306</v>
      </c>
      <c r="AN2" s="187" t="s">
        <v>307</v>
      </c>
      <c r="AO2" s="187" t="s">
        <v>23</v>
      </c>
      <c r="AP2" s="187" t="s">
        <v>308</v>
      </c>
      <c r="AQ2" s="187" t="s">
        <v>309</v>
      </c>
      <c r="AR2" s="187" t="s">
        <v>310</v>
      </c>
      <c r="AS2" s="190" t="s">
        <v>311</v>
      </c>
      <c r="AT2" s="187" t="s">
        <v>296</v>
      </c>
      <c r="AU2" s="185" t="s">
        <v>18</v>
      </c>
      <c r="AV2" s="187" t="s">
        <v>23</v>
      </c>
      <c r="AW2" s="188" t="s">
        <v>84</v>
      </c>
      <c r="AX2" s="189" t="s">
        <v>297</v>
      </c>
      <c r="AY2" s="189" t="s">
        <v>298</v>
      </c>
      <c r="AZ2" s="187" t="s">
        <v>299</v>
      </c>
      <c r="BA2" s="187" t="s">
        <v>300</v>
      </c>
      <c r="BB2" s="187" t="s">
        <v>301</v>
      </c>
      <c r="BC2" s="187" t="s">
        <v>302</v>
      </c>
      <c r="BD2" s="187" t="s">
        <v>303</v>
      </c>
      <c r="BE2" s="187" t="s">
        <v>304</v>
      </c>
      <c r="BF2" s="187" t="s">
        <v>305</v>
      </c>
      <c r="BG2" s="187" t="s">
        <v>306</v>
      </c>
      <c r="BH2" s="187" t="s">
        <v>307</v>
      </c>
      <c r="BI2" s="187" t="s">
        <v>23</v>
      </c>
      <c r="BJ2" s="187" t="s">
        <v>308</v>
      </c>
      <c r="BK2" s="187" t="s">
        <v>309</v>
      </c>
      <c r="BL2" s="187" t="s">
        <v>312</v>
      </c>
      <c r="BM2" s="190" t="s">
        <v>311</v>
      </c>
    </row>
    <row r="3" spans="1:65" s="36" customFormat="1">
      <c r="A3" s="32" t="str">
        <f>'1-συμβολαια'!A3</f>
        <v>3ο</v>
      </c>
      <c r="B3" s="16" t="str">
        <f>'4-πολλυπρ'!D3</f>
        <v>;;;???</v>
      </c>
      <c r="C3" s="16" t="str">
        <f>'4-πολλυπρ'!I3</f>
        <v>219-7.1</v>
      </c>
      <c r="D3" s="34"/>
      <c r="E3" s="32"/>
      <c r="F3" s="32"/>
      <c r="G3" s="33"/>
      <c r="H3" s="32"/>
      <c r="I3" s="32"/>
      <c r="J3" s="32"/>
      <c r="K3" s="140" t="s">
        <v>313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192" t="s">
        <v>313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;;;???</v>
      </c>
      <c r="C4" s="16" t="str">
        <f>'4-πολλυπρ'!I4</f>
        <v>219-7.1</v>
      </c>
      <c r="D4" s="34"/>
      <c r="E4" s="32"/>
      <c r="F4" s="32"/>
      <c r="G4" s="33"/>
      <c r="H4" s="32"/>
      <c r="I4" s="32"/>
      <c r="J4" s="32"/>
      <c r="K4" s="140" t="s">
        <v>313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192" t="s">
        <v>313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5"/>
      <c r="BK4" s="35"/>
      <c r="BL4" s="35"/>
      <c r="BM4" s="35"/>
    </row>
    <row r="5" spans="1:65" s="36" customFormat="1">
      <c r="A5" s="32">
        <f>'1-συμβολαια'!A5</f>
        <v>0</v>
      </c>
      <c r="B5" s="16" t="str">
        <f>'4-πολλυπρ'!D5</f>
        <v>;;;???</v>
      </c>
      <c r="C5" s="16" t="str">
        <f>'4-πολλυπρ'!I5</f>
        <v>219-7.1</v>
      </c>
      <c r="D5" s="34"/>
      <c r="E5" s="32"/>
      <c r="F5" s="32"/>
      <c r="G5" s="33"/>
      <c r="H5" s="32"/>
      <c r="I5" s="32"/>
      <c r="J5" s="32"/>
      <c r="K5" s="140" t="s">
        <v>313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192" t="s">
        <v>313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19" customFormat="1">
      <c r="A6" s="32">
        <f>'1-συμβολαια'!A6</f>
        <v>0</v>
      </c>
      <c r="B6" s="16" t="str">
        <f>'4-πολλυπρ'!D6</f>
        <v>;;;???</v>
      </c>
      <c r="C6" s="16" t="str">
        <f>'4-πολλυπρ'!I6</f>
        <v>219-7.1</v>
      </c>
      <c r="D6" s="26"/>
      <c r="E6" s="26"/>
      <c r="F6" s="13"/>
      <c r="G6" s="31"/>
      <c r="H6" s="13"/>
      <c r="I6" s="26"/>
      <c r="J6" s="13"/>
      <c r="K6" s="140" t="s">
        <v>313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192" t="s">
        <v>313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2">
        <f>'1-συμβολαια'!A7</f>
        <v>0</v>
      </c>
      <c r="B7" s="16" t="str">
        <f>'4-πολλυπρ'!D7</f>
        <v>;;;???</v>
      </c>
      <c r="C7" s="16">
        <f>'4-πολλυπρ'!I7</f>
        <v>0</v>
      </c>
      <c r="D7" s="26"/>
      <c r="E7" s="26"/>
      <c r="F7" s="13"/>
      <c r="G7" s="31"/>
      <c r="H7" s="13"/>
      <c r="I7" s="26"/>
      <c r="J7" s="13"/>
      <c r="K7" s="140" t="s">
        <v>313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192" t="s">
        <v>313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2">
        <f>'1-συμβολαια'!A8</f>
        <v>0</v>
      </c>
      <c r="B8" s="16" t="str">
        <f>'4-πολλυπρ'!D8</f>
        <v>;;;???</v>
      </c>
      <c r="C8" s="16">
        <f>'4-πολλυπρ'!I8</f>
        <v>0</v>
      </c>
      <c r="D8" s="26"/>
      <c r="E8" s="26"/>
      <c r="F8" s="13"/>
      <c r="G8" s="31"/>
      <c r="H8" s="13"/>
      <c r="I8" s="26"/>
      <c r="J8" s="13"/>
      <c r="K8" s="140" t="s">
        <v>313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192" t="s">
        <v>313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10" spans="1:65">
      <c r="F10" s="697" t="s">
        <v>314</v>
      </c>
      <c r="G10" s="697"/>
      <c r="H10" s="697"/>
      <c r="I10" s="697"/>
    </row>
    <row r="11" spans="1:65">
      <c r="F11" s="697"/>
      <c r="G11" s="697"/>
      <c r="H11" s="697"/>
      <c r="I11" s="697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11"/>
  <sheetViews>
    <sheetView workbookViewId="0">
      <pane ySplit="2" topLeftCell="A3" activePane="bottomLeft" state="frozen"/>
      <selection pane="bottomLeft" activeCell="J41" sqref="J41"/>
    </sheetView>
  </sheetViews>
  <sheetFormatPr defaultRowHeight="11.25"/>
  <cols>
    <col min="1" max="1" width="7.28515625" style="8" bestFit="1" customWidth="1"/>
    <col min="2" max="2" width="8.7109375" style="371" bestFit="1" customWidth="1"/>
    <col min="3" max="3" width="69.7109375" style="96" bestFit="1" customWidth="1"/>
    <col min="4" max="5" width="6.42578125" style="3" customWidth="1"/>
    <col min="6" max="6" width="9.42578125" style="3" bestFit="1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1.42578125" style="2" customWidth="1"/>
    <col min="12" max="12" width="9.42578125" style="2" customWidth="1"/>
    <col min="13" max="13" width="6.5703125" style="2" bestFit="1" customWidth="1"/>
    <col min="14" max="14" width="8.7109375" style="80" bestFit="1" customWidth="1"/>
    <col min="15" max="15" width="6.42578125" style="2" bestFit="1" customWidth="1"/>
    <col min="16" max="16" width="10.28515625" style="2" bestFit="1" customWidth="1"/>
    <col min="17" max="17" width="9.28515625" style="2" customWidth="1"/>
    <col min="18" max="18" width="5.710937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82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40" ht="29.25" customHeight="1">
      <c r="A1" s="713" t="s">
        <v>1</v>
      </c>
      <c r="B1" s="715" t="s">
        <v>2</v>
      </c>
      <c r="C1" s="712" t="s">
        <v>0</v>
      </c>
      <c r="D1" s="716" t="s">
        <v>11</v>
      </c>
      <c r="E1" s="710" t="s">
        <v>12</v>
      </c>
      <c r="F1" s="718" t="s">
        <v>499</v>
      </c>
      <c r="G1" s="719"/>
      <c r="H1" s="719"/>
      <c r="I1" s="720" t="s">
        <v>510</v>
      </c>
      <c r="J1" s="721" t="s">
        <v>500</v>
      </c>
      <c r="K1" s="723" t="s">
        <v>501</v>
      </c>
      <c r="L1" s="734" t="s">
        <v>136</v>
      </c>
      <c r="M1" s="738" t="s">
        <v>502</v>
      </c>
      <c r="N1" s="739"/>
      <c r="O1" s="739"/>
      <c r="P1" s="742" t="s">
        <v>43</v>
      </c>
      <c r="Q1" s="743"/>
      <c r="R1" s="744" t="s">
        <v>58</v>
      </c>
      <c r="S1" s="745"/>
      <c r="T1" s="740" t="s">
        <v>76</v>
      </c>
      <c r="U1" s="741"/>
      <c r="V1" s="741"/>
      <c r="W1" s="746" t="s">
        <v>54</v>
      </c>
      <c r="X1" s="748" t="s">
        <v>44</v>
      </c>
      <c r="Y1" s="736" t="s">
        <v>79</v>
      </c>
      <c r="Z1" s="725" t="s">
        <v>29</v>
      </c>
      <c r="AA1" s="726"/>
      <c r="AB1" s="726"/>
      <c r="AC1" s="726"/>
      <c r="AD1" s="727"/>
      <c r="AE1" s="728" t="s">
        <v>29</v>
      </c>
      <c r="AF1" s="729"/>
      <c r="AG1" s="729"/>
      <c r="AH1" s="729"/>
      <c r="AI1" s="729"/>
      <c r="AJ1" s="729"/>
      <c r="AK1" s="729"/>
      <c r="AL1" s="729"/>
      <c r="AM1" s="729"/>
      <c r="AN1" s="730"/>
    </row>
    <row r="2" spans="1:40" ht="26.25" thickBot="1">
      <c r="A2" s="714"/>
      <c r="B2" s="470"/>
      <c r="C2" s="495"/>
      <c r="D2" s="717"/>
      <c r="E2" s="711"/>
      <c r="F2" s="258" t="s">
        <v>250</v>
      </c>
      <c r="G2" s="257" t="s">
        <v>91</v>
      </c>
      <c r="H2" s="329" t="s">
        <v>47</v>
      </c>
      <c r="I2" s="558"/>
      <c r="J2" s="722"/>
      <c r="K2" s="724"/>
      <c r="L2" s="735"/>
      <c r="M2" s="74" t="s">
        <v>23</v>
      </c>
      <c r="N2" s="79" t="s">
        <v>81</v>
      </c>
      <c r="O2" s="382" t="s">
        <v>80</v>
      </c>
      <c r="P2" s="44" t="s">
        <v>23</v>
      </c>
      <c r="Q2" s="40" t="s">
        <v>34</v>
      </c>
      <c r="R2" s="44" t="s">
        <v>23</v>
      </c>
      <c r="S2" s="45" t="s">
        <v>34</v>
      </c>
      <c r="T2" s="44" t="s">
        <v>503</v>
      </c>
      <c r="U2" s="10" t="s">
        <v>504</v>
      </c>
      <c r="V2" s="43" t="s">
        <v>33</v>
      </c>
      <c r="W2" s="747"/>
      <c r="X2" s="749"/>
      <c r="Y2" s="737"/>
      <c r="Z2" s="725"/>
      <c r="AA2" s="726"/>
      <c r="AB2" s="726"/>
      <c r="AC2" s="726"/>
      <c r="AD2" s="727"/>
      <c r="AE2" s="731"/>
      <c r="AF2" s="732"/>
      <c r="AG2" s="732"/>
      <c r="AH2" s="732"/>
      <c r="AI2" s="732"/>
      <c r="AJ2" s="732"/>
      <c r="AK2" s="732"/>
      <c r="AL2" s="732"/>
      <c r="AM2" s="732"/>
      <c r="AN2" s="733"/>
    </row>
    <row r="3" spans="1:40" s="5" customFormat="1">
      <c r="A3" s="419" t="str">
        <f>'1-συμβολαια'!A3</f>
        <v>3ο</v>
      </c>
      <c r="B3" s="393">
        <f>'1-συμβολαια'!B3</f>
        <v>38300</v>
      </c>
      <c r="C3" s="332" t="str">
        <f>'1-συμβολαια'!C3</f>
        <v>*οικοπέδου ΠΡΟΣΥΜΦΩΝΟ μεταβιβάσεως ποσοστών ΜΕΤΑ δικαιώματος ανεγέρσεως [κτίσματα]</v>
      </c>
      <c r="D3" s="341" t="str">
        <f>'4-πολλυπρ'!D3</f>
        <v>;;;???</v>
      </c>
      <c r="E3" s="341" t="str">
        <f>'4-πολλυπρ'!I3</f>
        <v>219-7.1</v>
      </c>
      <c r="F3" s="340">
        <f>'14-βιβλΕσ'!K3</f>
        <v>1211.9826820000001</v>
      </c>
      <c r="G3" s="336">
        <f>'14-βιβλΕσ'!P3</f>
        <v>6.9600000000000009</v>
      </c>
      <c r="H3" s="336">
        <f t="shared" ref="H3:H8" si="0">F3+G3</f>
        <v>1218.9426820000001</v>
      </c>
      <c r="I3" s="336">
        <f>'8-κ-15-17'!AG3</f>
        <v>8666.666580000001</v>
      </c>
      <c r="J3" s="336">
        <f t="shared" ref="J3:J8" si="1">V3</f>
        <v>16840.962460000002</v>
      </c>
      <c r="K3" s="340">
        <f>('14-βιβλΕσ'!M3+'14-βιβλΕσ'!N3+'14-βιβλΕσ'!Q3)*40%</f>
        <v>3297.7783519999998</v>
      </c>
      <c r="L3" s="336">
        <f>'14-βιβλΕσ'!Q3</f>
        <v>119.73</v>
      </c>
      <c r="M3" s="388"/>
      <c r="N3" s="256"/>
      <c r="O3" s="256"/>
      <c r="P3" s="340">
        <f>V3</f>
        <v>16840.962460000002</v>
      </c>
      <c r="Q3" s="274">
        <v>428672.83439184329</v>
      </c>
      <c r="R3" s="256"/>
      <c r="S3" s="256"/>
      <c r="T3" s="336">
        <f>'1-συμβολαια'!L3+'1-συμβολαια'!P3+'8-κ-15-17'!AE3+'14-βιβλΕσ'!K3+'14-βιβλΕσ'!P3+'14-βιβλΕσ'!Q3</f>
        <v>16961.992460000001</v>
      </c>
      <c r="U3" s="336">
        <f>'1-συμβολαια'!M3</f>
        <v>121.03</v>
      </c>
      <c r="V3" s="340">
        <f t="shared" ref="V3:V8" si="2">T3-U3</f>
        <v>16840.962460000002</v>
      </c>
      <c r="W3" s="342">
        <v>46026</v>
      </c>
      <c r="X3" s="280">
        <f t="shared" ref="X3:X8" si="3">Q3+S3</f>
        <v>428672.83439184329</v>
      </c>
      <c r="Y3" s="369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</row>
    <row r="4" spans="1:40" s="5" customFormat="1">
      <c r="A4" s="419">
        <f>'1-συμβολαια'!A4</f>
        <v>0</v>
      </c>
      <c r="B4" s="370"/>
      <c r="C4" s="332" t="str">
        <f>'1-συμβολαια'!C4</f>
        <v>*οικοπέδου ΠΡΟΣΥΜΦΩΝΟ μεταβιβάσεως ποσοστών ΜΕΤΑ δικαιώματος ανεγέρσεως [οικόπεδο]</v>
      </c>
      <c r="D4" s="341" t="str">
        <f>'4-πολλυπρ'!D4</f>
        <v>;;;???</v>
      </c>
      <c r="E4" s="341" t="str">
        <f>'4-πολλυπρ'!I4</f>
        <v>219-7.1</v>
      </c>
      <c r="F4" s="340">
        <f>'14-βιβλΕσ'!K4</f>
        <v>121.32368200000002</v>
      </c>
      <c r="G4" s="336">
        <f>'14-βιβλΕσ'!P4</f>
        <v>3</v>
      </c>
      <c r="H4" s="336">
        <f t="shared" si="0"/>
        <v>124.32368200000002</v>
      </c>
      <c r="I4" s="336">
        <f>'8-κ-15-17'!AG4</f>
        <v>866.66658000000007</v>
      </c>
      <c r="J4" s="336">
        <f t="shared" si="1"/>
        <v>1808.65246</v>
      </c>
      <c r="K4" s="340">
        <f>('14-βιβλΕσ'!M4+'14-βιβλΕσ'!N4+'14-βιβλΕσ'!Q4)*40%</f>
        <v>375.59435200000007</v>
      </c>
      <c r="L4" s="336">
        <f>'14-βιβλΕσ'!Q4</f>
        <v>67.25</v>
      </c>
      <c r="M4" s="388"/>
      <c r="N4" s="256"/>
      <c r="O4" s="256"/>
      <c r="P4" s="340">
        <f t="shared" ref="P4:P8" si="4">V4</f>
        <v>1808.65246</v>
      </c>
      <c r="Q4" s="279">
        <v>46037.759320436176</v>
      </c>
      <c r="R4" s="256"/>
      <c r="S4" s="256"/>
      <c r="T4" s="336">
        <f>'1-συμβολαια'!L4+'1-συμβολαια'!P4+'8-κ-15-17'!AE4+'14-βιβλΕσ'!K4+'14-βιβλΕσ'!P4+'14-βιβλΕσ'!Q4</f>
        <v>1808.65246</v>
      </c>
      <c r="U4" s="336">
        <f>'1-συμβολαια'!M4</f>
        <v>0</v>
      </c>
      <c r="V4" s="336">
        <f t="shared" si="2"/>
        <v>1808.65246</v>
      </c>
      <c r="W4" s="342"/>
      <c r="X4" s="275">
        <f t="shared" si="3"/>
        <v>46037.759320436176</v>
      </c>
      <c r="Y4" s="369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</row>
    <row r="5" spans="1:40" s="5" customFormat="1">
      <c r="A5" s="419">
        <f>'1-συμβολαια'!A5</f>
        <v>0</v>
      </c>
      <c r="B5" s="370"/>
      <c r="C5" s="332" t="str">
        <f>'1-συμβολαια'!C5</f>
        <v>εργολαβικό</v>
      </c>
      <c r="D5" s="341" t="str">
        <f>'4-πολλυπρ'!D5</f>
        <v>;;;???</v>
      </c>
      <c r="E5" s="341" t="str">
        <f>'4-πολλυπρ'!I5</f>
        <v>219-7.1</v>
      </c>
      <c r="F5" s="340">
        <f>'14-βιβλΕσ'!K5</f>
        <v>1.9063000000000001</v>
      </c>
      <c r="G5" s="336">
        <f>'14-βιβλΕσ'!P5</f>
        <v>10.920000000000002</v>
      </c>
      <c r="H5" s="336">
        <f t="shared" si="0"/>
        <v>12.826300000000002</v>
      </c>
      <c r="I5" s="336">
        <f>'8-κ-15-17'!AG5</f>
        <v>0</v>
      </c>
      <c r="J5" s="336">
        <f t="shared" si="1"/>
        <v>412.69</v>
      </c>
      <c r="K5" s="340">
        <f>('14-βιβλΕσ'!M5+'14-βιβλΕσ'!N5+'14-βιβλΕσ'!Q5)*40%</f>
        <v>159.928</v>
      </c>
      <c r="L5" s="336">
        <f>'14-βιβλΕσ'!Q5</f>
        <v>308.05</v>
      </c>
      <c r="M5" s="388"/>
      <c r="N5" s="256"/>
      <c r="O5" s="256"/>
      <c r="P5" s="340">
        <f t="shared" si="4"/>
        <v>412.69</v>
      </c>
      <c r="Q5" s="279">
        <v>10504.684185678661</v>
      </c>
      <c r="R5" s="256"/>
      <c r="S5" s="256"/>
      <c r="T5" s="336">
        <f>'1-συμβολαια'!L5+'1-συμβολαια'!P5+'8-κ-15-17'!AE5+'14-βιβλΕσ'!K5+'14-βιβλΕσ'!P5+'14-βιβλΕσ'!Q5</f>
        <v>412.69</v>
      </c>
      <c r="U5" s="336">
        <f>'1-συμβολαια'!M5</f>
        <v>0</v>
      </c>
      <c r="V5" s="336">
        <f t="shared" si="2"/>
        <v>412.69</v>
      </c>
      <c r="W5" s="342"/>
      <c r="X5" s="275">
        <f t="shared" si="3"/>
        <v>10504.684185678661</v>
      </c>
      <c r="Y5" s="369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</row>
    <row r="6" spans="1:40" s="5" customFormat="1">
      <c r="A6" s="357">
        <f>'1-συμβολαια'!A6</f>
        <v>0</v>
      </c>
      <c r="B6" s="395"/>
      <c r="C6" s="332" t="str">
        <f>'1-συμβολαια'!C6</f>
        <v>πληρεξουσιότητα</v>
      </c>
      <c r="D6" s="274" t="str">
        <f>'4-πολλυπρ'!D6</f>
        <v>;;;???</v>
      </c>
      <c r="E6" s="274" t="str">
        <f>'4-πολλυπρ'!I6</f>
        <v>219-7.1</v>
      </c>
      <c r="F6" s="333">
        <f>'14-βιβλΕσ'!K6</f>
        <v>0.96800000000000008</v>
      </c>
      <c r="G6" s="344">
        <f>'14-βιβλΕσ'!P6</f>
        <v>0.5</v>
      </c>
      <c r="H6" s="344">
        <f t="shared" si="0"/>
        <v>1.468</v>
      </c>
      <c r="I6" s="344">
        <f>'8-κ-15-17'!AG6</f>
        <v>0</v>
      </c>
      <c r="J6" s="336">
        <f t="shared" si="1"/>
        <v>70.84</v>
      </c>
      <c r="K6" s="340">
        <f>('14-βιβλΕσ'!M6+'14-βιβλΕσ'!N6+'14-βιβλΕσ'!Q6)*40%</f>
        <v>28.136000000000003</v>
      </c>
      <c r="L6" s="344">
        <f>'14-βιβλΕσ'!Q6</f>
        <v>0</v>
      </c>
      <c r="M6" s="416"/>
      <c r="N6" s="417"/>
      <c r="O6" s="417"/>
      <c r="P6" s="340">
        <f t="shared" si="4"/>
        <v>70.84</v>
      </c>
      <c r="Q6" s="279">
        <v>1803.1738780040143</v>
      </c>
      <c r="R6" s="417"/>
      <c r="S6" s="417"/>
      <c r="T6" s="336">
        <f>'1-συμβολαια'!L6+'1-συμβολαια'!P6+'8-κ-15-17'!AE6+'14-βιβλΕσ'!K6+'14-βιβλΕσ'!P6+'14-βιβλΕσ'!Q6</f>
        <v>70.84</v>
      </c>
      <c r="U6" s="344">
        <f>'1-συμβολαια'!M6</f>
        <v>0</v>
      </c>
      <c r="V6" s="344">
        <f t="shared" si="2"/>
        <v>70.84</v>
      </c>
      <c r="W6" s="342"/>
      <c r="X6" s="279">
        <f t="shared" si="3"/>
        <v>1803.1738780040143</v>
      </c>
      <c r="Y6" s="369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</row>
    <row r="7" spans="1:40" s="5" customFormat="1">
      <c r="A7" s="357">
        <f>'1-συμβολαια'!A7</f>
        <v>0</v>
      </c>
      <c r="B7" s="418"/>
      <c r="C7" s="332" t="str">
        <f>'1-συμβολαια'!C7</f>
        <v>διανομή {κρυμέμη} [= 67,44% &amp; 32,56%]</v>
      </c>
      <c r="D7" s="274" t="str">
        <f>'4-πολλυπρ'!D7</f>
        <v>;;;???</v>
      </c>
      <c r="E7" s="274">
        <f>'4-πολλυπρ'!I7</f>
        <v>0</v>
      </c>
      <c r="F7" s="333">
        <f>'14-βιβλΕσ'!K7</f>
        <v>121.32368200000002</v>
      </c>
      <c r="G7" s="344">
        <f>'14-βιβλΕσ'!P7</f>
        <v>14.879999999999999</v>
      </c>
      <c r="H7" s="344">
        <f t="shared" si="0"/>
        <v>136.20368200000001</v>
      </c>
      <c r="I7" s="344">
        <f>'8-κ-15-17'!AG7</f>
        <v>0</v>
      </c>
      <c r="J7" s="336">
        <f t="shared" si="1"/>
        <v>1112.2058800000002</v>
      </c>
      <c r="K7" s="340">
        <f>('14-βιβλΕσ'!M7+'14-βιβλΕσ'!N7+'14-βιβλΕσ'!Q7)*40%</f>
        <v>438.93035200000014</v>
      </c>
      <c r="L7" s="344">
        <f>'14-βιβλΕσ'!Q7</f>
        <v>216.13</v>
      </c>
      <c r="M7" s="416"/>
      <c r="N7" s="417"/>
      <c r="O7" s="417"/>
      <c r="P7" s="340">
        <f t="shared" si="4"/>
        <v>1112.2058800000002</v>
      </c>
      <c r="Q7" s="279">
        <v>28310.285005342543</v>
      </c>
      <c r="R7" s="417"/>
      <c r="S7" s="417"/>
      <c r="T7" s="336">
        <f>'1-συμβολαια'!L7+'1-συμβολαια'!P7+'8-κ-15-17'!AE7+'14-βιβλΕσ'!K7+'14-βιβλΕσ'!P7+'14-βιβλΕσ'!Q7</f>
        <v>1112.2058800000002</v>
      </c>
      <c r="U7" s="344">
        <f>'1-συμβολαια'!M7</f>
        <v>0</v>
      </c>
      <c r="V7" s="344">
        <f t="shared" si="2"/>
        <v>1112.2058800000002</v>
      </c>
      <c r="W7" s="342"/>
      <c r="X7" s="279">
        <f t="shared" si="3"/>
        <v>28310.285005342543</v>
      </c>
      <c r="Y7" s="369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</row>
    <row r="8" spans="1:40" s="5" customFormat="1">
      <c r="A8" s="419">
        <f>'1-συμβολαια'!A8</f>
        <v>0</v>
      </c>
      <c r="B8" s="370"/>
      <c r="C8" s="332" t="str">
        <f>'1-συμβολαια'!C8</f>
        <v>εξισορόπηση διαφοράς διανεμομένων [260μ2 ΕΝΑΝΤΙ 125,53μ2</v>
      </c>
      <c r="D8" s="341" t="str">
        <f>'4-πολλυπρ'!D8</f>
        <v>;;;???</v>
      </c>
      <c r="E8" s="341">
        <f>'4-πολλυπρ'!I8</f>
        <v>0</v>
      </c>
      <c r="F8" s="340">
        <f>'14-βιβλΕσ'!K8</f>
        <v>13.323682</v>
      </c>
      <c r="G8" s="336">
        <f>'14-βιβλΕσ'!P8</f>
        <v>3</v>
      </c>
      <c r="H8" s="336">
        <f t="shared" si="0"/>
        <v>16.323681999999998</v>
      </c>
      <c r="I8" s="336">
        <f>'8-κ-15-17'!AG8</f>
        <v>86.66658000000001</v>
      </c>
      <c r="J8" s="336">
        <f t="shared" si="1"/>
        <v>205.64246</v>
      </c>
      <c r="K8" s="340">
        <f>('14-βιβλΕσ'!M8+'14-βιβλΕσ'!N8+'14-βιβλΕσ'!Q8)*40%</f>
        <v>46.390352000000007</v>
      </c>
      <c r="L8" s="336">
        <f>'14-βιβλΕσ'!Q8</f>
        <v>0</v>
      </c>
      <c r="M8" s="388"/>
      <c r="N8" s="256"/>
      <c r="O8" s="256"/>
      <c r="P8" s="340">
        <f t="shared" si="4"/>
        <v>205.64246</v>
      </c>
      <c r="Q8" s="279">
        <v>5234.4595155348006</v>
      </c>
      <c r="R8" s="256"/>
      <c r="S8" s="256"/>
      <c r="T8" s="336">
        <f>'1-συμβολαια'!L8+'1-συμβολαια'!P8+'8-κ-15-17'!AE8+'14-βιβλΕσ'!K8+'14-βιβλΕσ'!P8+'14-βιβλΕσ'!Q8</f>
        <v>205.64246</v>
      </c>
      <c r="U8" s="336">
        <f>'1-συμβολαια'!M8</f>
        <v>0</v>
      </c>
      <c r="V8" s="336">
        <f t="shared" si="2"/>
        <v>205.64246</v>
      </c>
      <c r="W8" s="342"/>
      <c r="X8" s="275">
        <f t="shared" si="3"/>
        <v>5234.4595155348006</v>
      </c>
      <c r="Y8" s="369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</row>
    <row r="9" spans="1:40">
      <c r="A9" s="707" t="s">
        <v>35</v>
      </c>
      <c r="B9" s="708"/>
      <c r="C9" s="708"/>
      <c r="D9" s="708"/>
      <c r="E9" s="709"/>
      <c r="F9" s="46">
        <f t="shared" ref="F9:L9" si="5">SUM(F3:F8)</f>
        <v>1470.8280280000001</v>
      </c>
      <c r="G9" s="46">
        <f t="shared" si="5"/>
        <v>39.260000000000005</v>
      </c>
      <c r="H9" s="46">
        <f t="shared" si="5"/>
        <v>1510.0880280000001</v>
      </c>
      <c r="I9" s="46">
        <f t="shared" si="5"/>
        <v>9619.9997400000011</v>
      </c>
      <c r="J9" s="46">
        <f t="shared" si="5"/>
        <v>20450.993260000003</v>
      </c>
      <c r="K9" s="46">
        <f t="shared" si="5"/>
        <v>4346.7574080000004</v>
      </c>
      <c r="L9" s="46">
        <f t="shared" si="5"/>
        <v>711.16000000000008</v>
      </c>
      <c r="M9" s="388"/>
      <c r="N9" s="388"/>
      <c r="O9" s="388"/>
      <c r="P9" s="46">
        <f>SUM(P3:P8)</f>
        <v>20450.993260000003</v>
      </c>
      <c r="Q9" s="372">
        <f>SUM(Q3:Q8)</f>
        <v>520563.19629683951</v>
      </c>
      <c r="R9" s="388"/>
      <c r="S9" s="388"/>
      <c r="T9" s="46">
        <f>SUM(T3:T8)</f>
        <v>20572.023260000002</v>
      </c>
      <c r="U9" s="46">
        <f>SUM(U3:U8)</f>
        <v>121.03</v>
      </c>
      <c r="V9" s="46">
        <f>SUM(V3:V8)</f>
        <v>20450.993260000003</v>
      </c>
      <c r="W9" s="46"/>
      <c r="X9" s="372">
        <f>SUM(X3:X8)</f>
        <v>520563.19629683951</v>
      </c>
    </row>
    <row r="10" spans="1:40">
      <c r="L10" s="80"/>
    </row>
    <row r="11" spans="1:40">
      <c r="L11" s="133"/>
      <c r="T11" s="133"/>
    </row>
  </sheetData>
  <mergeCells count="20">
    <mergeCell ref="AE1:AN2"/>
    <mergeCell ref="L1:L2"/>
    <mergeCell ref="Y1:Y2"/>
    <mergeCell ref="M1:O1"/>
    <mergeCell ref="T1:V1"/>
    <mergeCell ref="P1:Q1"/>
    <mergeCell ref="R1:S1"/>
    <mergeCell ref="W1:W2"/>
    <mergeCell ref="X1:X2"/>
    <mergeCell ref="F1:H1"/>
    <mergeCell ref="I1:I2"/>
    <mergeCell ref="J1:J2"/>
    <mergeCell ref="K1:K2"/>
    <mergeCell ref="Z1:AD2"/>
    <mergeCell ref="A9:E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ySplit="1" topLeftCell="A2" activePane="bottomLeft" state="frozen"/>
      <selection pane="bottomLeft" activeCell="L6" sqref="L6"/>
    </sheetView>
  </sheetViews>
  <sheetFormatPr defaultRowHeight="11.25"/>
  <cols>
    <col min="1" max="1" width="7.28515625" style="3" bestFit="1" customWidth="1"/>
    <col min="2" max="2" width="69.71093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194"/>
      <c r="B1" s="194"/>
      <c r="C1" s="317"/>
      <c r="D1" s="194" t="s">
        <v>315</v>
      </c>
      <c r="E1" s="194" t="s">
        <v>316</v>
      </c>
      <c r="F1" s="194" t="s">
        <v>317</v>
      </c>
      <c r="G1" s="194" t="s">
        <v>318</v>
      </c>
      <c r="H1" s="194" t="s">
        <v>319</v>
      </c>
      <c r="I1" s="194" t="s">
        <v>320</v>
      </c>
      <c r="J1" s="194" t="s">
        <v>321</v>
      </c>
      <c r="K1" s="330" t="s">
        <v>322</v>
      </c>
      <c r="L1" s="480" t="s">
        <v>323</v>
      </c>
      <c r="M1" s="481"/>
      <c r="N1" s="481"/>
      <c r="O1" s="481"/>
      <c r="P1" s="482" t="s">
        <v>324</v>
      </c>
      <c r="Q1" s="482"/>
      <c r="R1" s="482"/>
      <c r="S1" s="482"/>
      <c r="T1" s="483"/>
    </row>
    <row r="2" spans="1:20">
      <c r="A2" s="279" t="str">
        <f>'1-συμβολαια'!A3</f>
        <v>3ο</v>
      </c>
      <c r="B2" s="81" t="str">
        <f>'1-συμβολαια'!C3</f>
        <v>*οικοπέδου ΠΡΟΣΥΜΦΩΝΟ μεταβιβάσεως ποσοστών ΜΕΤΑ δικαιώματος ανεγέρσεως [κτίσματα]</v>
      </c>
      <c r="C2" s="316">
        <f>'1-συμβολαια'!D3</f>
        <v>666666.66</v>
      </c>
      <c r="D2" s="394"/>
      <c r="E2" s="394"/>
      <c r="F2" s="394"/>
      <c r="G2" s="394"/>
      <c r="H2" s="394"/>
      <c r="I2" s="394"/>
      <c r="J2" s="394"/>
      <c r="K2" s="316">
        <f t="shared" ref="K2:K7" si="0">SUM(D2:I2)</f>
        <v>0</v>
      </c>
      <c r="L2" s="338"/>
      <c r="M2" s="81"/>
      <c r="N2" s="81"/>
      <c r="O2" s="81"/>
      <c r="P2" s="81"/>
      <c r="Q2" s="81"/>
      <c r="R2" s="81"/>
      <c r="S2" s="81"/>
      <c r="T2" s="81"/>
    </row>
    <row r="3" spans="1:20">
      <c r="A3" s="279">
        <f>'1-συμβολαια'!A4</f>
        <v>0</v>
      </c>
      <c r="B3" s="81" t="str">
        <f>'1-συμβολαια'!C4</f>
        <v>*οικοπέδου ΠΡΟΣΥΜΦΩΝΟ μεταβιβάσεως ποσοστών ΜΕΤΑ δικαιώματος ανεγέρσεως [οικόπεδο]</v>
      </c>
      <c r="C3" s="316">
        <f>'1-συμβολαια'!D4</f>
        <v>66666.66</v>
      </c>
      <c r="D3" s="394"/>
      <c r="E3" s="394"/>
      <c r="F3" s="394"/>
      <c r="G3" s="394"/>
      <c r="H3" s="394"/>
      <c r="I3" s="394"/>
      <c r="J3" s="394"/>
      <c r="K3" s="316">
        <f t="shared" si="0"/>
        <v>0</v>
      </c>
      <c r="L3" s="81"/>
      <c r="M3" s="81"/>
      <c r="N3" s="81"/>
      <c r="O3" s="81"/>
      <c r="P3" s="81"/>
      <c r="Q3" s="81"/>
      <c r="R3" s="81"/>
      <c r="S3" s="81"/>
      <c r="T3" s="81"/>
    </row>
    <row r="4" spans="1:20">
      <c r="A4" s="279">
        <f>'1-συμβολαια'!A5</f>
        <v>0</v>
      </c>
      <c r="B4" s="81" t="str">
        <f>'1-συμβολαια'!C5</f>
        <v>εργολαβικό</v>
      </c>
      <c r="C4" s="316">
        <f>'1-συμβολαια'!D5</f>
        <v>150</v>
      </c>
      <c r="D4" s="394"/>
      <c r="E4" s="394"/>
      <c r="F4" s="394"/>
      <c r="G4" s="394"/>
      <c r="H4" s="394"/>
      <c r="I4" s="394"/>
      <c r="J4" s="394"/>
      <c r="K4" s="316">
        <f t="shared" si="0"/>
        <v>0</v>
      </c>
      <c r="L4" s="442" t="s">
        <v>544</v>
      </c>
      <c r="M4" s="81"/>
      <c r="N4" s="81"/>
      <c r="O4" s="81"/>
      <c r="P4" s="81"/>
      <c r="Q4" s="81"/>
      <c r="R4" s="81"/>
      <c r="S4" s="81"/>
      <c r="T4" s="81"/>
    </row>
    <row r="5" spans="1:20">
      <c r="A5" s="279">
        <f>'1-συμβολαια'!A6</f>
        <v>0</v>
      </c>
      <c r="B5" s="81" t="str">
        <f>'1-συμβολαια'!C6</f>
        <v>πληρεξουσιότητα</v>
      </c>
      <c r="C5" s="316">
        <f>'1-συμβολαια'!D6</f>
        <v>0</v>
      </c>
      <c r="D5" s="394"/>
      <c r="E5" s="394"/>
      <c r="F5" s="394"/>
      <c r="G5" s="394"/>
      <c r="H5" s="394"/>
      <c r="I5" s="394"/>
      <c r="J5" s="394"/>
      <c r="K5" s="316">
        <f t="shared" si="0"/>
        <v>0</v>
      </c>
      <c r="L5" s="81"/>
      <c r="M5" s="81"/>
      <c r="N5" s="81"/>
      <c r="O5" s="81"/>
      <c r="P5" s="81"/>
      <c r="Q5" s="81"/>
      <c r="R5" s="81"/>
      <c r="S5" s="81"/>
      <c r="T5" s="81"/>
    </row>
    <row r="6" spans="1:20">
      <c r="A6" s="279">
        <f>'1-συμβολαια'!A7</f>
        <v>0</v>
      </c>
      <c r="B6" s="81" t="str">
        <f>'1-συμβολαια'!C7</f>
        <v>διανομή {κρυμέμη} [= 67,44% &amp; 32,56%]</v>
      </c>
      <c r="C6" s="316">
        <f>'1-συμβολαια'!D7</f>
        <v>66666.66</v>
      </c>
      <c r="D6" s="394"/>
      <c r="E6" s="394"/>
      <c r="F6" s="394"/>
      <c r="G6" s="394"/>
      <c r="H6" s="394"/>
      <c r="I6" s="394"/>
      <c r="J6" s="394"/>
      <c r="K6" s="316">
        <f t="shared" si="0"/>
        <v>0</v>
      </c>
      <c r="L6" s="442" t="s">
        <v>544</v>
      </c>
      <c r="M6" s="81"/>
      <c r="N6" s="81"/>
      <c r="O6" s="81"/>
      <c r="P6" s="81"/>
      <c r="Q6" s="81"/>
      <c r="R6" s="81"/>
      <c r="S6" s="81"/>
      <c r="T6" s="81"/>
    </row>
    <row r="7" spans="1:20">
      <c r="A7" s="279">
        <f>'1-συμβολαια'!A8</f>
        <v>0</v>
      </c>
      <c r="B7" s="81" t="str">
        <f>'1-συμβολαια'!C8</f>
        <v>εξισορόπηση διαφοράς διανεμομένων [260μ2 ΕΝΑΝΤΙ 125,53μ2</v>
      </c>
      <c r="C7" s="316">
        <f>'1-συμβολαια'!D8</f>
        <v>6666.66</v>
      </c>
      <c r="D7" s="394"/>
      <c r="E7" s="394"/>
      <c r="F7" s="394"/>
      <c r="G7" s="394"/>
      <c r="H7" s="394"/>
      <c r="I7" s="394"/>
      <c r="J7" s="394"/>
      <c r="K7" s="316">
        <f t="shared" si="0"/>
        <v>0</v>
      </c>
      <c r="L7" s="81"/>
      <c r="M7" s="81"/>
      <c r="N7" s="81"/>
      <c r="O7" s="81"/>
      <c r="P7" s="81"/>
      <c r="Q7" s="81"/>
      <c r="R7" s="81"/>
      <c r="S7" s="81"/>
      <c r="T7" s="81"/>
    </row>
    <row r="8" spans="1:20">
      <c r="A8" s="477" t="str">
        <f>'1-συμβολαια'!A9</f>
        <v>σύνολο</v>
      </c>
      <c r="B8" s="478"/>
      <c r="C8" s="479"/>
      <c r="D8" s="316">
        <f t="shared" ref="D8:K8" si="1">SUM(D2:D7)</f>
        <v>0</v>
      </c>
      <c r="E8" s="316">
        <f t="shared" si="1"/>
        <v>0</v>
      </c>
      <c r="F8" s="316">
        <f t="shared" si="1"/>
        <v>0</v>
      </c>
      <c r="G8" s="316">
        <f t="shared" si="1"/>
        <v>0</v>
      </c>
      <c r="H8" s="316">
        <f t="shared" si="1"/>
        <v>0</v>
      </c>
      <c r="I8" s="316">
        <f t="shared" si="1"/>
        <v>0</v>
      </c>
      <c r="J8" s="316">
        <f t="shared" si="1"/>
        <v>0</v>
      </c>
      <c r="K8" s="316">
        <f t="shared" si="1"/>
        <v>0</v>
      </c>
    </row>
    <row r="9" spans="1:20">
      <c r="J9" s="2"/>
    </row>
    <row r="10" spans="1:20">
      <c r="C10" s="2" t="s">
        <v>395</v>
      </c>
      <c r="I10" s="5"/>
    </row>
    <row r="11" spans="1:20">
      <c r="J11" s="2"/>
    </row>
    <row r="12" spans="1:20">
      <c r="H12" s="159"/>
    </row>
    <row r="13" spans="1:20">
      <c r="J13" s="2"/>
    </row>
    <row r="14" spans="1:20">
      <c r="E14" s="119"/>
      <c r="J14" s="2"/>
    </row>
    <row r="15" spans="1:20">
      <c r="E15" s="6"/>
      <c r="J15" s="2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</row>
    <row r="25" spans="3:11">
      <c r="C25" s="4"/>
      <c r="D25" s="5"/>
    </row>
    <row r="26" spans="3:11">
      <c r="C26" s="4"/>
      <c r="D26" s="5"/>
    </row>
    <row r="27" spans="3:11">
      <c r="D27" s="5"/>
    </row>
    <row r="28" spans="3:11">
      <c r="D28" s="5"/>
    </row>
    <row r="29" spans="3:11">
      <c r="D29" s="5"/>
    </row>
    <row r="30" spans="3:11">
      <c r="D30" s="5"/>
    </row>
    <row r="31" spans="3:11">
      <c r="D31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S3" sqref="S3"/>
    </sheetView>
  </sheetViews>
  <sheetFormatPr defaultRowHeight="11.25"/>
  <cols>
    <col min="1" max="1" width="7" style="8" customWidth="1"/>
    <col min="2" max="2" width="69.42578125" style="96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6" customWidth="1"/>
    <col min="17" max="17" width="8" style="86" customWidth="1"/>
    <col min="18" max="18" width="5.85546875" style="86" customWidth="1"/>
    <col min="19" max="19" width="15.42578125" style="86" customWidth="1"/>
    <col min="20" max="20" width="8" style="86" customWidth="1"/>
    <col min="21" max="21" width="16.85546875" style="86" customWidth="1"/>
    <col min="22" max="24" width="8" style="86" customWidth="1"/>
    <col min="25" max="25" width="18.7109375" style="86" customWidth="1"/>
    <col min="26" max="26" width="8" style="86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2" t="s">
        <v>1</v>
      </c>
      <c r="B1" s="494" t="s">
        <v>0</v>
      </c>
      <c r="C1" s="496" t="s">
        <v>7</v>
      </c>
      <c r="D1" s="490" t="s">
        <v>365</v>
      </c>
      <c r="E1" s="491"/>
      <c r="F1" s="491"/>
      <c r="G1" s="491"/>
      <c r="H1" s="491"/>
      <c r="I1" s="491"/>
      <c r="J1" s="491"/>
      <c r="K1" s="491"/>
      <c r="L1" s="491"/>
      <c r="M1" s="498" t="s">
        <v>92</v>
      </c>
      <c r="N1" s="499"/>
      <c r="O1" s="500" t="s">
        <v>250</v>
      </c>
      <c r="P1" s="484" t="s">
        <v>84</v>
      </c>
      <c r="Q1" s="485"/>
      <c r="R1" s="485"/>
      <c r="S1" s="485"/>
      <c r="T1" s="485"/>
      <c r="U1" s="485"/>
      <c r="V1" s="485"/>
      <c r="W1" s="485"/>
      <c r="X1" s="485"/>
      <c r="Y1" s="485"/>
      <c r="Z1" s="486"/>
    </row>
    <row r="2" spans="1:26" s="12" customFormat="1" ht="24" customHeight="1" thickBot="1">
      <c r="A2" s="493"/>
      <c r="B2" s="495"/>
      <c r="C2" s="497"/>
      <c r="D2" s="63" t="s">
        <v>77</v>
      </c>
      <c r="E2" s="63" t="s">
        <v>78</v>
      </c>
      <c r="F2" s="63" t="s">
        <v>366</v>
      </c>
      <c r="G2" s="63" t="s">
        <v>367</v>
      </c>
      <c r="H2" s="63" t="s">
        <v>23</v>
      </c>
      <c r="I2" s="215" t="s">
        <v>355</v>
      </c>
      <c r="J2" s="215" t="s">
        <v>356</v>
      </c>
      <c r="K2" s="215" t="s">
        <v>379</v>
      </c>
      <c r="L2" s="216" t="s">
        <v>358</v>
      </c>
      <c r="M2" s="218" t="s">
        <v>380</v>
      </c>
      <c r="N2" s="217" t="s">
        <v>381</v>
      </c>
      <c r="O2" s="501"/>
      <c r="P2" s="487"/>
      <c r="Q2" s="488"/>
      <c r="R2" s="488"/>
      <c r="S2" s="488"/>
      <c r="T2" s="488"/>
      <c r="U2" s="488"/>
      <c r="V2" s="488"/>
      <c r="W2" s="488"/>
      <c r="X2" s="488"/>
      <c r="Y2" s="488"/>
      <c r="Z2" s="489"/>
    </row>
    <row r="3" spans="1:26" s="5" customFormat="1">
      <c r="A3" s="421" t="str">
        <f>'1-συμβολαια'!A3</f>
        <v>3ο</v>
      </c>
      <c r="B3" s="345" t="str">
        <f>'1-συμβολαια'!C3</f>
        <v>*οικοπέδου ΠΡΟΣΥΜΦΩΝΟ μεταβιβάσεως ποσοστών ΜΕΤΑ δικαιώματος ανεγέρσεως [κτίσματα]</v>
      </c>
      <c r="C3" s="340">
        <f>'1-συμβολαια'!D3</f>
        <v>666666.66</v>
      </c>
      <c r="D3" s="334"/>
      <c r="E3" s="334">
        <v>2.93</v>
      </c>
      <c r="F3" s="334">
        <v>10.56</v>
      </c>
      <c r="G3" s="334">
        <f t="shared" ref="G3:G8" si="0">(C3-323.67)*1.2%</f>
        <v>7996.1158800000003</v>
      </c>
      <c r="H3" s="334">
        <f t="shared" ref="H3:H8" si="1">D3+E3+F3+G3</f>
        <v>8009.6058800000001</v>
      </c>
      <c r="I3" s="335">
        <f t="shared" ref="I3:I8" si="2">(F3+G3)*9%</f>
        <v>720.60082920000002</v>
      </c>
      <c r="J3" s="335">
        <f t="shared" ref="J3:J8" si="3">(D3+E3)*5%</f>
        <v>0.14650000000000002</v>
      </c>
      <c r="K3" s="335">
        <f t="shared" ref="K3:K8" si="4">H3*5%</f>
        <v>400.48029400000001</v>
      </c>
      <c r="L3" s="340">
        <f t="shared" ref="L3:L8" si="5">H3*1%</f>
        <v>80.096058800000009</v>
      </c>
      <c r="M3" s="340">
        <f t="shared" ref="M3:M8" si="6">H3-O3</f>
        <v>6808.2821979999999</v>
      </c>
      <c r="N3" s="340">
        <f t="shared" ref="N3:N8" si="7">D3+E3</f>
        <v>2.93</v>
      </c>
      <c r="O3" s="340">
        <f t="shared" ref="O3:O8" si="8">I3+J3+K3+L3</f>
        <v>1201.323682</v>
      </c>
      <c r="P3" s="346"/>
      <c r="Q3" s="346" t="s">
        <v>392</v>
      </c>
      <c r="R3" s="346" t="s">
        <v>393</v>
      </c>
      <c r="S3" s="346" t="s">
        <v>394</v>
      </c>
      <c r="T3" s="346"/>
      <c r="U3" s="346"/>
      <c r="V3" s="346"/>
      <c r="W3" s="277"/>
      <c r="X3" s="277"/>
      <c r="Y3" s="277"/>
      <c r="Z3" s="277"/>
    </row>
    <row r="4" spans="1:26" s="5" customFormat="1">
      <c r="A4" s="421">
        <f>'1-συμβολαια'!A4</f>
        <v>0</v>
      </c>
      <c r="B4" s="345" t="str">
        <f>'1-συμβολαια'!C4</f>
        <v>*οικοπέδου ΠΡΟΣΥΜΦΩΝΟ μεταβιβάσεως ποσοστών ΜΕΤΑ δικαιώματος ανεγέρσεως [οικόπεδο]</v>
      </c>
      <c r="C4" s="340">
        <f>'1-συμβολαια'!D4</f>
        <v>66666.66</v>
      </c>
      <c r="D4" s="334"/>
      <c r="E4" s="334">
        <v>2.93</v>
      </c>
      <c r="F4" s="334">
        <v>10.56</v>
      </c>
      <c r="G4" s="334">
        <f t="shared" si="0"/>
        <v>796.11588000000006</v>
      </c>
      <c r="H4" s="334">
        <f t="shared" si="1"/>
        <v>809.60588000000007</v>
      </c>
      <c r="I4" s="335">
        <f t="shared" si="2"/>
        <v>72.600829199999993</v>
      </c>
      <c r="J4" s="335">
        <f t="shared" si="3"/>
        <v>0.14650000000000002</v>
      </c>
      <c r="K4" s="335">
        <f t="shared" si="4"/>
        <v>40.480294000000008</v>
      </c>
      <c r="L4" s="340">
        <f t="shared" si="5"/>
        <v>8.0960588000000016</v>
      </c>
      <c r="M4" s="340">
        <f t="shared" si="6"/>
        <v>688.28219800000011</v>
      </c>
      <c r="N4" s="340">
        <f t="shared" si="7"/>
        <v>2.93</v>
      </c>
      <c r="O4" s="340">
        <f t="shared" si="8"/>
        <v>121.32368200000002</v>
      </c>
      <c r="P4" s="346"/>
      <c r="Q4" s="346" t="s">
        <v>392</v>
      </c>
      <c r="R4" s="346" t="s">
        <v>393</v>
      </c>
      <c r="S4" s="346" t="s">
        <v>394</v>
      </c>
      <c r="T4" s="346"/>
      <c r="U4" s="346"/>
      <c r="V4" s="346"/>
      <c r="W4" s="277"/>
      <c r="X4" s="277"/>
      <c r="Y4" s="277"/>
      <c r="Z4" s="277"/>
    </row>
    <row r="5" spans="1:26" s="5" customFormat="1">
      <c r="A5" s="421">
        <f>'1-συμβολαια'!A5</f>
        <v>0</v>
      </c>
      <c r="B5" s="345" t="str">
        <f>'1-συμβολαια'!C5</f>
        <v>εργολαβικό</v>
      </c>
      <c r="C5" s="340">
        <f>'1-συμβολαια'!D5</f>
        <v>150</v>
      </c>
      <c r="D5" s="334"/>
      <c r="E5" s="334">
        <v>2.93</v>
      </c>
      <c r="F5" s="334">
        <v>10.56</v>
      </c>
      <c r="G5" s="334"/>
      <c r="H5" s="334">
        <f t="shared" si="1"/>
        <v>13.49</v>
      </c>
      <c r="I5" s="335">
        <f t="shared" si="2"/>
        <v>0.95040000000000002</v>
      </c>
      <c r="J5" s="335">
        <f t="shared" si="3"/>
        <v>0.14650000000000002</v>
      </c>
      <c r="K5" s="335">
        <f t="shared" si="4"/>
        <v>0.6745000000000001</v>
      </c>
      <c r="L5" s="340">
        <f t="shared" si="5"/>
        <v>0.13489999999999999</v>
      </c>
      <c r="M5" s="340">
        <f t="shared" si="6"/>
        <v>11.5837</v>
      </c>
      <c r="N5" s="340">
        <f t="shared" si="7"/>
        <v>2.93</v>
      </c>
      <c r="O5" s="340">
        <f t="shared" si="8"/>
        <v>1.9063000000000001</v>
      </c>
      <c r="P5" s="346"/>
      <c r="Q5" s="346" t="s">
        <v>392</v>
      </c>
      <c r="R5" s="346"/>
      <c r="S5" s="346"/>
      <c r="T5" s="346"/>
      <c r="U5" s="346"/>
      <c r="V5" s="346"/>
      <c r="W5" s="277"/>
      <c r="X5" s="277"/>
      <c r="Y5" s="277"/>
      <c r="Z5" s="277"/>
    </row>
    <row r="6" spans="1:26" s="5" customFormat="1">
      <c r="A6" s="357">
        <f>'1-συμβολαια'!A6</f>
        <v>0</v>
      </c>
      <c r="B6" s="345" t="str">
        <f>'1-συμβολαια'!C6</f>
        <v>πληρεξουσιότητα</v>
      </c>
      <c r="C6" s="333">
        <f>'1-συμβολαια'!D6</f>
        <v>0</v>
      </c>
      <c r="D6" s="334">
        <v>8.8000000000000007</v>
      </c>
      <c r="E6" s="334"/>
      <c r="F6" s="334"/>
      <c r="G6" s="334"/>
      <c r="H6" s="334">
        <f t="shared" si="1"/>
        <v>8.8000000000000007</v>
      </c>
      <c r="I6" s="334">
        <f t="shared" si="2"/>
        <v>0</v>
      </c>
      <c r="J6" s="334">
        <f t="shared" si="3"/>
        <v>0.44000000000000006</v>
      </c>
      <c r="K6" s="334">
        <f t="shared" si="4"/>
        <v>0.44000000000000006</v>
      </c>
      <c r="L6" s="333">
        <f t="shared" si="5"/>
        <v>8.8000000000000009E-2</v>
      </c>
      <c r="M6" s="333">
        <f t="shared" si="6"/>
        <v>7.8320000000000007</v>
      </c>
      <c r="N6" s="333">
        <f t="shared" si="7"/>
        <v>8.8000000000000007</v>
      </c>
      <c r="O6" s="333">
        <f t="shared" si="8"/>
        <v>0.96800000000000008</v>
      </c>
      <c r="P6" s="346"/>
      <c r="Q6" s="346"/>
      <c r="R6" s="346"/>
      <c r="S6" s="346" t="s">
        <v>394</v>
      </c>
      <c r="T6" s="346"/>
      <c r="U6" s="346"/>
      <c r="V6" s="346"/>
      <c r="W6" s="277"/>
      <c r="X6" s="277"/>
      <c r="Y6" s="277"/>
      <c r="Z6" s="277"/>
    </row>
    <row r="7" spans="1:26" s="5" customFormat="1">
      <c r="A7" s="357">
        <f>'1-συμβολαια'!A7</f>
        <v>0</v>
      </c>
      <c r="B7" s="345" t="str">
        <f>'1-συμβολαια'!C7</f>
        <v>διανομή {κρυμέμη} [= 67,44% &amp; 32,56%]</v>
      </c>
      <c r="C7" s="333">
        <f>'1-συμβολαια'!D7</f>
        <v>66666.66</v>
      </c>
      <c r="D7" s="334"/>
      <c r="E7" s="334">
        <v>2.93</v>
      </c>
      <c r="F7" s="334">
        <v>10.56</v>
      </c>
      <c r="G7" s="334">
        <f t="shared" si="0"/>
        <v>796.11588000000006</v>
      </c>
      <c r="H7" s="334">
        <f t="shared" si="1"/>
        <v>809.60588000000007</v>
      </c>
      <c r="I7" s="334">
        <f t="shared" si="2"/>
        <v>72.600829199999993</v>
      </c>
      <c r="J7" s="334">
        <f t="shared" si="3"/>
        <v>0.14650000000000002</v>
      </c>
      <c r="K7" s="334">
        <f t="shared" si="4"/>
        <v>40.480294000000008</v>
      </c>
      <c r="L7" s="333">
        <f t="shared" si="5"/>
        <v>8.0960588000000016</v>
      </c>
      <c r="M7" s="333">
        <f t="shared" si="6"/>
        <v>688.28219800000011</v>
      </c>
      <c r="N7" s="333">
        <f t="shared" si="7"/>
        <v>2.93</v>
      </c>
      <c r="O7" s="333">
        <f t="shared" si="8"/>
        <v>121.32368200000002</v>
      </c>
      <c r="P7" s="346"/>
      <c r="Q7" s="346" t="s">
        <v>392</v>
      </c>
      <c r="R7" s="346" t="s">
        <v>393</v>
      </c>
      <c r="S7" s="346" t="s">
        <v>394</v>
      </c>
      <c r="T7" s="346"/>
      <c r="U7" s="346"/>
      <c r="V7" s="346"/>
      <c r="W7" s="277"/>
      <c r="X7" s="277"/>
      <c r="Y7" s="277"/>
      <c r="Z7" s="277"/>
    </row>
    <row r="8" spans="1:26" s="5" customFormat="1">
      <c r="A8" s="421">
        <f>'1-συμβολαια'!A8</f>
        <v>0</v>
      </c>
      <c r="B8" s="345" t="str">
        <f>'1-συμβολαια'!C8</f>
        <v>εξισορόπηση διαφοράς διανεμομένων [260μ2 ΕΝΑΝΤΙ 125,53μ2</v>
      </c>
      <c r="C8" s="340">
        <f>'1-συμβολαια'!D8</f>
        <v>6666.66</v>
      </c>
      <c r="D8" s="334"/>
      <c r="E8" s="334">
        <v>2.93</v>
      </c>
      <c r="F8" s="334">
        <v>10.56</v>
      </c>
      <c r="G8" s="334">
        <f t="shared" si="0"/>
        <v>76.115880000000004</v>
      </c>
      <c r="H8" s="334">
        <f t="shared" si="1"/>
        <v>89.605879999999999</v>
      </c>
      <c r="I8" s="335">
        <f t="shared" si="2"/>
        <v>7.8008291999999999</v>
      </c>
      <c r="J8" s="335">
        <f t="shared" si="3"/>
        <v>0.14650000000000002</v>
      </c>
      <c r="K8" s="335">
        <f t="shared" si="4"/>
        <v>4.4802939999999998</v>
      </c>
      <c r="L8" s="340">
        <f t="shared" si="5"/>
        <v>0.89605880000000004</v>
      </c>
      <c r="M8" s="340">
        <f t="shared" si="6"/>
        <v>76.282197999999994</v>
      </c>
      <c r="N8" s="340">
        <f t="shared" si="7"/>
        <v>2.93</v>
      </c>
      <c r="O8" s="340">
        <f t="shared" si="8"/>
        <v>13.323682</v>
      </c>
      <c r="P8" s="346"/>
      <c r="Q8" s="346" t="s">
        <v>392</v>
      </c>
      <c r="R8" s="346" t="s">
        <v>393</v>
      </c>
      <c r="S8" s="346" t="s">
        <v>394</v>
      </c>
      <c r="T8" s="346"/>
      <c r="U8" s="346"/>
      <c r="V8" s="346"/>
      <c r="W8" s="277"/>
      <c r="X8" s="277"/>
      <c r="Y8" s="277"/>
      <c r="Z8" s="277"/>
    </row>
    <row r="9" spans="1:26">
      <c r="A9" s="464" t="s">
        <v>56</v>
      </c>
      <c r="B9" s="465"/>
      <c r="C9" s="465"/>
      <c r="D9" s="41">
        <f t="shared" ref="D9:O9" si="9">SUM(D3:D8)</f>
        <v>8.8000000000000007</v>
      </c>
      <c r="E9" s="41">
        <f t="shared" si="9"/>
        <v>14.65</v>
      </c>
      <c r="F9" s="41">
        <f t="shared" si="9"/>
        <v>52.800000000000004</v>
      </c>
      <c r="G9" s="41">
        <f t="shared" si="9"/>
        <v>9664.4635199999993</v>
      </c>
      <c r="H9" s="41">
        <f t="shared" si="9"/>
        <v>9740.7135199999975</v>
      </c>
      <c r="I9" s="41">
        <f t="shared" si="9"/>
        <v>874.55371679999996</v>
      </c>
      <c r="J9" s="41">
        <f t="shared" si="9"/>
        <v>1.1725000000000003</v>
      </c>
      <c r="K9" s="41">
        <f t="shared" si="9"/>
        <v>487.03567600000008</v>
      </c>
      <c r="L9" s="41">
        <f t="shared" si="9"/>
        <v>97.407135200000013</v>
      </c>
      <c r="M9" s="41">
        <f t="shared" si="9"/>
        <v>8280.5444920000009</v>
      </c>
      <c r="N9" s="41">
        <f t="shared" si="9"/>
        <v>23.450000000000003</v>
      </c>
      <c r="O9" s="41">
        <f t="shared" si="9"/>
        <v>1460.169028</v>
      </c>
    </row>
    <row r="10" spans="1:26">
      <c r="J10" s="297"/>
      <c r="K10" s="170"/>
      <c r="L10" s="8"/>
      <c r="P10" s="157" t="s">
        <v>382</v>
      </c>
      <c r="Q10" s="129"/>
      <c r="R10" s="129"/>
      <c r="S10" s="129"/>
      <c r="T10" s="129"/>
      <c r="U10" s="129"/>
      <c r="V10" s="129"/>
      <c r="W10" s="129"/>
      <c r="X10" s="129"/>
      <c r="Y10" s="129"/>
    </row>
    <row r="11" spans="1:26">
      <c r="I11" s="170"/>
      <c r="J11" s="170"/>
      <c r="K11" s="170"/>
      <c r="L11" s="8"/>
      <c r="P11" s="136"/>
      <c r="Q11" s="157" t="s">
        <v>383</v>
      </c>
      <c r="R11" s="129"/>
      <c r="S11" s="129"/>
      <c r="T11" s="129"/>
      <c r="U11" s="129"/>
      <c r="V11" s="129"/>
      <c r="W11" s="129"/>
      <c r="X11" s="129"/>
      <c r="Y11" s="136"/>
    </row>
    <row r="12" spans="1:26">
      <c r="P12" s="136"/>
      <c r="Q12" s="136"/>
      <c r="R12" s="129" t="s">
        <v>384</v>
      </c>
      <c r="S12" s="136"/>
      <c r="T12" s="136"/>
      <c r="U12" s="136"/>
      <c r="V12" s="136"/>
      <c r="W12" s="136"/>
      <c r="X12" s="136"/>
      <c r="Y12" s="136"/>
    </row>
    <row r="13" spans="1:26">
      <c r="P13" s="136"/>
      <c r="Q13" s="136"/>
      <c r="R13" s="136"/>
      <c r="S13" s="157" t="s">
        <v>385</v>
      </c>
      <c r="T13" s="136"/>
      <c r="U13" s="136"/>
      <c r="V13" s="136"/>
      <c r="W13" s="136"/>
      <c r="X13" s="136"/>
      <c r="Y13" s="136"/>
    </row>
    <row r="14" spans="1:26">
      <c r="P14" s="136"/>
      <c r="Q14" s="136"/>
      <c r="R14" s="136"/>
      <c r="S14" s="136"/>
      <c r="T14" s="129" t="s">
        <v>386</v>
      </c>
      <c r="U14" s="136"/>
      <c r="V14" s="136"/>
      <c r="W14" s="136"/>
      <c r="X14" s="136"/>
      <c r="Y14" s="136"/>
    </row>
    <row r="15" spans="1:26">
      <c r="P15" s="136"/>
      <c r="Q15" s="136"/>
      <c r="R15" s="129"/>
      <c r="S15" s="129"/>
      <c r="T15" s="136"/>
      <c r="U15" s="157" t="s">
        <v>387</v>
      </c>
      <c r="V15" s="136"/>
      <c r="W15" s="129"/>
      <c r="X15" s="129"/>
      <c r="Y15" s="129"/>
      <c r="Z15" s="129"/>
    </row>
    <row r="16" spans="1:26">
      <c r="P16" s="136"/>
      <c r="Q16" s="136"/>
      <c r="R16" s="129"/>
      <c r="S16" s="129"/>
      <c r="T16" s="136"/>
      <c r="U16" s="136"/>
      <c r="V16" s="129" t="s">
        <v>388</v>
      </c>
      <c r="W16" s="129"/>
      <c r="X16" s="129"/>
      <c r="Y16" s="129"/>
      <c r="Z16" s="136"/>
    </row>
    <row r="17" spans="2:26" ht="15.75">
      <c r="B17" s="298" t="s">
        <v>468</v>
      </c>
      <c r="C17" s="380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299"/>
      <c r="Q17" s="300"/>
      <c r="R17" s="5"/>
      <c r="S17" s="3"/>
      <c r="T17" s="301"/>
      <c r="U17" s="136"/>
      <c r="V17" s="136"/>
      <c r="W17" s="136"/>
      <c r="X17" s="136"/>
      <c r="Y17" s="136"/>
      <c r="Z17" s="136"/>
    </row>
    <row r="18" spans="2:26" ht="15.75">
      <c r="B18" s="138"/>
      <c r="C18" s="221" t="s">
        <v>469</v>
      </c>
      <c r="D18" s="302"/>
      <c r="E18" s="302"/>
      <c r="F18" s="302"/>
      <c r="G18" s="303"/>
      <c r="H18" s="303"/>
      <c r="I18" s="303"/>
      <c r="J18" s="303"/>
      <c r="K18" s="303"/>
      <c r="L18" s="303"/>
      <c r="M18" s="303"/>
      <c r="N18" s="303"/>
      <c r="P18" s="170"/>
      <c r="Q18" s="297"/>
      <c r="R18" s="3"/>
      <c r="S18" s="3"/>
      <c r="T18" s="301"/>
    </row>
    <row r="19" spans="2:26" ht="15.75">
      <c r="B19" s="304"/>
      <c r="C19" s="305"/>
      <c r="D19" s="306" t="s">
        <v>514</v>
      </c>
      <c r="E19" s="306"/>
      <c r="F19" s="306"/>
      <c r="G19" s="306"/>
      <c r="H19" s="307"/>
      <c r="I19" s="307"/>
      <c r="J19" s="307"/>
      <c r="K19" s="307"/>
      <c r="L19" s="307"/>
      <c r="M19" s="307"/>
      <c r="O19" s="308"/>
      <c r="P19" s="8"/>
      <c r="Q19" s="4"/>
      <c r="R19" s="5"/>
      <c r="S19" s="3"/>
      <c r="T19" s="5"/>
    </row>
    <row r="20" spans="2:26" ht="15.75">
      <c r="B20" s="304"/>
      <c r="C20" s="305"/>
      <c r="D20" s="305"/>
      <c r="E20" s="305"/>
      <c r="F20" s="305"/>
      <c r="G20" s="305"/>
      <c r="H20" s="305"/>
      <c r="I20" s="309"/>
      <c r="J20" s="309"/>
      <c r="K20" s="309"/>
      <c r="L20" s="309"/>
      <c r="M20" s="64"/>
      <c r="O20" s="308"/>
      <c r="P20" s="8"/>
      <c r="Q20" s="4"/>
      <c r="R20" s="3"/>
      <c r="S20" s="3"/>
      <c r="T20" s="3"/>
    </row>
    <row r="21" spans="2:26" ht="15.75">
      <c r="B21" s="304"/>
      <c r="C21" s="381" t="s">
        <v>61</v>
      </c>
      <c r="D21" s="227"/>
      <c r="E21" s="303"/>
      <c r="F21" s="303"/>
      <c r="G21" s="309"/>
      <c r="H21" s="309"/>
      <c r="I21" s="309"/>
      <c r="J21" s="310"/>
      <c r="K21" s="305"/>
      <c r="L21" s="305"/>
      <c r="M21" s="309"/>
      <c r="O21" s="308"/>
      <c r="P21" s="8"/>
      <c r="Q21" s="4"/>
      <c r="R21" s="5"/>
      <c r="S21" s="5"/>
      <c r="T21" s="5"/>
    </row>
    <row r="22" spans="2:26" ht="15.75">
      <c r="B22" s="304"/>
      <c r="C22" s="305"/>
      <c r="D22" s="219" t="s">
        <v>470</v>
      </c>
      <c r="E22" s="219"/>
      <c r="F22" s="219"/>
      <c r="G22" s="311"/>
      <c r="H22" s="311"/>
      <c r="I22" s="311"/>
      <c r="J22" s="311"/>
      <c r="K22" s="311"/>
      <c r="L22" s="311"/>
      <c r="M22" s="303"/>
      <c r="O22" s="308"/>
      <c r="P22" s="8"/>
      <c r="Q22" s="4"/>
      <c r="R22" s="5"/>
      <c r="S22" s="5"/>
      <c r="T22" s="5"/>
    </row>
    <row r="23" spans="2:26" ht="15">
      <c r="B23" s="304"/>
      <c r="C23" s="305"/>
      <c r="D23" s="220" t="s">
        <v>471</v>
      </c>
      <c r="E23" s="220"/>
      <c r="F23" s="220"/>
      <c r="G23" s="220"/>
      <c r="H23" s="311"/>
      <c r="I23" s="311"/>
      <c r="J23" s="311"/>
      <c r="K23" s="311"/>
      <c r="L23" s="311"/>
      <c r="M23" s="311"/>
      <c r="O23" s="308"/>
      <c r="P23" s="8"/>
      <c r="Q23" s="4"/>
      <c r="R23" s="5"/>
      <c r="S23" s="5"/>
      <c r="T23" s="5"/>
      <c r="U23" s="3"/>
      <c r="V23" s="3"/>
      <c r="W23" s="3"/>
      <c r="X23" s="3"/>
    </row>
    <row r="24" spans="2:26" ht="15.75">
      <c r="B24" s="304"/>
      <c r="C24" s="305"/>
      <c r="D24" s="221" t="s">
        <v>391</v>
      </c>
      <c r="E24" s="309"/>
      <c r="F24" s="309"/>
      <c r="G24" s="309"/>
      <c r="H24" s="309"/>
      <c r="I24" s="305"/>
      <c r="J24" s="309"/>
      <c r="K24" s="309"/>
      <c r="L24" s="309"/>
      <c r="M24" s="312"/>
      <c r="O24" s="308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304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P25" s="5"/>
      <c r="Q25" s="5"/>
      <c r="R25" s="5"/>
      <c r="S25" s="5"/>
      <c r="T25" s="5"/>
      <c r="U25" s="3"/>
      <c r="V25" s="3"/>
      <c r="W25" s="3"/>
      <c r="X25" s="3"/>
    </row>
    <row r="26" spans="2:26">
      <c r="P26" s="5"/>
      <c r="Q26" s="5"/>
      <c r="R26" s="5"/>
      <c r="S26" s="5"/>
      <c r="T26" s="5"/>
    </row>
    <row r="27" spans="2:26">
      <c r="F27" s="2">
        <f>3000/340.75</f>
        <v>8.8041085840058688</v>
      </c>
      <c r="P27" s="5"/>
      <c r="Q27" s="5"/>
      <c r="R27" s="5"/>
      <c r="S27" s="5"/>
      <c r="T27" s="5"/>
    </row>
    <row r="28" spans="2:26" ht="15">
      <c r="P28" s="4"/>
      <c r="Q28" s="313"/>
      <c r="R28" s="5"/>
      <c r="S28" s="5"/>
      <c r="T28" s="5"/>
    </row>
    <row r="29" spans="2:26" ht="15">
      <c r="D29" s="2"/>
      <c r="P29" s="2"/>
      <c r="Q29" s="314"/>
      <c r="R29" s="3"/>
      <c r="S29" s="5"/>
      <c r="T29" s="5"/>
    </row>
    <row r="30" spans="2:26" ht="15">
      <c r="P30" s="8"/>
      <c r="Q30" s="223"/>
      <c r="R30" s="314"/>
      <c r="S30" s="3"/>
      <c r="T30" s="3"/>
    </row>
    <row r="31" spans="2:26">
      <c r="B31" s="97"/>
      <c r="C31" s="4"/>
      <c r="D31" s="61"/>
      <c r="E31" s="4"/>
      <c r="F31" s="4"/>
      <c r="G31" s="4"/>
      <c r="H31" s="61"/>
      <c r="I31" s="61"/>
      <c r="J31" s="61"/>
      <c r="K31" s="61"/>
      <c r="O31" s="8"/>
      <c r="P31" s="5"/>
      <c r="Q31" s="5"/>
      <c r="R31" s="5"/>
      <c r="S31" s="5"/>
    </row>
    <row r="32" spans="2:26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I3" sqref="I3:I4"/>
    </sheetView>
  </sheetViews>
  <sheetFormatPr defaultRowHeight="11.25"/>
  <cols>
    <col min="1" max="1" width="11.5703125" style="3" bestFit="1" customWidth="1"/>
    <col min="2" max="2" width="59.28515625" style="94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6" customWidth="1"/>
    <col min="9" max="12" width="5.5703125" style="86" customWidth="1"/>
    <col min="13" max="13" width="19.7109375" style="86" customWidth="1"/>
    <col min="14" max="14" width="19.7109375" style="86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11" t="s">
        <v>1</v>
      </c>
      <c r="B1" s="517" t="s">
        <v>0</v>
      </c>
      <c r="C1" s="519" t="s">
        <v>85</v>
      </c>
      <c r="D1" s="513" t="s">
        <v>3</v>
      </c>
      <c r="E1" s="514"/>
      <c r="F1" s="515" t="s">
        <v>511</v>
      </c>
      <c r="G1" s="516"/>
      <c r="H1" s="502" t="s">
        <v>29</v>
      </c>
      <c r="I1" s="503"/>
      <c r="J1" s="503"/>
      <c r="K1" s="503"/>
      <c r="L1" s="503"/>
      <c r="M1" s="503"/>
      <c r="N1" s="504"/>
    </row>
    <row r="2" spans="1:14" s="9" customFormat="1" ht="16.5" thickBot="1">
      <c r="A2" s="512"/>
      <c r="B2" s="518"/>
      <c r="C2" s="520"/>
      <c r="D2" s="51"/>
      <c r="E2" s="62" t="s">
        <v>9</v>
      </c>
      <c r="F2" s="315"/>
      <c r="G2" s="104" t="s">
        <v>9</v>
      </c>
      <c r="H2" s="505"/>
      <c r="I2" s="506"/>
      <c r="J2" s="506"/>
      <c r="K2" s="506"/>
      <c r="L2" s="506"/>
      <c r="M2" s="506"/>
      <c r="N2" s="507"/>
    </row>
    <row r="3" spans="1:14" s="135" customFormat="1" ht="15">
      <c r="A3" s="424" t="str">
        <f>'1-συμβολαια'!A3</f>
        <v>3ο</v>
      </c>
      <c r="B3" s="347" t="str">
        <f>'1-συμβολαια'!C3</f>
        <v>*οικοπέδου ΠΡΟΣΥΜΦΩΝΟ μεταβιβάσεως ποσοστών ΜΕΤΑ δικαιώματος ανεγέρσεως [κτίσματα]</v>
      </c>
      <c r="C3" s="348">
        <f>'1-συμβολαια'!D3</f>
        <v>666666.66</v>
      </c>
      <c r="D3" s="425">
        <v>10</v>
      </c>
      <c r="E3" s="425">
        <v>10</v>
      </c>
      <c r="F3" s="350">
        <f>(D3-1)*2.93</f>
        <v>26.37</v>
      </c>
      <c r="G3" s="350">
        <f>(E3-1)*2.93</f>
        <v>26.37</v>
      </c>
      <c r="H3" s="346" t="s">
        <v>515</v>
      </c>
      <c r="I3" s="346" t="s">
        <v>133</v>
      </c>
      <c r="J3" s="346"/>
      <c r="K3" s="351"/>
      <c r="L3" s="351"/>
      <c r="M3" s="351"/>
      <c r="N3" s="351"/>
    </row>
    <row r="4" spans="1:14" s="135" customFormat="1" ht="15">
      <c r="A4" s="424">
        <f>'1-συμβολαια'!A4</f>
        <v>0</v>
      </c>
      <c r="B4" s="347" t="str">
        <f>'1-συμβολαια'!C4</f>
        <v>*οικοπέδου ΠΡΟΣΥΜΦΩΝΟ μεταβιβάσεως ποσοστών ΜΕΤΑ δικαιώματος ανεγέρσεως [οικόπεδο]</v>
      </c>
      <c r="C4" s="348">
        <f>'1-συμβολαια'!D4</f>
        <v>66666.66</v>
      </c>
      <c r="D4" s="425">
        <v>10</v>
      </c>
      <c r="E4" s="425"/>
      <c r="F4" s="350">
        <f t="shared" ref="F4:F8" si="0">(D4-1)*2.93</f>
        <v>26.37</v>
      </c>
      <c r="G4" s="350"/>
      <c r="H4" s="346" t="s">
        <v>515</v>
      </c>
      <c r="I4" s="346" t="s">
        <v>133</v>
      </c>
      <c r="J4" s="346"/>
      <c r="K4" s="351"/>
      <c r="L4" s="351"/>
      <c r="M4" s="351"/>
      <c r="N4" s="351"/>
    </row>
    <row r="5" spans="1:14" s="135" customFormat="1" ht="15">
      <c r="A5" s="424">
        <f>'1-συμβολαια'!A5</f>
        <v>0</v>
      </c>
      <c r="B5" s="347" t="str">
        <f>'1-συμβολαια'!C5</f>
        <v>εργολαβικό</v>
      </c>
      <c r="C5" s="348">
        <f>'1-συμβολαια'!D5</f>
        <v>150</v>
      </c>
      <c r="D5" s="425">
        <v>10</v>
      </c>
      <c r="E5" s="425"/>
      <c r="F5" s="350">
        <f t="shared" si="0"/>
        <v>26.37</v>
      </c>
      <c r="G5" s="350"/>
      <c r="H5" s="346"/>
      <c r="I5" s="346"/>
      <c r="J5" s="346"/>
      <c r="K5" s="351"/>
      <c r="L5" s="351"/>
      <c r="M5" s="351"/>
      <c r="N5" s="351"/>
    </row>
    <row r="6" spans="1:14" s="135" customFormat="1" ht="15">
      <c r="A6" s="424">
        <f>'1-συμβολαια'!A6</f>
        <v>0</v>
      </c>
      <c r="B6" s="373" t="str">
        <f>'1-συμβολαια'!C6</f>
        <v>πληρεξουσιότητα</v>
      </c>
      <c r="C6" s="396">
        <f>'1-συμβολαια'!D6</f>
        <v>0</v>
      </c>
      <c r="D6" s="349">
        <v>10</v>
      </c>
      <c r="E6" s="349"/>
      <c r="F6" s="350">
        <f t="shared" ref="F6" si="1">(D6-1)*2.93</f>
        <v>26.37</v>
      </c>
      <c r="G6" s="360"/>
      <c r="H6" s="346" t="s">
        <v>515</v>
      </c>
      <c r="I6" s="346" t="s">
        <v>133</v>
      </c>
      <c r="J6" s="346"/>
      <c r="K6" s="351"/>
      <c r="L6" s="351"/>
      <c r="M6" s="351"/>
      <c r="N6" s="351"/>
    </row>
    <row r="7" spans="1:14" s="135" customFormat="1" ht="15">
      <c r="A7" s="424">
        <f>'1-συμβολαια'!A7</f>
        <v>0</v>
      </c>
      <c r="B7" s="373" t="str">
        <f>'1-συμβολαια'!C7</f>
        <v>διανομή {κρυμέμη} [= 67,44% &amp; 32,56%]</v>
      </c>
      <c r="C7" s="396">
        <f>'1-συμβολαια'!D7</f>
        <v>66666.66</v>
      </c>
      <c r="D7" s="349">
        <v>10</v>
      </c>
      <c r="E7" s="349"/>
      <c r="F7" s="350">
        <f t="shared" si="0"/>
        <v>26.37</v>
      </c>
      <c r="G7" s="360"/>
      <c r="H7" s="346" t="s">
        <v>515</v>
      </c>
      <c r="I7" s="346" t="s">
        <v>133</v>
      </c>
      <c r="J7" s="346"/>
      <c r="K7" s="351"/>
      <c r="L7" s="351"/>
      <c r="M7" s="351"/>
      <c r="N7" s="351"/>
    </row>
    <row r="8" spans="1:14" s="135" customFormat="1" ht="15">
      <c r="A8" s="424">
        <f>'1-συμβολαια'!A8</f>
        <v>0</v>
      </c>
      <c r="B8" s="347" t="str">
        <f>'1-συμβολαια'!C8</f>
        <v>εξισορόπηση διαφοράς διανεμομένων [260μ2 ΕΝΑΝΤΙ 125,53μ2</v>
      </c>
      <c r="C8" s="348">
        <f>'1-συμβολαια'!D8</f>
        <v>6666.66</v>
      </c>
      <c r="D8" s="349">
        <v>10</v>
      </c>
      <c r="E8" s="349"/>
      <c r="F8" s="350">
        <f t="shared" si="0"/>
        <v>26.37</v>
      </c>
      <c r="G8" s="360"/>
      <c r="H8" s="346" t="s">
        <v>515</v>
      </c>
      <c r="I8" s="346" t="s">
        <v>133</v>
      </c>
      <c r="J8" s="346"/>
      <c r="K8" s="351"/>
      <c r="L8" s="351"/>
      <c r="M8" s="351"/>
      <c r="N8" s="351"/>
    </row>
    <row r="9" spans="1:14" ht="15.75">
      <c r="A9" s="508" t="s">
        <v>60</v>
      </c>
      <c r="B9" s="509"/>
      <c r="C9" s="509"/>
      <c r="D9" s="509"/>
      <c r="E9" s="510"/>
      <c r="F9" s="438">
        <f>SUM(F3:F8)</f>
        <v>158.22</v>
      </c>
      <c r="G9" s="113">
        <f>SUM(G3:G8)</f>
        <v>26.37</v>
      </c>
    </row>
    <row r="10" spans="1:14" ht="15.75">
      <c r="H10" s="137" t="s">
        <v>142</v>
      </c>
      <c r="I10" s="138"/>
      <c r="J10" s="138"/>
      <c r="K10" s="138"/>
      <c r="L10" s="138"/>
      <c r="M10" s="138"/>
    </row>
    <row r="11" spans="1:14" ht="15.75">
      <c r="B11" s="386" t="s">
        <v>512</v>
      </c>
      <c r="C11" s="319"/>
      <c r="D11" s="319"/>
      <c r="E11" s="319"/>
      <c r="F11" s="319"/>
      <c r="I11" s="138" t="s">
        <v>143</v>
      </c>
      <c r="J11" s="138"/>
      <c r="K11" s="138"/>
      <c r="L11" s="138"/>
      <c r="M11" s="91"/>
    </row>
    <row r="12" spans="1:14" ht="15.75">
      <c r="B12" s="386" t="s">
        <v>513</v>
      </c>
      <c r="C12" s="319"/>
      <c r="D12" s="3"/>
      <c r="J12" s="137" t="s">
        <v>144</v>
      </c>
    </row>
    <row r="13" spans="1:14" ht="15.75">
      <c r="C13" s="227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D16" sqref="D16"/>
    </sheetView>
  </sheetViews>
  <sheetFormatPr defaultRowHeight="11.25"/>
  <cols>
    <col min="1" max="1" width="11.5703125" style="8" bestFit="1" customWidth="1"/>
    <col min="2" max="2" width="69.7109375" style="96" bestFit="1" customWidth="1"/>
    <col min="3" max="3" width="7.28515625" style="8" bestFit="1" customWidth="1"/>
    <col min="4" max="4" width="8.85546875" style="8" customWidth="1"/>
    <col min="5" max="5" width="9.85546875" style="8" customWidth="1"/>
    <col min="6" max="6" width="4.140625" style="8" bestFit="1" customWidth="1"/>
    <col min="7" max="7" width="4.28515625" style="8" bestFit="1" customWidth="1"/>
    <col min="8" max="8" width="7.28515625" style="8" bestFit="1" customWidth="1"/>
    <col min="9" max="9" width="9.5703125" style="8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6" customWidth="1"/>
    <col min="18" max="20" width="6.7109375" style="86" customWidth="1"/>
    <col min="21" max="21" width="30.5703125" style="86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92" t="s">
        <v>1</v>
      </c>
      <c r="B1" s="494" t="s">
        <v>0</v>
      </c>
      <c r="C1" s="521" t="s">
        <v>11</v>
      </c>
      <c r="D1" s="521"/>
      <c r="E1" s="521"/>
      <c r="F1" s="521"/>
      <c r="G1" s="521"/>
      <c r="H1" s="522" t="s">
        <v>12</v>
      </c>
      <c r="I1" s="522"/>
      <c r="J1" s="522"/>
      <c r="K1" s="522"/>
      <c r="L1" s="522"/>
      <c r="M1" s="522"/>
      <c r="N1" s="522"/>
      <c r="O1" s="525" t="s">
        <v>86</v>
      </c>
      <c r="P1" s="523" t="s">
        <v>225</v>
      </c>
      <c r="Q1" s="484" t="s">
        <v>29</v>
      </c>
      <c r="R1" s="485"/>
      <c r="S1" s="485"/>
      <c r="T1" s="485"/>
      <c r="U1" s="486"/>
    </row>
    <row r="2" spans="1:25" ht="24" customHeight="1" thickBot="1">
      <c r="A2" s="493"/>
      <c r="B2" s="495"/>
      <c r="C2" s="7" t="s">
        <v>47</v>
      </c>
      <c r="D2" s="379" t="s">
        <v>48</v>
      </c>
      <c r="E2" s="379" t="s">
        <v>49</v>
      </c>
      <c r="F2" s="379" t="s">
        <v>50</v>
      </c>
      <c r="G2" s="42" t="s">
        <v>51</v>
      </c>
      <c r="H2" s="379" t="s">
        <v>47</v>
      </c>
      <c r="I2" s="379" t="s">
        <v>48</v>
      </c>
      <c r="J2" s="379" t="s">
        <v>49</v>
      </c>
      <c r="K2" s="379" t="s">
        <v>50</v>
      </c>
      <c r="L2" s="379" t="s">
        <v>51</v>
      </c>
      <c r="M2" s="379" t="s">
        <v>52</v>
      </c>
      <c r="N2" s="43" t="s">
        <v>53</v>
      </c>
      <c r="O2" s="526"/>
      <c r="P2" s="524"/>
      <c r="Q2" s="487"/>
      <c r="R2" s="488"/>
      <c r="S2" s="488"/>
      <c r="T2" s="488"/>
      <c r="U2" s="489"/>
    </row>
    <row r="3" spans="1:25" s="278" customFormat="1" ht="15">
      <c r="A3" s="424" t="str">
        <f>'1-συμβολαια'!A3</f>
        <v>3ο</v>
      </c>
      <c r="B3" s="345" t="str">
        <f>'1-συμβολαια'!C3</f>
        <v>*οικοπέδου ΠΡΟΣΥΜΦΩΝΟ μεταβιβάσεως ποσοστών ΜΕΤΑ δικαιώματος ανεγέρσεως [κτίσματα]</v>
      </c>
      <c r="C3" s="361">
        <v>2</v>
      </c>
      <c r="D3" s="274" t="s">
        <v>569</v>
      </c>
      <c r="E3" s="274" t="s">
        <v>569</v>
      </c>
      <c r="F3" s="274"/>
      <c r="G3" s="274"/>
      <c r="H3" s="353">
        <v>1</v>
      </c>
      <c r="I3" s="274" t="s">
        <v>570</v>
      </c>
      <c r="J3" s="279"/>
      <c r="K3" s="279"/>
      <c r="L3" s="279"/>
      <c r="M3" s="279"/>
      <c r="N3" s="279"/>
      <c r="O3" s="353">
        <v>1</v>
      </c>
      <c r="P3" s="350">
        <f>O3*('2-δικαιώμ'!N3+'3-φύλλα2α'!F3)</f>
        <v>29.3</v>
      </c>
      <c r="Q3" s="355"/>
      <c r="R3" s="355"/>
      <c r="S3" s="355"/>
      <c r="T3" s="355"/>
      <c r="U3" s="356"/>
    </row>
    <row r="4" spans="1:25" s="278" customFormat="1" ht="15">
      <c r="A4" s="424">
        <f>'1-συμβολαια'!A4</f>
        <v>0</v>
      </c>
      <c r="B4" s="345" t="str">
        <f>'1-συμβολαια'!C4</f>
        <v>*οικοπέδου ΠΡΟΣΥΜΦΩΝΟ μεταβιβάσεως ποσοστών ΜΕΤΑ δικαιώματος ανεγέρσεως [οικόπεδο]</v>
      </c>
      <c r="C4" s="361">
        <v>2</v>
      </c>
      <c r="D4" s="274" t="s">
        <v>569</v>
      </c>
      <c r="E4" s="274" t="s">
        <v>569</v>
      </c>
      <c r="F4" s="274"/>
      <c r="G4" s="274"/>
      <c r="H4" s="353">
        <v>1</v>
      </c>
      <c r="I4" s="274" t="s">
        <v>570</v>
      </c>
      <c r="J4" s="279"/>
      <c r="K4" s="279"/>
      <c r="L4" s="279"/>
      <c r="M4" s="279"/>
      <c r="N4" s="279"/>
      <c r="O4" s="353">
        <v>1</v>
      </c>
      <c r="P4" s="350">
        <f>O4*('2-δικαιώμ'!N4+'3-φύλλα2α'!F4)</f>
        <v>29.3</v>
      </c>
      <c r="Q4" s="355"/>
      <c r="R4" s="355"/>
      <c r="S4" s="355"/>
      <c r="T4" s="355"/>
      <c r="U4" s="356"/>
    </row>
    <row r="5" spans="1:25" s="278" customFormat="1" ht="15">
      <c r="A5" s="424">
        <f>'1-συμβολαια'!A5</f>
        <v>0</v>
      </c>
      <c r="B5" s="352" t="str">
        <f>'1-συμβολαια'!C5</f>
        <v>εργολαβικό</v>
      </c>
      <c r="C5" s="361">
        <v>2</v>
      </c>
      <c r="D5" s="274" t="s">
        <v>569</v>
      </c>
      <c r="E5" s="274" t="s">
        <v>569</v>
      </c>
      <c r="F5" s="274"/>
      <c r="G5" s="274"/>
      <c r="H5" s="353">
        <v>1</v>
      </c>
      <c r="I5" s="274" t="s">
        <v>570</v>
      </c>
      <c r="J5" s="279"/>
      <c r="K5" s="279"/>
      <c r="L5" s="279"/>
      <c r="M5" s="279"/>
      <c r="N5" s="279"/>
      <c r="O5" s="353">
        <v>1</v>
      </c>
      <c r="P5" s="350">
        <f>O5*('2-δικαιώμ'!N5+'3-φύλλα2α'!F5)</f>
        <v>29.3</v>
      </c>
      <c r="Q5" s="355"/>
      <c r="R5" s="355"/>
      <c r="S5" s="355"/>
      <c r="T5" s="355"/>
      <c r="U5" s="356"/>
    </row>
    <row r="6" spans="1:25" s="278" customFormat="1" ht="15">
      <c r="A6" s="425">
        <f>'1-συμβολαια'!A6</f>
        <v>0</v>
      </c>
      <c r="B6" s="352" t="str">
        <f>'1-συμβολαια'!C6</f>
        <v>πληρεξουσιότητα</v>
      </c>
      <c r="C6" s="361">
        <v>2</v>
      </c>
      <c r="D6" s="274" t="s">
        <v>569</v>
      </c>
      <c r="E6" s="274" t="s">
        <v>569</v>
      </c>
      <c r="F6" s="274"/>
      <c r="G6" s="274"/>
      <c r="H6" s="353">
        <v>1</v>
      </c>
      <c r="I6" s="274" t="s">
        <v>570</v>
      </c>
      <c r="J6" s="279"/>
      <c r="K6" s="279"/>
      <c r="L6" s="279"/>
      <c r="M6" s="279"/>
      <c r="N6" s="279"/>
      <c r="O6" s="353">
        <v>1</v>
      </c>
      <c r="P6" s="350">
        <f>O6*('2-δικαιώμ'!N6+'3-φύλλα2α'!F6)</f>
        <v>35.17</v>
      </c>
      <c r="Q6" s="355"/>
      <c r="R6" s="355"/>
      <c r="S6" s="355"/>
      <c r="T6" s="355"/>
      <c r="U6" s="356"/>
    </row>
    <row r="7" spans="1:25" s="278" customFormat="1" ht="15">
      <c r="A7" s="425">
        <f>'1-συμβολαια'!A7</f>
        <v>0</v>
      </c>
      <c r="B7" s="352" t="str">
        <f>'1-συμβολαια'!C7</f>
        <v>διανομή {κρυμέμη} [= 67,44% &amp; 32,56%]</v>
      </c>
      <c r="C7" s="361">
        <v>2</v>
      </c>
      <c r="D7" s="274" t="s">
        <v>569</v>
      </c>
      <c r="E7" s="274" t="s">
        <v>569</v>
      </c>
      <c r="F7" s="279"/>
      <c r="G7" s="279"/>
      <c r="H7" s="279">
        <v>1</v>
      </c>
      <c r="I7" s="279"/>
      <c r="J7" s="279"/>
      <c r="K7" s="279"/>
      <c r="L7" s="279"/>
      <c r="M7" s="279"/>
      <c r="N7" s="279"/>
      <c r="O7" s="353"/>
      <c r="P7" s="350">
        <f>O7*('2-δικαιώμ'!N7+'3-φύλλα2α'!F7)</f>
        <v>0</v>
      </c>
      <c r="Q7" s="355"/>
      <c r="R7" s="355"/>
      <c r="S7" s="355"/>
      <c r="T7" s="355"/>
      <c r="U7" s="356"/>
    </row>
    <row r="8" spans="1:25" s="278" customFormat="1" ht="15">
      <c r="A8" s="424">
        <f>'1-συμβολαια'!A8</f>
        <v>0</v>
      </c>
      <c r="B8" s="352" t="str">
        <f>'1-συμβολαια'!C8</f>
        <v>εξισορόπηση διαφοράς διανεμομένων [260μ2 ΕΝΑΝΤΙ 125,53μ2</v>
      </c>
      <c r="C8" s="361">
        <v>2</v>
      </c>
      <c r="D8" s="274" t="s">
        <v>569</v>
      </c>
      <c r="E8" s="274" t="s">
        <v>569</v>
      </c>
      <c r="F8" s="279"/>
      <c r="G8" s="279"/>
      <c r="H8" s="279">
        <v>1</v>
      </c>
      <c r="I8" s="279"/>
      <c r="J8" s="279"/>
      <c r="K8" s="279"/>
      <c r="L8" s="279"/>
      <c r="M8" s="279"/>
      <c r="N8" s="279"/>
      <c r="O8" s="353"/>
      <c r="P8" s="350">
        <f>O8*('2-δικαιώμ'!N8+'3-φύλλα2α'!F8)</f>
        <v>0</v>
      </c>
      <c r="Q8" s="355"/>
      <c r="R8" s="355"/>
      <c r="S8" s="355"/>
      <c r="T8" s="355"/>
      <c r="U8" s="356"/>
    </row>
    <row r="9" spans="1:25" ht="15.75">
      <c r="A9" s="508" t="s">
        <v>47</v>
      </c>
      <c r="B9" s="509"/>
      <c r="C9" s="509"/>
      <c r="D9" s="509"/>
      <c r="E9" s="509"/>
      <c r="F9" s="509"/>
      <c r="G9" s="509"/>
      <c r="H9" s="509"/>
      <c r="I9" s="509"/>
      <c r="J9" s="509"/>
      <c r="K9" s="509"/>
      <c r="L9" s="509"/>
      <c r="M9" s="509"/>
      <c r="N9" s="509"/>
      <c r="O9" s="509"/>
      <c r="P9" s="443">
        <f>SUM(P3:P8)</f>
        <v>123.07000000000001</v>
      </c>
    </row>
    <row r="11" spans="1:25" ht="15.75">
      <c r="Q11" s="155" t="s">
        <v>145</v>
      </c>
      <c r="R11" s="127"/>
      <c r="S11" s="127"/>
      <c r="T11" s="127"/>
      <c r="U11" s="127"/>
      <c r="V11" s="127"/>
      <c r="W11" s="127"/>
      <c r="X11" s="127"/>
      <c r="Y11" s="118"/>
    </row>
    <row r="12" spans="1:25" ht="15.75">
      <c r="R12" s="138" t="s">
        <v>146</v>
      </c>
      <c r="S12" s="138"/>
      <c r="T12" s="138"/>
      <c r="U12" s="138"/>
      <c r="V12" s="138"/>
      <c r="W12" s="138"/>
      <c r="X12" s="138"/>
    </row>
    <row r="13" spans="1:25" ht="15.75">
      <c r="S13" s="155" t="s">
        <v>147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B44" sqref="B44"/>
    </sheetView>
  </sheetViews>
  <sheetFormatPr defaultRowHeight="11.25"/>
  <cols>
    <col min="1" max="1" width="7.28515625" style="8" bestFit="1" customWidth="1"/>
    <col min="2" max="2" width="70.28515625" style="96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140625" style="2" customWidth="1"/>
    <col min="18" max="18" width="6.42578125" style="86" customWidth="1"/>
    <col min="19" max="22" width="7.28515625" style="86" customWidth="1"/>
    <col min="23" max="23" width="7.140625" style="86" customWidth="1"/>
    <col min="24" max="24" width="4.85546875" style="86" customWidth="1"/>
    <col min="25" max="25" width="5.85546875" style="86" customWidth="1"/>
    <col min="26" max="26" width="5" style="86" customWidth="1"/>
    <col min="27" max="27" width="6.7109375" style="86" customWidth="1"/>
    <col min="28" max="28" width="5.5703125" style="86" customWidth="1"/>
    <col min="29" max="39" width="6.28515625" style="86" customWidth="1"/>
    <col min="40" max="40" width="11.7109375" style="86" customWidth="1"/>
    <col min="41" max="41" width="22.7109375" style="86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7" t="s">
        <v>1</v>
      </c>
      <c r="B1" s="529" t="s">
        <v>0</v>
      </c>
      <c r="C1" s="473" t="s">
        <v>7</v>
      </c>
      <c r="D1" s="531" t="s">
        <v>3</v>
      </c>
      <c r="E1" s="532"/>
      <c r="F1" s="533" t="s">
        <v>474</v>
      </c>
      <c r="G1" s="534"/>
      <c r="H1" s="534"/>
      <c r="I1" s="534"/>
      <c r="J1" s="534"/>
      <c r="K1" s="534"/>
      <c r="L1" s="535"/>
      <c r="M1" s="536" t="s">
        <v>397</v>
      </c>
      <c r="N1" s="537"/>
      <c r="O1" s="538" t="s">
        <v>250</v>
      </c>
      <c r="P1" s="539"/>
      <c r="Q1" s="540" t="s">
        <v>396</v>
      </c>
      <c r="R1" s="528" t="s">
        <v>170</v>
      </c>
      <c r="S1" s="528"/>
      <c r="T1" s="528"/>
      <c r="U1" s="528"/>
      <c r="V1" s="528"/>
      <c r="W1" s="528"/>
      <c r="X1" s="528"/>
      <c r="Y1" s="528"/>
      <c r="Z1" s="528"/>
      <c r="AA1" s="528"/>
      <c r="AB1" s="528"/>
      <c r="AC1" s="528"/>
      <c r="AD1" s="528"/>
      <c r="AE1" s="528"/>
      <c r="AF1" s="528"/>
      <c r="AG1" s="528"/>
      <c r="AH1" s="528"/>
      <c r="AI1" s="528"/>
      <c r="AJ1" s="528"/>
      <c r="AK1" s="528"/>
      <c r="AL1" s="528"/>
      <c r="AM1" s="528"/>
      <c r="AN1" s="528"/>
      <c r="AO1" s="528"/>
    </row>
    <row r="2" spans="1:41" ht="23.25" thickBot="1">
      <c r="A2" s="468"/>
      <c r="B2" s="530"/>
      <c r="C2" s="474"/>
      <c r="D2" s="160" t="s">
        <v>4</v>
      </c>
      <c r="E2" s="146" t="s">
        <v>9</v>
      </c>
      <c r="F2" s="229" t="s">
        <v>4</v>
      </c>
      <c r="G2" s="161" t="s">
        <v>9</v>
      </c>
      <c r="H2" s="144" t="s">
        <v>47</v>
      </c>
      <c r="I2" s="228" t="s">
        <v>9</v>
      </c>
      <c r="J2" s="208" t="s">
        <v>356</v>
      </c>
      <c r="K2" s="208" t="s">
        <v>379</v>
      </c>
      <c r="L2" s="210" t="s">
        <v>358</v>
      </c>
      <c r="M2" s="228" t="s">
        <v>23</v>
      </c>
      <c r="N2" s="230" t="s">
        <v>87</v>
      </c>
      <c r="O2" s="228" t="s">
        <v>23</v>
      </c>
      <c r="P2" s="224" t="s">
        <v>9</v>
      </c>
      <c r="Q2" s="541"/>
      <c r="R2" s="163" t="s">
        <v>129</v>
      </c>
      <c r="S2" s="163" t="s">
        <v>168</v>
      </c>
      <c r="T2" s="163" t="s">
        <v>130</v>
      </c>
      <c r="U2" s="163" t="s">
        <v>253</v>
      </c>
      <c r="V2" s="163" t="s">
        <v>131</v>
      </c>
      <c r="W2" s="163" t="s">
        <v>254</v>
      </c>
      <c r="X2" s="163" t="s">
        <v>148</v>
      </c>
      <c r="Y2" s="163" t="s">
        <v>169</v>
      </c>
      <c r="Z2" s="163" t="s">
        <v>149</v>
      </c>
      <c r="AA2" s="163" t="s">
        <v>255</v>
      </c>
      <c r="AB2" s="163" t="s">
        <v>150</v>
      </c>
      <c r="AC2" s="163" t="s">
        <v>256</v>
      </c>
      <c r="AD2" s="163" t="s">
        <v>151</v>
      </c>
      <c r="AE2" s="163" t="s">
        <v>270</v>
      </c>
      <c r="AF2" s="163" t="s">
        <v>271</v>
      </c>
      <c r="AG2" s="271" t="s">
        <v>272</v>
      </c>
      <c r="AH2" s="163" t="s">
        <v>273</v>
      </c>
      <c r="AI2" s="163" t="s">
        <v>274</v>
      </c>
      <c r="AJ2" s="163" t="s">
        <v>452</v>
      </c>
      <c r="AK2" s="163" t="s">
        <v>453</v>
      </c>
      <c r="AL2" s="163"/>
      <c r="AM2" s="255" t="s">
        <v>91</v>
      </c>
      <c r="AN2" s="253" t="s">
        <v>47</v>
      </c>
      <c r="AO2" s="254" t="s">
        <v>29</v>
      </c>
    </row>
    <row r="3" spans="1:41" s="5" customFormat="1">
      <c r="A3" s="421" t="str">
        <f>'1-συμβολαια'!A3</f>
        <v>3ο</v>
      </c>
      <c r="B3" s="345" t="str">
        <f>'1-συμβολαια'!C3</f>
        <v>*οικοπέδου ΠΡΟΣΥΜΦΩΝΟ μεταβιβάσεως ποσοστών ΜΕΤΑ δικαιώματος ανεγέρσεως [κτίσματα]</v>
      </c>
      <c r="C3" s="340">
        <f>'1-συμβολαια'!D3</f>
        <v>666666.66</v>
      </c>
      <c r="D3" s="357">
        <f>'3-φύλλα2α'!D3</f>
        <v>10</v>
      </c>
      <c r="E3" s="357">
        <f>'3-φύλλα2α'!E3</f>
        <v>10</v>
      </c>
      <c r="F3" s="279">
        <v>3</v>
      </c>
      <c r="G3" s="426"/>
      <c r="H3" s="334">
        <f t="shared" ref="H3:H8" si="0">F3*D3*3.23</f>
        <v>96.9</v>
      </c>
      <c r="I3" s="426"/>
      <c r="J3" s="358">
        <f t="shared" ref="J3:J8" si="1">H3*5%</f>
        <v>4.8450000000000006</v>
      </c>
      <c r="K3" s="358">
        <f t="shared" ref="K3:K8" si="2">H3*5%</f>
        <v>4.8450000000000006</v>
      </c>
      <c r="L3" s="358">
        <f t="shared" ref="L3:L8" si="3">H3*1%</f>
        <v>0.96900000000000008</v>
      </c>
      <c r="M3" s="358">
        <f t="shared" ref="M3:M8" si="4">H3-O3</f>
        <v>86.241</v>
      </c>
      <c r="N3" s="358">
        <f t="shared" ref="N3:N8" si="5">I3-P3</f>
        <v>0</v>
      </c>
      <c r="O3" s="358">
        <f t="shared" ref="O3:O8" si="6">J3+K3+L3</f>
        <v>10.659000000000001</v>
      </c>
      <c r="P3" s="358">
        <f t="shared" ref="P3:P8" si="7">I3*11%</f>
        <v>0</v>
      </c>
      <c r="Q3" s="358">
        <f t="shared" ref="Q3:Q8" si="8">O3-P3</f>
        <v>10.659000000000001</v>
      </c>
      <c r="R3" s="444"/>
      <c r="S3" s="444"/>
      <c r="T3" s="444"/>
      <c r="U3" s="445"/>
      <c r="V3" s="444">
        <v>32.299999999999997</v>
      </c>
      <c r="W3" s="444">
        <v>1.98</v>
      </c>
      <c r="X3" s="444"/>
      <c r="Y3" s="444"/>
      <c r="Z3" s="444"/>
      <c r="AA3" s="444"/>
      <c r="AB3" s="444"/>
      <c r="AC3" s="444"/>
      <c r="AD3" s="444"/>
      <c r="AE3" s="444"/>
      <c r="AF3" s="444"/>
      <c r="AG3" s="446"/>
      <c r="AH3" s="446">
        <v>6.46</v>
      </c>
      <c r="AI3" s="446">
        <v>1.98</v>
      </c>
      <c r="AJ3" s="446"/>
      <c r="AK3" s="446"/>
      <c r="AL3" s="446"/>
      <c r="AM3" s="447">
        <f t="shared" ref="AM3:AM8" si="9">U3+Y3+AA3+AI3+AK3</f>
        <v>1.98</v>
      </c>
      <c r="AN3" s="448">
        <f t="shared" ref="AN3:AN8" si="10">R3+S3+T3+V3+W3+X3+Z3+AB3+AC3+AD3+AE3+AF3+AG3+AH3+AJ3+AL3</f>
        <v>40.739999999999995</v>
      </c>
      <c r="AO3" s="277"/>
    </row>
    <row r="4" spans="1:41" s="5" customFormat="1">
      <c r="A4" s="421">
        <f>'1-συμβολαια'!A4</f>
        <v>0</v>
      </c>
      <c r="B4" s="345" t="str">
        <f>'1-συμβολαια'!C4</f>
        <v>*οικοπέδου ΠΡΟΣΥΜΦΩΝΟ μεταβιβάσεως ποσοστών ΜΕΤΑ δικαιώματος ανεγέρσεως [οικόπεδο]</v>
      </c>
      <c r="C4" s="340">
        <f>'1-συμβολαια'!D4</f>
        <v>66666.66</v>
      </c>
      <c r="D4" s="357">
        <f>'3-φύλλα2α'!D4</f>
        <v>10</v>
      </c>
      <c r="E4" s="357">
        <f>'3-φύλλα2α'!E4</f>
        <v>0</v>
      </c>
      <c r="F4" s="279"/>
      <c r="G4" s="279"/>
      <c r="H4" s="334">
        <f t="shared" ref="H4" si="11">F4*D4*3.23</f>
        <v>0</v>
      </c>
      <c r="I4" s="279"/>
      <c r="J4" s="358">
        <f t="shared" si="1"/>
        <v>0</v>
      </c>
      <c r="K4" s="358">
        <f t="shared" si="2"/>
        <v>0</v>
      </c>
      <c r="L4" s="358">
        <f t="shared" si="3"/>
        <v>0</v>
      </c>
      <c r="M4" s="358">
        <f t="shared" si="4"/>
        <v>0</v>
      </c>
      <c r="N4" s="358">
        <f t="shared" si="5"/>
        <v>0</v>
      </c>
      <c r="O4" s="358">
        <f t="shared" si="6"/>
        <v>0</v>
      </c>
      <c r="P4" s="358">
        <f t="shared" si="7"/>
        <v>0</v>
      </c>
      <c r="Q4" s="358">
        <f t="shared" si="8"/>
        <v>0</v>
      </c>
      <c r="R4" s="444"/>
      <c r="S4" s="444"/>
      <c r="T4" s="444"/>
      <c r="U4" s="445"/>
      <c r="V4" s="444"/>
      <c r="W4" s="444"/>
      <c r="X4" s="444"/>
      <c r="Y4" s="444"/>
      <c r="Z4" s="444"/>
      <c r="AA4" s="444"/>
      <c r="AB4" s="444"/>
      <c r="AC4" s="444"/>
      <c r="AD4" s="444"/>
      <c r="AE4" s="444"/>
      <c r="AF4" s="444"/>
      <c r="AG4" s="446"/>
      <c r="AH4" s="446"/>
      <c r="AI4" s="446"/>
      <c r="AJ4" s="446"/>
      <c r="AK4" s="446"/>
      <c r="AL4" s="446"/>
      <c r="AM4" s="447">
        <f t="shared" si="9"/>
        <v>0</v>
      </c>
      <c r="AN4" s="448">
        <f t="shared" si="10"/>
        <v>0</v>
      </c>
      <c r="AO4" s="277"/>
    </row>
    <row r="5" spans="1:41" s="5" customFormat="1">
      <c r="A5" s="421">
        <f>'1-συμβολαια'!A5</f>
        <v>0</v>
      </c>
      <c r="B5" s="345" t="str">
        <f>'1-συμβολαια'!C5</f>
        <v>εργολαβικό</v>
      </c>
      <c r="C5" s="340">
        <f>'1-συμβολαια'!D5</f>
        <v>150</v>
      </c>
      <c r="D5" s="357">
        <f>'3-φύλλα2α'!D5</f>
        <v>10</v>
      </c>
      <c r="E5" s="357">
        <f>'3-φύλλα2α'!E5</f>
        <v>0</v>
      </c>
      <c r="F5" s="279"/>
      <c r="G5" s="279"/>
      <c r="H5" s="334">
        <f t="shared" ref="H5" si="12">F5*D5*3.23</f>
        <v>0</v>
      </c>
      <c r="I5" s="279"/>
      <c r="J5" s="358">
        <f t="shared" si="1"/>
        <v>0</v>
      </c>
      <c r="K5" s="358">
        <f t="shared" si="2"/>
        <v>0</v>
      </c>
      <c r="L5" s="358">
        <f t="shared" si="3"/>
        <v>0</v>
      </c>
      <c r="M5" s="358">
        <f t="shared" si="4"/>
        <v>0</v>
      </c>
      <c r="N5" s="358">
        <f t="shared" si="5"/>
        <v>0</v>
      </c>
      <c r="O5" s="358">
        <f t="shared" si="6"/>
        <v>0</v>
      </c>
      <c r="P5" s="358">
        <f t="shared" si="7"/>
        <v>0</v>
      </c>
      <c r="Q5" s="358">
        <f t="shared" si="8"/>
        <v>0</v>
      </c>
      <c r="R5" s="444"/>
      <c r="S5" s="444"/>
      <c r="T5" s="444">
        <v>32.299999999999997</v>
      </c>
      <c r="U5" s="445">
        <v>1.98</v>
      </c>
      <c r="V5" s="444"/>
      <c r="W5" s="444"/>
      <c r="X5" s="444"/>
      <c r="Y5" s="444"/>
      <c r="Z5" s="444"/>
      <c r="AA5" s="444"/>
      <c r="AB5" s="444"/>
      <c r="AC5" s="444"/>
      <c r="AD5" s="444"/>
      <c r="AE5" s="444"/>
      <c r="AF5" s="444"/>
      <c r="AG5" s="446"/>
      <c r="AH5" s="446"/>
      <c r="AI5" s="446"/>
      <c r="AJ5" s="446"/>
      <c r="AK5" s="446"/>
      <c r="AL5" s="446"/>
      <c r="AM5" s="447">
        <f t="shared" si="9"/>
        <v>1.98</v>
      </c>
      <c r="AN5" s="448">
        <f t="shared" si="10"/>
        <v>32.299999999999997</v>
      </c>
      <c r="AO5" s="277"/>
    </row>
    <row r="6" spans="1:41" s="5" customFormat="1">
      <c r="A6" s="357">
        <f>'1-συμβολαια'!A6</f>
        <v>0</v>
      </c>
      <c r="B6" s="345" t="str">
        <f>'1-συμβολαια'!C6</f>
        <v>πληρεξουσιότητα</v>
      </c>
      <c r="C6" s="333">
        <f>'1-συμβολαια'!D6</f>
        <v>0</v>
      </c>
      <c r="D6" s="357">
        <f>'3-φύλλα2α'!D6</f>
        <v>10</v>
      </c>
      <c r="E6" s="357">
        <f>'3-φύλλα2α'!E6</f>
        <v>0</v>
      </c>
      <c r="F6" s="279"/>
      <c r="G6" s="279"/>
      <c r="H6" s="334">
        <f t="shared" si="0"/>
        <v>0</v>
      </c>
      <c r="I6" s="334">
        <f t="shared" ref="I6:I8" si="13">E6*G6*3.23</f>
        <v>0</v>
      </c>
      <c r="J6" s="334">
        <f t="shared" si="1"/>
        <v>0</v>
      </c>
      <c r="K6" s="334">
        <f t="shared" si="2"/>
        <v>0</v>
      </c>
      <c r="L6" s="334">
        <f t="shared" si="3"/>
        <v>0</v>
      </c>
      <c r="M6" s="334">
        <f t="shared" si="4"/>
        <v>0</v>
      </c>
      <c r="N6" s="334">
        <f t="shared" si="5"/>
        <v>0</v>
      </c>
      <c r="O6" s="334">
        <f t="shared" si="6"/>
        <v>0</v>
      </c>
      <c r="P6" s="334">
        <f t="shared" si="7"/>
        <v>0</v>
      </c>
      <c r="Q6" s="334">
        <f t="shared" si="8"/>
        <v>0</v>
      </c>
      <c r="R6" s="444"/>
      <c r="S6" s="444"/>
      <c r="T6" s="444"/>
      <c r="U6" s="445"/>
      <c r="V6" s="444"/>
      <c r="W6" s="444"/>
      <c r="X6" s="444"/>
      <c r="Y6" s="444"/>
      <c r="Z6" s="444"/>
      <c r="AA6" s="444"/>
      <c r="AB6" s="444"/>
      <c r="AC6" s="444"/>
      <c r="AD6" s="444"/>
      <c r="AE6" s="444"/>
      <c r="AF6" s="444"/>
      <c r="AG6" s="444"/>
      <c r="AH6" s="444"/>
      <c r="AI6" s="444"/>
      <c r="AJ6" s="444"/>
      <c r="AK6" s="444"/>
      <c r="AL6" s="444"/>
      <c r="AM6" s="449">
        <f t="shared" si="9"/>
        <v>0</v>
      </c>
      <c r="AN6" s="445">
        <f t="shared" si="10"/>
        <v>0</v>
      </c>
      <c r="AO6" s="277"/>
    </row>
    <row r="7" spans="1:41" s="5" customFormat="1">
      <c r="A7" s="357">
        <f>'1-συμβολαια'!A7</f>
        <v>0</v>
      </c>
      <c r="B7" s="345" t="str">
        <f>'1-συμβολαια'!C7</f>
        <v>διανομή {κρυμέμη} [= 67,44% &amp; 32,56%]</v>
      </c>
      <c r="C7" s="333">
        <f>'1-συμβολαια'!D7</f>
        <v>66666.66</v>
      </c>
      <c r="D7" s="357">
        <f>'3-φύλλα2α'!D7</f>
        <v>10</v>
      </c>
      <c r="E7" s="357">
        <f>'3-φύλλα2α'!E7</f>
        <v>0</v>
      </c>
      <c r="F7" s="279"/>
      <c r="G7" s="279"/>
      <c r="H7" s="334">
        <f t="shared" si="0"/>
        <v>0</v>
      </c>
      <c r="I7" s="334">
        <f t="shared" si="13"/>
        <v>0</v>
      </c>
      <c r="J7" s="334">
        <f t="shared" si="1"/>
        <v>0</v>
      </c>
      <c r="K7" s="334">
        <f t="shared" si="2"/>
        <v>0</v>
      </c>
      <c r="L7" s="334">
        <f t="shared" si="3"/>
        <v>0</v>
      </c>
      <c r="M7" s="334">
        <f t="shared" si="4"/>
        <v>0</v>
      </c>
      <c r="N7" s="334">
        <f t="shared" si="5"/>
        <v>0</v>
      </c>
      <c r="O7" s="334">
        <f t="shared" si="6"/>
        <v>0</v>
      </c>
      <c r="P7" s="334">
        <f t="shared" si="7"/>
        <v>0</v>
      </c>
      <c r="Q7" s="334">
        <f t="shared" si="8"/>
        <v>0</v>
      </c>
      <c r="R7" s="444"/>
      <c r="S7" s="444"/>
      <c r="T7" s="444"/>
      <c r="U7" s="445"/>
      <c r="V7" s="444"/>
      <c r="W7" s="444"/>
      <c r="X7" s="444"/>
      <c r="Y7" s="444"/>
      <c r="Z7" s="444"/>
      <c r="AA7" s="444"/>
      <c r="AB7" s="444"/>
      <c r="AC7" s="444"/>
      <c r="AD7" s="444"/>
      <c r="AE7" s="444"/>
      <c r="AF7" s="444"/>
      <c r="AG7" s="444"/>
      <c r="AH7" s="444"/>
      <c r="AI7" s="444"/>
      <c r="AJ7" s="444"/>
      <c r="AK7" s="444"/>
      <c r="AL7" s="444"/>
      <c r="AM7" s="449">
        <f t="shared" si="9"/>
        <v>0</v>
      </c>
      <c r="AN7" s="445">
        <f t="shared" si="10"/>
        <v>0</v>
      </c>
      <c r="AO7" s="277"/>
    </row>
    <row r="8" spans="1:41" s="5" customFormat="1">
      <c r="A8" s="357">
        <f>'1-συμβολαια'!A8</f>
        <v>0</v>
      </c>
      <c r="B8" s="345" t="str">
        <f>'1-συμβολαια'!C8</f>
        <v>εξισορόπηση διαφοράς διανεμομένων [260μ2 ΕΝΑΝΤΙ 125,53μ2</v>
      </c>
      <c r="C8" s="333">
        <f>'1-συμβολαια'!D8</f>
        <v>6666.66</v>
      </c>
      <c r="D8" s="357">
        <f>'3-φύλλα2α'!D8</f>
        <v>10</v>
      </c>
      <c r="E8" s="357">
        <f>'3-φύλλα2α'!E8</f>
        <v>0</v>
      </c>
      <c r="F8" s="279"/>
      <c r="G8" s="279"/>
      <c r="H8" s="334">
        <f t="shared" si="0"/>
        <v>0</v>
      </c>
      <c r="I8" s="334">
        <f t="shared" si="13"/>
        <v>0</v>
      </c>
      <c r="J8" s="334">
        <f t="shared" si="1"/>
        <v>0</v>
      </c>
      <c r="K8" s="334">
        <f t="shared" si="2"/>
        <v>0</v>
      </c>
      <c r="L8" s="334">
        <f t="shared" si="3"/>
        <v>0</v>
      </c>
      <c r="M8" s="334">
        <f t="shared" si="4"/>
        <v>0</v>
      </c>
      <c r="N8" s="334">
        <f t="shared" si="5"/>
        <v>0</v>
      </c>
      <c r="O8" s="334">
        <f t="shared" si="6"/>
        <v>0</v>
      </c>
      <c r="P8" s="334">
        <f t="shared" si="7"/>
        <v>0</v>
      </c>
      <c r="Q8" s="334">
        <f t="shared" si="8"/>
        <v>0</v>
      </c>
      <c r="R8" s="444"/>
      <c r="S8" s="444"/>
      <c r="T8" s="444"/>
      <c r="U8" s="445"/>
      <c r="V8" s="444"/>
      <c r="W8" s="444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9">
        <f t="shared" si="9"/>
        <v>0</v>
      </c>
      <c r="AN8" s="445">
        <f t="shared" si="10"/>
        <v>0</v>
      </c>
      <c r="AO8" s="277"/>
    </row>
    <row r="9" spans="1:41">
      <c r="A9" s="464" t="s">
        <v>47</v>
      </c>
      <c r="B9" s="465"/>
      <c r="C9" s="465"/>
      <c r="D9" s="465"/>
      <c r="E9" s="465"/>
      <c r="F9" s="465"/>
      <c r="G9" s="527"/>
      <c r="H9" s="41">
        <f t="shared" ref="H9:W9" si="14">SUM(H3:H8)</f>
        <v>96.9</v>
      </c>
      <c r="I9" s="41">
        <f t="shared" si="14"/>
        <v>0</v>
      </c>
      <c r="J9" s="41">
        <f t="shared" si="14"/>
        <v>4.8450000000000006</v>
      </c>
      <c r="K9" s="41">
        <f t="shared" si="14"/>
        <v>4.8450000000000006</v>
      </c>
      <c r="L9" s="41">
        <f t="shared" si="14"/>
        <v>0.96900000000000008</v>
      </c>
      <c r="M9" s="41">
        <f t="shared" si="14"/>
        <v>86.241</v>
      </c>
      <c r="N9" s="41">
        <f t="shared" si="14"/>
        <v>0</v>
      </c>
      <c r="O9" s="41">
        <f t="shared" si="14"/>
        <v>10.659000000000001</v>
      </c>
      <c r="P9" s="41">
        <f t="shared" si="14"/>
        <v>0</v>
      </c>
      <c r="Q9" s="41">
        <f t="shared" si="14"/>
        <v>10.659000000000001</v>
      </c>
      <c r="R9" s="41">
        <f t="shared" si="14"/>
        <v>0</v>
      </c>
      <c r="S9" s="41">
        <f t="shared" si="14"/>
        <v>0</v>
      </c>
      <c r="T9" s="41">
        <f t="shared" si="14"/>
        <v>32.299999999999997</v>
      </c>
      <c r="U9" s="41">
        <f t="shared" si="14"/>
        <v>1.98</v>
      </c>
      <c r="V9" s="41">
        <f t="shared" si="14"/>
        <v>32.299999999999997</v>
      </c>
      <c r="W9" s="41">
        <f t="shared" si="14"/>
        <v>1.98</v>
      </c>
      <c r="X9" s="41"/>
      <c r="Y9" s="41"/>
      <c r="Z9" s="41"/>
      <c r="AA9" s="41">
        <f t="shared" ref="AA9:AF9" si="15">SUM(AA3:AA8)</f>
        <v>0</v>
      </c>
      <c r="AB9" s="41">
        <f t="shared" si="15"/>
        <v>0</v>
      </c>
      <c r="AC9" s="41">
        <f t="shared" si="15"/>
        <v>0</v>
      </c>
      <c r="AD9" s="41">
        <f t="shared" si="15"/>
        <v>0</v>
      </c>
      <c r="AE9" s="41">
        <f t="shared" si="15"/>
        <v>0</v>
      </c>
      <c r="AF9" s="41">
        <f t="shared" si="15"/>
        <v>0</v>
      </c>
      <c r="AG9" s="272"/>
      <c r="AH9" s="41">
        <f>SUM(AH3:AH8)</f>
        <v>6.46</v>
      </c>
      <c r="AI9" s="41">
        <f>SUM(AI3:AI8)</f>
        <v>1.98</v>
      </c>
      <c r="AJ9" s="41"/>
      <c r="AK9" s="41"/>
      <c r="AL9" s="41">
        <f>SUM(AL3:AL8)</f>
        <v>0</v>
      </c>
      <c r="AM9" s="41">
        <f>SUM(AM3:AM8)</f>
        <v>3.96</v>
      </c>
      <c r="AN9" s="41">
        <f>SUM(AN3:AN8)</f>
        <v>73.039999999999992</v>
      </c>
    </row>
    <row r="11" spans="1:41">
      <c r="R11" s="157" t="s">
        <v>451</v>
      </c>
      <c r="S11" s="166"/>
      <c r="T11" s="166"/>
      <c r="U11" s="166"/>
      <c r="V11" s="166"/>
      <c r="W11" s="166"/>
      <c r="X11" s="167"/>
      <c r="Y11" s="167"/>
      <c r="Z11" s="167"/>
      <c r="AA11" s="167"/>
      <c r="AB11" s="167"/>
      <c r="AC11" s="167"/>
      <c r="AD11" s="167"/>
      <c r="AE11" s="91"/>
      <c r="AF11" s="91"/>
      <c r="AG11" s="91"/>
      <c r="AH11" s="91"/>
      <c r="AI11" s="91"/>
      <c r="AJ11" s="91"/>
      <c r="AK11" s="91"/>
      <c r="AL11" s="91"/>
      <c r="AM11" s="91"/>
      <c r="AN11" s="91"/>
    </row>
    <row r="12" spans="1:41" ht="15.75">
      <c r="B12" s="318" t="s">
        <v>473</v>
      </c>
      <c r="C12" s="319"/>
      <c r="D12" s="319"/>
      <c r="E12" s="319"/>
      <c r="R12" s="167"/>
      <c r="S12" s="168" t="s">
        <v>508</v>
      </c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91"/>
      <c r="AF12" s="91"/>
      <c r="AG12" s="91"/>
      <c r="AH12" s="91"/>
      <c r="AI12" s="91"/>
      <c r="AJ12" s="91"/>
      <c r="AK12" s="91"/>
      <c r="AL12" s="91"/>
      <c r="AM12" s="91"/>
      <c r="AN12" s="91"/>
    </row>
    <row r="13" spans="1:41">
      <c r="R13" s="167"/>
      <c r="S13" s="167"/>
      <c r="T13" s="165" t="s">
        <v>226</v>
      </c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91"/>
      <c r="AF13" s="91"/>
      <c r="AG13" s="91"/>
      <c r="AH13" s="91"/>
      <c r="AI13" s="91"/>
      <c r="AJ13" s="91"/>
      <c r="AK13" s="91"/>
      <c r="AL13" s="91"/>
      <c r="AM13" s="91"/>
      <c r="AN13" s="91"/>
    </row>
    <row r="14" spans="1:41">
      <c r="H14" s="2">
        <f>H3/F3</f>
        <v>32.300000000000004</v>
      </c>
      <c r="R14" s="167"/>
      <c r="S14" s="167"/>
      <c r="T14" s="167"/>
      <c r="U14" s="168" t="s">
        <v>227</v>
      </c>
      <c r="V14" s="167"/>
      <c r="W14" s="167"/>
      <c r="X14" s="167"/>
      <c r="Y14" s="167"/>
      <c r="Z14" s="167"/>
      <c r="AA14" s="167"/>
      <c r="AB14" s="167"/>
      <c r="AC14" s="167"/>
      <c r="AD14" s="167"/>
      <c r="AE14" s="91"/>
      <c r="AF14" s="91"/>
      <c r="AG14" s="91"/>
      <c r="AH14" s="91"/>
      <c r="AI14" s="91"/>
      <c r="AJ14" s="91"/>
      <c r="AK14" s="91"/>
      <c r="AL14" s="91"/>
      <c r="AM14" s="91"/>
      <c r="AN14" s="91"/>
    </row>
    <row r="15" spans="1:41">
      <c r="H15" s="2" t="s">
        <v>541</v>
      </c>
      <c r="R15" s="167"/>
      <c r="S15" s="167"/>
      <c r="T15" s="167"/>
      <c r="U15" s="167"/>
      <c r="V15" s="165" t="s">
        <v>509</v>
      </c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91"/>
      <c r="AN15" s="91"/>
    </row>
    <row r="16" spans="1:41">
      <c r="H16" s="2" t="s">
        <v>542</v>
      </c>
      <c r="R16" s="167"/>
      <c r="S16" s="167"/>
      <c r="T16" s="167"/>
      <c r="U16" s="167"/>
      <c r="V16" s="167"/>
      <c r="W16" s="168" t="s">
        <v>228</v>
      </c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91"/>
      <c r="AN16" s="91"/>
    </row>
    <row r="17" spans="2:41">
      <c r="R17" s="167"/>
      <c r="S17" s="167"/>
      <c r="T17" s="167"/>
      <c r="U17" s="167"/>
      <c r="V17" s="167"/>
      <c r="W17" s="167"/>
      <c r="X17" s="165" t="s">
        <v>229</v>
      </c>
      <c r="Y17" s="165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91"/>
      <c r="AN17" s="91"/>
    </row>
    <row r="18" spans="2:41">
      <c r="R18" s="167"/>
      <c r="S18" s="167"/>
      <c r="T18" s="167"/>
      <c r="U18" s="167"/>
      <c r="V18" s="167"/>
      <c r="W18" s="167"/>
      <c r="X18" s="167"/>
      <c r="Y18" s="168" t="s">
        <v>257</v>
      </c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91"/>
      <c r="AN18" s="91"/>
    </row>
    <row r="19" spans="2:41">
      <c r="B19" s="132"/>
      <c r="R19" s="167"/>
      <c r="S19" s="167"/>
      <c r="T19" s="167"/>
      <c r="U19" s="167"/>
      <c r="V19" s="167"/>
      <c r="W19" s="167"/>
      <c r="X19" s="167"/>
      <c r="Y19" s="167"/>
      <c r="Z19" s="165" t="s">
        <v>230</v>
      </c>
      <c r="AA19" s="168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91"/>
      <c r="AN19" s="91"/>
      <c r="AO19" s="164"/>
    </row>
    <row r="20" spans="2:41">
      <c r="B20" s="96" t="s">
        <v>531</v>
      </c>
      <c r="R20" s="167"/>
      <c r="S20" s="167"/>
      <c r="T20" s="167"/>
      <c r="U20" s="167"/>
      <c r="V20" s="167"/>
      <c r="W20" s="167"/>
      <c r="X20" s="167"/>
      <c r="Y20" s="167"/>
      <c r="Z20" s="168"/>
      <c r="AA20" s="168" t="s">
        <v>258</v>
      </c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91"/>
      <c r="AN20" s="91"/>
      <c r="AO20" s="164"/>
    </row>
    <row r="21" spans="2:41">
      <c r="B21" s="96" t="s">
        <v>532</v>
      </c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5" t="s">
        <v>231</v>
      </c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91"/>
      <c r="AN21" s="168"/>
    </row>
    <row r="22" spans="2:41">
      <c r="B22" s="383" t="s">
        <v>533</v>
      </c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8" t="s">
        <v>232</v>
      </c>
      <c r="AD22" s="167"/>
      <c r="AE22" s="167"/>
      <c r="AF22" s="167"/>
      <c r="AG22" s="167"/>
      <c r="AH22" s="167"/>
      <c r="AI22" s="167"/>
      <c r="AJ22" s="167"/>
      <c r="AK22" s="167"/>
      <c r="AL22" s="167"/>
      <c r="AM22" s="91"/>
      <c r="AN22" s="91"/>
    </row>
    <row r="23" spans="2:41">
      <c r="B23" s="383" t="s">
        <v>534</v>
      </c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5" t="s">
        <v>275</v>
      </c>
      <c r="AE23" s="169"/>
      <c r="AF23" s="169"/>
      <c r="AG23" s="169"/>
      <c r="AH23" s="169"/>
      <c r="AI23" s="169"/>
      <c r="AJ23" s="169"/>
      <c r="AK23" s="169"/>
      <c r="AL23" s="169"/>
      <c r="AM23" s="168"/>
    </row>
    <row r="24" spans="2:41">
      <c r="B24" s="3"/>
      <c r="R24" s="91"/>
      <c r="S24" s="91"/>
      <c r="T24" s="91"/>
      <c r="U24" s="91"/>
      <c r="V24" s="167"/>
      <c r="W24" s="167"/>
      <c r="X24" s="167"/>
      <c r="Y24" s="167"/>
      <c r="Z24" s="167"/>
      <c r="AA24" s="167"/>
      <c r="AB24" s="167"/>
      <c r="AC24" s="167"/>
      <c r="AD24" s="167"/>
      <c r="AE24" s="165" t="s">
        <v>276</v>
      </c>
      <c r="AF24" s="168"/>
      <c r="AG24" s="168"/>
      <c r="AH24" s="168"/>
      <c r="AI24" s="168"/>
      <c r="AJ24" s="168"/>
      <c r="AK24" s="168"/>
      <c r="AL24" s="168"/>
      <c r="AM24" s="91"/>
    </row>
    <row r="25" spans="2:41">
      <c r="B25" s="3"/>
      <c r="R25" s="2"/>
      <c r="S25" s="2"/>
      <c r="T25" s="2"/>
      <c r="U25" s="2"/>
      <c r="AF25" s="168" t="s">
        <v>277</v>
      </c>
      <c r="AG25" s="169"/>
      <c r="AH25" s="169"/>
      <c r="AI25" s="169"/>
      <c r="AJ25" s="169"/>
      <c r="AK25" s="169"/>
    </row>
    <row r="26" spans="2:41">
      <c r="B26" s="3"/>
      <c r="AF26" s="167"/>
      <c r="AG26" s="273" t="s">
        <v>278</v>
      </c>
      <c r="AH26" s="273"/>
      <c r="AI26" s="273"/>
      <c r="AJ26" s="273"/>
      <c r="AK26" s="273"/>
      <c r="AL26" s="273"/>
    </row>
    <row r="27" spans="2:41">
      <c r="B27" s="3" t="s">
        <v>535</v>
      </c>
      <c r="AG27" s="167"/>
      <c r="AH27" s="165" t="s">
        <v>457</v>
      </c>
      <c r="AI27" s="167"/>
      <c r="AJ27" s="167"/>
      <c r="AK27" s="167"/>
      <c r="AL27" s="168"/>
    </row>
    <row r="28" spans="2:41">
      <c r="B28" s="3"/>
      <c r="AI28" s="168" t="s">
        <v>454</v>
      </c>
      <c r="AJ28" s="168"/>
      <c r="AK28" s="168"/>
    </row>
    <row r="29" spans="2:41">
      <c r="B29" s="3" t="s">
        <v>566</v>
      </c>
      <c r="AJ29" s="165" t="s">
        <v>455</v>
      </c>
      <c r="AK29" s="167"/>
    </row>
    <row r="30" spans="2:41">
      <c r="B30" s="383" t="s">
        <v>536</v>
      </c>
      <c r="AK30" s="168" t="s">
        <v>456</v>
      </c>
    </row>
    <row r="31" spans="2:41">
      <c r="B31" s="383" t="s">
        <v>537</v>
      </c>
    </row>
    <row r="32" spans="2:41">
      <c r="B32" s="3" t="s">
        <v>567</v>
      </c>
    </row>
    <row r="33" spans="2:2">
      <c r="B33" s="383" t="s">
        <v>538</v>
      </c>
    </row>
    <row r="34" spans="2:2">
      <c r="B34" s="3"/>
    </row>
    <row r="35" spans="2:2">
      <c r="B35" s="3" t="s">
        <v>568</v>
      </c>
    </row>
    <row r="36" spans="2:2">
      <c r="B36" s="383" t="s">
        <v>539</v>
      </c>
    </row>
    <row r="37" spans="2:2">
      <c r="B37" s="383" t="s">
        <v>540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33"/>
  <sheetViews>
    <sheetView workbookViewId="0">
      <pane ySplit="2" topLeftCell="A3" activePane="bottomLeft" state="frozen"/>
      <selection pane="bottomLeft" activeCell="D39" sqref="D39"/>
    </sheetView>
  </sheetViews>
  <sheetFormatPr defaultRowHeight="11.25"/>
  <cols>
    <col min="1" max="1" width="7.5703125" style="8" bestFit="1" customWidth="1"/>
    <col min="2" max="2" width="71" style="94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9" customFormat="1" ht="15.75" customHeight="1">
      <c r="A1" s="542" t="s">
        <v>31</v>
      </c>
      <c r="B1" s="543"/>
      <c r="C1" s="543"/>
      <c r="D1" s="544"/>
      <c r="E1" s="555" t="s">
        <v>475</v>
      </c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7" t="s">
        <v>69</v>
      </c>
      <c r="T1" s="564" t="s">
        <v>160</v>
      </c>
      <c r="U1" s="542" t="s">
        <v>13</v>
      </c>
      <c r="V1" s="543"/>
      <c r="W1" s="543"/>
      <c r="X1" s="543"/>
      <c r="Y1" s="543"/>
      <c r="Z1" s="543"/>
      <c r="AA1" s="543"/>
      <c r="AB1" s="543"/>
      <c r="AC1" s="543"/>
      <c r="AD1" s="544"/>
      <c r="AE1" s="554" t="s">
        <v>14</v>
      </c>
      <c r="AF1" s="554"/>
      <c r="AG1" s="554"/>
      <c r="AH1" s="554"/>
      <c r="AI1" s="554"/>
      <c r="AJ1" s="554"/>
      <c r="AK1" s="554"/>
      <c r="AL1" s="554"/>
      <c r="AM1" s="554"/>
      <c r="AN1" s="542" t="s">
        <v>15</v>
      </c>
      <c r="AO1" s="543"/>
      <c r="AP1" s="543"/>
      <c r="AQ1" s="543"/>
      <c r="AR1" s="543"/>
      <c r="AS1" s="543"/>
      <c r="AT1" s="543"/>
      <c r="AU1" s="543"/>
      <c r="AV1" s="543"/>
      <c r="AW1" s="544"/>
      <c r="AX1" s="545" t="s">
        <v>16</v>
      </c>
      <c r="AY1" s="545"/>
      <c r="AZ1" s="545"/>
      <c r="BA1" s="545"/>
      <c r="BB1" s="545"/>
      <c r="BC1" s="545"/>
      <c r="BD1" s="545"/>
      <c r="BE1" s="545"/>
      <c r="BF1" s="546" t="s">
        <v>17</v>
      </c>
      <c r="BG1" s="547"/>
      <c r="BH1" s="547"/>
      <c r="BI1" s="547"/>
      <c r="BJ1" s="548"/>
    </row>
    <row r="2" spans="1:62" s="4" customFormat="1" ht="34.5" thickBot="1">
      <c r="A2" s="83" t="s">
        <v>19</v>
      </c>
      <c r="B2" s="93" t="s">
        <v>0</v>
      </c>
      <c r="C2" s="70" t="s">
        <v>11</v>
      </c>
      <c r="D2" s="71" t="s">
        <v>12</v>
      </c>
      <c r="E2" s="58" t="s">
        <v>70</v>
      </c>
      <c r="F2" s="44" t="s">
        <v>71</v>
      </c>
      <c r="G2" s="44" t="s">
        <v>251</v>
      </c>
      <c r="H2" s="44" t="s">
        <v>72</v>
      </c>
      <c r="I2" s="561" t="s">
        <v>29</v>
      </c>
      <c r="J2" s="562"/>
      <c r="K2" s="563"/>
      <c r="L2" s="44" t="s">
        <v>152</v>
      </c>
      <c r="M2" s="44" t="s">
        <v>153</v>
      </c>
      <c r="N2" s="44" t="s">
        <v>91</v>
      </c>
      <c r="O2" s="44"/>
      <c r="P2" s="44" t="s">
        <v>159</v>
      </c>
      <c r="Q2" s="98" t="s">
        <v>97</v>
      </c>
      <c r="R2" s="117" t="s">
        <v>96</v>
      </c>
      <c r="S2" s="558"/>
      <c r="T2" s="565"/>
      <c r="U2" s="58" t="s">
        <v>32</v>
      </c>
      <c r="V2" s="58" t="s">
        <v>19</v>
      </c>
      <c r="W2" s="44" t="s">
        <v>20</v>
      </c>
      <c r="X2" s="10" t="s">
        <v>21</v>
      </c>
      <c r="Y2" s="10" t="s">
        <v>22</v>
      </c>
      <c r="Z2" s="44" t="s">
        <v>23</v>
      </c>
      <c r="AA2" s="44" t="s">
        <v>24</v>
      </c>
      <c r="AB2" s="44" t="s">
        <v>25</v>
      </c>
      <c r="AC2" s="549" t="s">
        <v>29</v>
      </c>
      <c r="AD2" s="550"/>
      <c r="AE2" s="58" t="s">
        <v>28</v>
      </c>
      <c r="AF2" s="58" t="s">
        <v>19</v>
      </c>
      <c r="AG2" s="44" t="s">
        <v>20</v>
      </c>
      <c r="AH2" s="10" t="s">
        <v>27</v>
      </c>
      <c r="AI2" s="10" t="s">
        <v>19</v>
      </c>
      <c r="AJ2" s="75" t="s">
        <v>73</v>
      </c>
      <c r="AK2" s="75" t="s">
        <v>74</v>
      </c>
      <c r="AL2" s="559" t="s">
        <v>29</v>
      </c>
      <c r="AM2" s="560"/>
      <c r="AN2" s="58" t="s">
        <v>18</v>
      </c>
      <c r="AO2" s="58" t="s">
        <v>19</v>
      </c>
      <c r="AP2" s="44" t="s">
        <v>20</v>
      </c>
      <c r="AQ2" s="10" t="s">
        <v>21</v>
      </c>
      <c r="AR2" s="10" t="s">
        <v>22</v>
      </c>
      <c r="AS2" s="44" t="s">
        <v>23</v>
      </c>
      <c r="AT2" s="44" t="s">
        <v>24</v>
      </c>
      <c r="AU2" s="44" t="s">
        <v>25</v>
      </c>
      <c r="AV2" s="549" t="s">
        <v>29</v>
      </c>
      <c r="AW2" s="550"/>
      <c r="AX2" s="58" t="s">
        <v>18</v>
      </c>
      <c r="AY2" s="44" t="s">
        <v>19</v>
      </c>
      <c r="AZ2" s="44" t="s">
        <v>20</v>
      </c>
      <c r="BA2" s="44" t="s">
        <v>26</v>
      </c>
      <c r="BB2" s="10" t="s">
        <v>27</v>
      </c>
      <c r="BC2" s="10" t="s">
        <v>19</v>
      </c>
      <c r="BD2" s="44" t="s">
        <v>28</v>
      </c>
      <c r="BE2" s="45" t="s">
        <v>29</v>
      </c>
      <c r="BF2" s="59" t="s">
        <v>30</v>
      </c>
      <c r="BG2" s="59" t="s">
        <v>19</v>
      </c>
      <c r="BH2" s="60" t="s">
        <v>18</v>
      </c>
      <c r="BI2" s="549" t="s">
        <v>29</v>
      </c>
      <c r="BJ2" s="550"/>
    </row>
    <row r="3" spans="1:62" s="5" customFormat="1">
      <c r="A3" s="450" t="str">
        <f>'1-συμβολαια'!A3</f>
        <v>3ο</v>
      </c>
      <c r="B3" s="339" t="str">
        <f>'1-συμβολαια'!C3</f>
        <v>*οικοπέδου ΠΡΟΣΥΜΦΩΝΟ μεταβιβάσεως ποσοστών ΜΕΤΑ δικαιώματος ανεγέρσεως [κτίσματα]</v>
      </c>
      <c r="C3" s="274" t="str">
        <f>'4-πολλυπρ'!D3</f>
        <v>;;;???</v>
      </c>
      <c r="D3" s="274" t="str">
        <f>'4-πολλυπρ'!I3</f>
        <v>219-7.1</v>
      </c>
      <c r="E3" s="274"/>
      <c r="F3" s="340"/>
      <c r="G3" s="340"/>
      <c r="H3" s="340"/>
      <c r="I3" s="280"/>
      <c r="J3" s="362"/>
      <c r="K3" s="362"/>
      <c r="L3" s="340"/>
      <c r="M3" s="340"/>
      <c r="N3" s="340"/>
      <c r="O3" s="340"/>
      <c r="P3" s="340">
        <f t="shared" ref="P3:P8" si="0">L3+M3</f>
        <v>0</v>
      </c>
      <c r="Q3" s="274"/>
      <c r="R3" s="274"/>
      <c r="S3" s="274"/>
      <c r="T3" s="274"/>
      <c r="U3" s="342"/>
      <c r="V3" s="78"/>
      <c r="W3" s="343" t="s">
        <v>398</v>
      </c>
      <c r="X3" s="78"/>
      <c r="Y3" s="343" t="s">
        <v>9</v>
      </c>
      <c r="Z3" s="344"/>
      <c r="AA3" s="78"/>
      <c r="AB3" s="78"/>
      <c r="AC3" s="78"/>
      <c r="AD3" s="78"/>
      <c r="AE3" s="342"/>
      <c r="AF3" s="78"/>
      <c r="AG3" s="78"/>
      <c r="AH3" s="78"/>
      <c r="AI3" s="78"/>
      <c r="AJ3" s="279"/>
      <c r="AK3" s="279"/>
      <c r="AL3" s="279"/>
      <c r="AM3" s="78"/>
      <c r="AN3" s="78"/>
      <c r="AO3" s="78"/>
      <c r="AP3" s="343" t="s">
        <v>398</v>
      </c>
      <c r="AQ3" s="78"/>
      <c r="AR3" s="343" t="s">
        <v>9</v>
      </c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342"/>
      <c r="BI3" s="78"/>
      <c r="BJ3" s="78"/>
    </row>
    <row r="4" spans="1:62" s="5" customFormat="1">
      <c r="A4" s="450">
        <f>'1-συμβολαια'!A4</f>
        <v>0</v>
      </c>
      <c r="B4" s="339" t="str">
        <f>'1-συμβολαια'!C4</f>
        <v>*οικοπέδου ΠΡΟΣΥΜΦΩΝΟ μεταβιβάσεως ποσοστών ΜΕΤΑ δικαιώματος ανεγέρσεως [οικόπεδο]</v>
      </c>
      <c r="C4" s="274" t="str">
        <f>'4-πολλυπρ'!D4</f>
        <v>;;;???</v>
      </c>
      <c r="D4" s="274" t="str">
        <f>'4-πολλυπρ'!I4</f>
        <v>219-7.1</v>
      </c>
      <c r="E4" s="274"/>
      <c r="F4" s="340"/>
      <c r="G4" s="340"/>
      <c r="H4" s="340"/>
      <c r="I4" s="280"/>
      <c r="J4" s="362"/>
      <c r="K4" s="362"/>
      <c r="L4" s="340"/>
      <c r="M4" s="340"/>
      <c r="N4" s="340"/>
      <c r="O4" s="340"/>
      <c r="P4" s="340">
        <f t="shared" si="0"/>
        <v>0</v>
      </c>
      <c r="Q4" s="274"/>
      <c r="R4" s="274"/>
      <c r="S4" s="274"/>
      <c r="T4" s="274"/>
      <c r="U4" s="342"/>
      <c r="V4" s="78"/>
      <c r="W4" s="343" t="s">
        <v>398</v>
      </c>
      <c r="X4" s="78"/>
      <c r="Y4" s="343" t="s">
        <v>9</v>
      </c>
      <c r="Z4" s="344"/>
      <c r="AA4" s="78"/>
      <c r="AB4" s="78"/>
      <c r="AC4" s="78"/>
      <c r="AD4" s="78"/>
      <c r="AE4" s="342"/>
      <c r="AF4" s="78"/>
      <c r="AG4" s="78"/>
      <c r="AH4" s="78"/>
      <c r="AI4" s="78"/>
      <c r="AJ4" s="279"/>
      <c r="AK4" s="279"/>
      <c r="AL4" s="279"/>
      <c r="AM4" s="78"/>
      <c r="AN4" s="78"/>
      <c r="AO4" s="78"/>
      <c r="AP4" s="343" t="s">
        <v>398</v>
      </c>
      <c r="AQ4" s="78"/>
      <c r="AR4" s="343" t="s">
        <v>9</v>
      </c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342"/>
      <c r="BI4" s="78"/>
      <c r="BJ4" s="78"/>
    </row>
    <row r="5" spans="1:62" s="5" customFormat="1">
      <c r="A5" s="451">
        <f>'1-συμβολαια'!A5</f>
        <v>0</v>
      </c>
      <c r="B5" s="397" t="str">
        <f>'1-συμβολαια'!C5</f>
        <v>εργολαβικό</v>
      </c>
      <c r="C5" s="398" t="str">
        <f>'4-πολλυπρ'!D5</f>
        <v>;;;???</v>
      </c>
      <c r="D5" s="398" t="str">
        <f>'4-πολλυπρ'!I5</f>
        <v>219-7.1</v>
      </c>
      <c r="E5" s="274">
        <v>4</v>
      </c>
      <c r="F5" s="340">
        <f t="shared" ref="F5:F7" si="1">E5*3.23</f>
        <v>12.92</v>
      </c>
      <c r="G5" s="340">
        <v>3.23</v>
      </c>
      <c r="H5" s="340">
        <f t="shared" ref="H5:H7" si="2">F5+G5</f>
        <v>16.149999999999999</v>
      </c>
      <c r="I5" s="280" t="s">
        <v>489</v>
      </c>
      <c r="J5" s="362" t="s">
        <v>158</v>
      </c>
      <c r="K5" s="362" t="s">
        <v>252</v>
      </c>
      <c r="L5" s="340">
        <v>5.87</v>
      </c>
      <c r="M5" s="340">
        <v>5.87</v>
      </c>
      <c r="N5" s="399">
        <v>1.98</v>
      </c>
      <c r="O5" s="399"/>
      <c r="P5" s="399">
        <f t="shared" si="0"/>
        <v>11.74</v>
      </c>
      <c r="Q5" s="398"/>
      <c r="R5" s="398"/>
      <c r="S5" s="398"/>
      <c r="T5" s="398"/>
      <c r="U5" s="400"/>
      <c r="V5" s="330"/>
      <c r="W5" s="401" t="s">
        <v>398</v>
      </c>
      <c r="X5" s="330"/>
      <c r="Y5" s="401" t="s">
        <v>9</v>
      </c>
      <c r="Z5" s="402"/>
      <c r="AA5" s="330"/>
      <c r="AB5" s="330"/>
      <c r="AC5" s="330"/>
      <c r="AD5" s="330"/>
      <c r="AE5" s="400"/>
      <c r="AF5" s="330"/>
      <c r="AG5" s="330"/>
      <c r="AH5" s="330"/>
      <c r="AI5" s="330"/>
      <c r="AJ5" s="403"/>
      <c r="AK5" s="403"/>
      <c r="AL5" s="403"/>
      <c r="AM5" s="330"/>
      <c r="AN5" s="330"/>
      <c r="AO5" s="330"/>
      <c r="AP5" s="401" t="s">
        <v>398</v>
      </c>
      <c r="AQ5" s="330"/>
      <c r="AR5" s="401" t="s">
        <v>9</v>
      </c>
      <c r="AS5" s="330"/>
      <c r="AT5" s="330"/>
      <c r="AU5" s="330"/>
      <c r="AV5" s="330"/>
      <c r="AW5" s="330"/>
      <c r="AX5" s="330"/>
      <c r="AY5" s="330"/>
      <c r="AZ5" s="330"/>
      <c r="BA5" s="330"/>
      <c r="BB5" s="330"/>
      <c r="BC5" s="330"/>
      <c r="BD5" s="330"/>
      <c r="BE5" s="330"/>
      <c r="BF5" s="330"/>
      <c r="BG5" s="330"/>
      <c r="BH5" s="400"/>
      <c r="BI5" s="330"/>
      <c r="BJ5" s="330"/>
    </row>
    <row r="6" spans="1:62" s="78" customFormat="1">
      <c r="A6" s="450">
        <f>'1-συμβολαια'!A6</f>
        <v>0</v>
      </c>
      <c r="B6" s="405" t="str">
        <f>'1-συμβολαια'!C6</f>
        <v>πληρεξουσιότητα</v>
      </c>
      <c r="C6" s="274" t="str">
        <f>'4-πολλυπρ'!D6</f>
        <v>;;;???</v>
      </c>
      <c r="D6" s="274" t="str">
        <f>'4-πολλυπρ'!I6</f>
        <v>219-7.1</v>
      </c>
      <c r="E6" s="274"/>
      <c r="F6" s="340"/>
      <c r="G6" s="340"/>
      <c r="H6" s="340"/>
      <c r="I6" s="280"/>
      <c r="J6" s="362"/>
      <c r="K6" s="362"/>
      <c r="L6" s="340"/>
      <c r="M6" s="340"/>
      <c r="N6" s="333"/>
      <c r="O6" s="333"/>
      <c r="P6" s="333">
        <f t="shared" si="0"/>
        <v>0</v>
      </c>
      <c r="Q6" s="274"/>
      <c r="R6" s="274"/>
      <c r="S6" s="274"/>
      <c r="T6" s="274"/>
      <c r="U6" s="342"/>
      <c r="W6" s="343" t="s">
        <v>398</v>
      </c>
      <c r="Y6" s="343" t="s">
        <v>9</v>
      </c>
      <c r="Z6" s="344"/>
      <c r="AE6" s="342"/>
      <c r="AJ6" s="279"/>
      <c r="AK6" s="279"/>
      <c r="AL6" s="279"/>
      <c r="AP6" s="343" t="s">
        <v>398</v>
      </c>
      <c r="AR6" s="343" t="s">
        <v>9</v>
      </c>
      <c r="BH6" s="342"/>
    </row>
    <row r="7" spans="1:62" s="78" customFormat="1">
      <c r="A7" s="450">
        <f>'1-συμβολαια'!A7</f>
        <v>0</v>
      </c>
      <c r="B7" s="405" t="str">
        <f>'1-συμβολαια'!C7</f>
        <v>διανομή {κρυμέμη} [= 67,44% &amp; 32,56%]</v>
      </c>
      <c r="C7" s="274" t="str">
        <f>'4-πολλυπρ'!D7</f>
        <v>;;;???</v>
      </c>
      <c r="D7" s="274">
        <f>'4-πολλυπρ'!I7</f>
        <v>0</v>
      </c>
      <c r="E7" s="274">
        <f>3*3</f>
        <v>9</v>
      </c>
      <c r="F7" s="340">
        <f t="shared" si="1"/>
        <v>29.07</v>
      </c>
      <c r="G7" s="340">
        <f>3*3.23</f>
        <v>9.69</v>
      </c>
      <c r="H7" s="340">
        <f t="shared" si="2"/>
        <v>38.76</v>
      </c>
      <c r="I7" s="280" t="s">
        <v>489</v>
      </c>
      <c r="J7" s="362" t="s">
        <v>158</v>
      </c>
      <c r="K7" s="362" t="s">
        <v>252</v>
      </c>
      <c r="L7" s="340"/>
      <c r="M7" s="340"/>
      <c r="N7" s="333">
        <f>3*1.98</f>
        <v>5.9399999999999995</v>
      </c>
      <c r="O7" s="333"/>
      <c r="P7" s="333">
        <f t="shared" si="0"/>
        <v>0</v>
      </c>
      <c r="Q7" s="274"/>
      <c r="R7" s="274"/>
      <c r="S7" s="274"/>
      <c r="T7" s="274"/>
      <c r="U7" s="342"/>
      <c r="W7" s="343" t="s">
        <v>398</v>
      </c>
      <c r="Y7" s="343" t="s">
        <v>9</v>
      </c>
      <c r="Z7" s="344"/>
      <c r="AE7" s="342"/>
      <c r="AJ7" s="279"/>
      <c r="AK7" s="279"/>
      <c r="AL7" s="279"/>
      <c r="AP7" s="343" t="s">
        <v>398</v>
      </c>
      <c r="AR7" s="343" t="s">
        <v>9</v>
      </c>
      <c r="BH7" s="342"/>
    </row>
    <row r="8" spans="1:62" s="5" customFormat="1">
      <c r="A8" s="452">
        <f>'1-συμβολαια'!A8</f>
        <v>0</v>
      </c>
      <c r="B8" s="339" t="str">
        <f>'1-συμβολαια'!C8</f>
        <v>εξισορόπηση διαφοράς διανεμομένων [260μ2 ΕΝΑΝΤΙ 125,53μ2</v>
      </c>
      <c r="C8" s="341" t="str">
        <f>'4-πολλυπρ'!D8</f>
        <v>;;;???</v>
      </c>
      <c r="D8" s="341">
        <f>'4-πολλυπρ'!I8</f>
        <v>0</v>
      </c>
      <c r="E8" s="274"/>
      <c r="F8" s="340"/>
      <c r="G8" s="340"/>
      <c r="H8" s="340"/>
      <c r="I8" s="280"/>
      <c r="J8" s="362"/>
      <c r="K8" s="362"/>
      <c r="L8" s="340"/>
      <c r="M8" s="340"/>
      <c r="N8" s="340"/>
      <c r="O8" s="340"/>
      <c r="P8" s="340">
        <f t="shared" si="0"/>
        <v>0</v>
      </c>
      <c r="Q8" s="341"/>
      <c r="R8" s="341"/>
      <c r="S8" s="341"/>
      <c r="T8" s="341"/>
      <c r="U8" s="389"/>
      <c r="V8" s="390"/>
      <c r="W8" s="404" t="s">
        <v>398</v>
      </c>
      <c r="X8" s="390"/>
      <c r="Y8" s="404" t="s">
        <v>9</v>
      </c>
      <c r="Z8" s="336"/>
      <c r="AA8" s="390"/>
      <c r="AB8" s="390"/>
      <c r="AC8" s="390"/>
      <c r="AD8" s="390"/>
      <c r="AE8" s="389"/>
      <c r="AF8" s="390"/>
      <c r="AG8" s="390"/>
      <c r="AH8" s="390"/>
      <c r="AI8" s="390"/>
      <c r="AJ8" s="275"/>
      <c r="AK8" s="275"/>
      <c r="AL8" s="275"/>
      <c r="AM8" s="390"/>
      <c r="AN8" s="390"/>
      <c r="AO8" s="390"/>
      <c r="AP8" s="404" t="s">
        <v>398</v>
      </c>
      <c r="AQ8" s="390"/>
      <c r="AR8" s="404" t="s">
        <v>9</v>
      </c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89"/>
      <c r="BI8" s="390"/>
      <c r="BJ8" s="390"/>
    </row>
    <row r="9" spans="1:62">
      <c r="A9" s="551" t="s">
        <v>35</v>
      </c>
      <c r="B9" s="552"/>
      <c r="C9" s="552"/>
      <c r="D9" s="553"/>
      <c r="E9" s="72">
        <f>SUM(E3:E8)</f>
        <v>13</v>
      </c>
      <c r="F9" s="72">
        <f>SUM(F3:F8)</f>
        <v>41.99</v>
      </c>
      <c r="G9" s="72">
        <f>SUM(G3:G8)</f>
        <v>12.92</v>
      </c>
      <c r="H9" s="72">
        <f>SUM(H3:H8)</f>
        <v>54.91</v>
      </c>
      <c r="I9" s="72"/>
      <c r="J9" s="72"/>
      <c r="K9" s="72"/>
      <c r="L9" s="72">
        <f t="shared" ref="L9:S9" si="3">SUM(L3:L8)</f>
        <v>5.87</v>
      </c>
      <c r="M9" s="72">
        <f t="shared" si="3"/>
        <v>5.87</v>
      </c>
      <c r="N9" s="72">
        <f t="shared" si="3"/>
        <v>7.92</v>
      </c>
      <c r="O9" s="72">
        <f t="shared" si="3"/>
        <v>0</v>
      </c>
      <c r="P9" s="72">
        <f t="shared" si="3"/>
        <v>11.74</v>
      </c>
      <c r="Q9" s="72">
        <f t="shared" si="3"/>
        <v>0</v>
      </c>
      <c r="R9" s="72">
        <f t="shared" si="3"/>
        <v>0</v>
      </c>
      <c r="S9" s="72">
        <f t="shared" si="3"/>
        <v>0</v>
      </c>
      <c r="T9" s="72"/>
      <c r="U9" s="134"/>
      <c r="V9" s="72">
        <f>SUM(V3:V8)</f>
        <v>0</v>
      </c>
      <c r="W9" s="72"/>
      <c r="X9" s="72">
        <f>SUM(X3:X8)</f>
        <v>0</v>
      </c>
      <c r="Y9" s="72"/>
      <c r="Z9" s="72">
        <f>SUM(Z3:Z8)</f>
        <v>0</v>
      </c>
      <c r="AA9" s="72">
        <f>SUM(AA3:AA8)</f>
        <v>0</v>
      </c>
      <c r="AB9" s="72">
        <f>SUM(AB3:AB8)</f>
        <v>0</v>
      </c>
      <c r="AC9" s="72">
        <f>SUM(AC3:AC8)</f>
        <v>0</v>
      </c>
      <c r="AD9" s="72">
        <f>SUM(AD3:AD8)</f>
        <v>0</v>
      </c>
      <c r="AE9" s="134"/>
      <c r="AF9" s="72"/>
      <c r="AG9" s="72"/>
      <c r="AH9" s="72"/>
      <c r="AI9" s="72"/>
      <c r="AJ9" s="76">
        <f>SUM(AJ3:AJ8)</f>
        <v>0</v>
      </c>
      <c r="AK9" s="76">
        <f>SUM(AK3:AK8)</f>
        <v>0</v>
      </c>
      <c r="AL9" s="76"/>
      <c r="AM9" s="72">
        <f>SUM(AM3:AM8)</f>
        <v>0</v>
      </c>
      <c r="AN9" s="72">
        <f>SUM(AN3:AN8)</f>
        <v>0</v>
      </c>
      <c r="AO9" s="72">
        <f>SUM(AO3:AO8)</f>
        <v>0</v>
      </c>
      <c r="AP9" s="72"/>
      <c r="AQ9" s="72">
        <f t="shared" ref="AQ9:BJ9" si="4">SUM(AQ3:AQ8)</f>
        <v>0</v>
      </c>
      <c r="AR9" s="72">
        <f t="shared" si="4"/>
        <v>0</v>
      </c>
      <c r="AS9" s="72">
        <f t="shared" si="4"/>
        <v>0</v>
      </c>
      <c r="AT9" s="72">
        <f t="shared" si="4"/>
        <v>0</v>
      </c>
      <c r="AU9" s="72">
        <f t="shared" si="4"/>
        <v>0</v>
      </c>
      <c r="AV9" s="72">
        <f t="shared" si="4"/>
        <v>0</v>
      </c>
      <c r="AW9" s="72">
        <f t="shared" si="4"/>
        <v>0</v>
      </c>
      <c r="AX9" s="72">
        <f t="shared" si="4"/>
        <v>0</v>
      </c>
      <c r="AY9" s="72">
        <f t="shared" si="4"/>
        <v>0</v>
      </c>
      <c r="AZ9" s="72">
        <f t="shared" si="4"/>
        <v>0</v>
      </c>
      <c r="BA9" s="72">
        <f t="shared" si="4"/>
        <v>0</v>
      </c>
      <c r="BB9" s="72">
        <f t="shared" si="4"/>
        <v>0</v>
      </c>
      <c r="BC9" s="72">
        <f t="shared" si="4"/>
        <v>0</v>
      </c>
      <c r="BD9" s="72">
        <f t="shared" si="4"/>
        <v>0</v>
      </c>
      <c r="BE9" s="72">
        <f t="shared" si="4"/>
        <v>0</v>
      </c>
      <c r="BF9" s="72">
        <f t="shared" si="4"/>
        <v>0</v>
      </c>
      <c r="BG9" s="72">
        <f t="shared" si="4"/>
        <v>0</v>
      </c>
      <c r="BH9" s="72">
        <f t="shared" si="4"/>
        <v>0</v>
      </c>
      <c r="BI9" s="72">
        <f t="shared" si="4"/>
        <v>0</v>
      </c>
      <c r="BJ9" s="72">
        <f t="shared" si="4"/>
        <v>0</v>
      </c>
    </row>
    <row r="10" spans="1:62">
      <c r="L10" s="136" t="s">
        <v>477</v>
      </c>
    </row>
    <row r="11" spans="1:62">
      <c r="G11" s="136"/>
      <c r="H11" s="320" t="s">
        <v>99</v>
      </c>
      <c r="I11" s="136"/>
      <c r="J11" s="136"/>
      <c r="K11" s="136"/>
      <c r="L11" s="136"/>
      <c r="M11" s="136" t="s">
        <v>477</v>
      </c>
      <c r="N11" s="119"/>
      <c r="O11" s="119"/>
      <c r="T11" s="180" t="s">
        <v>160</v>
      </c>
      <c r="AA11" s="2"/>
      <c r="AC11" s="119" t="s">
        <v>100</v>
      </c>
      <c r="AJ11" s="222" t="s">
        <v>101</v>
      </c>
    </row>
    <row r="12" spans="1:62">
      <c r="F12" s="3"/>
      <c r="G12" s="3"/>
      <c r="H12" s="3"/>
      <c r="I12" s="156" t="s">
        <v>154</v>
      </c>
      <c r="J12" s="121"/>
      <c r="K12" s="121"/>
      <c r="M12" s="136"/>
      <c r="N12" s="3"/>
      <c r="O12" s="3"/>
      <c r="P12" s="3"/>
      <c r="Q12" s="156" t="s">
        <v>161</v>
      </c>
      <c r="T12" s="9"/>
    </row>
    <row r="13" spans="1:62">
      <c r="E13" s="120"/>
      <c r="F13" s="3"/>
      <c r="G13" s="3"/>
      <c r="H13" s="3"/>
      <c r="I13" s="121" t="s">
        <v>155</v>
      </c>
      <c r="J13" s="121"/>
      <c r="K13" s="121"/>
      <c r="M13" s="3"/>
      <c r="N13" s="3"/>
      <c r="O13" s="3"/>
      <c r="P13" s="3"/>
      <c r="R13" s="121" t="s">
        <v>162</v>
      </c>
      <c r="T13" s="9"/>
    </row>
    <row r="14" spans="1:62">
      <c r="I14" s="121"/>
      <c r="J14" s="156" t="s">
        <v>156</v>
      </c>
      <c r="K14" s="121"/>
      <c r="N14" s="151" t="s">
        <v>476</v>
      </c>
      <c r="O14" s="4"/>
      <c r="T14" s="9"/>
    </row>
    <row r="15" spans="1:62">
      <c r="J15" s="121" t="s">
        <v>157</v>
      </c>
      <c r="K15" s="121"/>
      <c r="O15" s="2" t="s">
        <v>492</v>
      </c>
      <c r="T15" s="9"/>
    </row>
    <row r="16" spans="1:62">
      <c r="B16" s="96" t="s">
        <v>531</v>
      </c>
      <c r="K16" s="156" t="s">
        <v>259</v>
      </c>
      <c r="T16" s="9"/>
    </row>
    <row r="17" spans="2:20">
      <c r="B17" s="96" t="s">
        <v>532</v>
      </c>
      <c r="C17" s="2">
        <v>32.299999999999997</v>
      </c>
      <c r="K17" s="121" t="s">
        <v>260</v>
      </c>
      <c r="T17" s="9"/>
    </row>
    <row r="18" spans="2:20">
      <c r="B18" s="383" t="s">
        <v>533</v>
      </c>
      <c r="C18" s="439" t="s">
        <v>541</v>
      </c>
      <c r="K18" s="121"/>
      <c r="T18" s="9"/>
    </row>
    <row r="19" spans="2:20">
      <c r="B19" s="383" t="s">
        <v>534</v>
      </c>
      <c r="C19" s="439" t="s">
        <v>542</v>
      </c>
    </row>
    <row r="20" spans="2:20">
      <c r="B20" s="3"/>
    </row>
    <row r="21" spans="2:20">
      <c r="B21" s="3"/>
    </row>
    <row r="22" spans="2:20">
      <c r="B22" s="3"/>
    </row>
    <row r="23" spans="2:20">
      <c r="B23" s="3" t="s">
        <v>535</v>
      </c>
    </row>
    <row r="24" spans="2:20">
      <c r="B24" s="3"/>
    </row>
    <row r="25" spans="2:20">
      <c r="B25" s="3" t="s">
        <v>566</v>
      </c>
    </row>
    <row r="26" spans="2:20">
      <c r="B26" s="383" t="s">
        <v>536</v>
      </c>
    </row>
    <row r="27" spans="2:20">
      <c r="B27" s="383" t="s">
        <v>537</v>
      </c>
    </row>
    <row r="28" spans="2:20">
      <c r="B28" s="3" t="s">
        <v>567</v>
      </c>
    </row>
    <row r="29" spans="2:20">
      <c r="B29" s="383" t="s">
        <v>538</v>
      </c>
    </row>
    <row r="30" spans="2:20">
      <c r="B30" s="3"/>
    </row>
    <row r="31" spans="2:20">
      <c r="B31" s="3" t="s">
        <v>568</v>
      </c>
    </row>
    <row r="32" spans="2:20">
      <c r="B32" s="383" t="s">
        <v>539</v>
      </c>
    </row>
    <row r="33" spans="2:2">
      <c r="B33" s="383" t="s">
        <v>540</v>
      </c>
    </row>
  </sheetData>
  <mergeCells count="15">
    <mergeCell ref="A9:D9"/>
    <mergeCell ref="A1:D1"/>
    <mergeCell ref="AE1:AM1"/>
    <mergeCell ref="E1:R1"/>
    <mergeCell ref="S1:S2"/>
    <mergeCell ref="AC2:AD2"/>
    <mergeCell ref="AL2:AM2"/>
    <mergeCell ref="I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36"/>
  <sheetViews>
    <sheetView workbookViewId="0">
      <pane ySplit="2" topLeftCell="A3" activePane="bottomLeft" state="frozen"/>
      <selection pane="bottomLeft" activeCell="B19" sqref="B19:B36"/>
    </sheetView>
  </sheetViews>
  <sheetFormatPr defaultRowHeight="11.25"/>
  <cols>
    <col min="1" max="1" width="10.5703125" style="8" bestFit="1" customWidth="1"/>
    <col min="2" max="2" width="71.5703125" style="94" customWidth="1"/>
    <col min="3" max="3" width="7.57031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62.7109375" style="86" customWidth="1"/>
    <col min="24" max="24" width="7.42578125" style="86" customWidth="1"/>
    <col min="25" max="25" width="11.42578125" style="86" bestFit="1" customWidth="1"/>
    <col min="26" max="26" width="13" style="86" customWidth="1"/>
    <col min="27" max="16384" width="9.140625" style="3"/>
  </cols>
  <sheetData>
    <row r="1" spans="1:26" s="4" customFormat="1" ht="15.75" customHeight="1">
      <c r="A1" s="571" t="s">
        <v>31</v>
      </c>
      <c r="B1" s="572"/>
      <c r="C1" s="572"/>
      <c r="D1" s="573"/>
      <c r="E1" s="574" t="s">
        <v>165</v>
      </c>
      <c r="F1" s="575"/>
      <c r="G1" s="575"/>
      <c r="H1" s="575"/>
      <c r="I1" s="566" t="s">
        <v>159</v>
      </c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7" t="s">
        <v>29</v>
      </c>
      <c r="X1" s="568"/>
      <c r="Y1" s="568"/>
      <c r="Z1" s="568"/>
    </row>
    <row r="2" spans="1:26" s="4" customFormat="1" ht="23.25" thickBot="1">
      <c r="A2" s="10" t="s">
        <v>19</v>
      </c>
      <c r="B2" s="148" t="s">
        <v>0</v>
      </c>
      <c r="C2" s="58" t="s">
        <v>11</v>
      </c>
      <c r="D2" s="149" t="s">
        <v>12</v>
      </c>
      <c r="E2" s="44" t="s">
        <v>478</v>
      </c>
      <c r="F2" s="576" t="s">
        <v>29</v>
      </c>
      <c r="G2" s="577"/>
      <c r="H2" s="578"/>
      <c r="I2" s="44" t="s">
        <v>88</v>
      </c>
      <c r="J2" s="58" t="s">
        <v>89</v>
      </c>
      <c r="K2" s="58"/>
      <c r="L2" s="44" t="s">
        <v>233</v>
      </c>
      <c r="M2" s="44" t="s">
        <v>234</v>
      </c>
      <c r="N2" s="44" t="s">
        <v>235</v>
      </c>
      <c r="O2" s="58" t="s">
        <v>545</v>
      </c>
      <c r="P2" s="58" t="s">
        <v>36</v>
      </c>
      <c r="Q2" s="58" t="s">
        <v>546</v>
      </c>
      <c r="R2" s="58"/>
      <c r="S2" s="58" t="s">
        <v>547</v>
      </c>
      <c r="T2" s="58" t="s">
        <v>548</v>
      </c>
      <c r="U2" s="58" t="s">
        <v>549</v>
      </c>
      <c r="V2" s="58" t="s">
        <v>47</v>
      </c>
      <c r="W2" s="569"/>
      <c r="X2" s="570"/>
      <c r="Y2" s="570"/>
      <c r="Z2" s="570"/>
    </row>
    <row r="3" spans="1:26" s="5" customFormat="1">
      <c r="A3" s="450" t="str">
        <f>'1-συμβολαια'!A3</f>
        <v>3ο</v>
      </c>
      <c r="B3" s="339" t="str">
        <f>'1-συμβολαια'!C3</f>
        <v>*οικοπέδου ΠΡΟΣΥΜΦΩΝΟ μεταβιβάσεως ποσοστών ΜΕΤΑ δικαιώματος ανεγέρσεως [κτίσματα]</v>
      </c>
      <c r="C3" s="274" t="str">
        <f>'4-πολλυπρ'!D3</f>
        <v>;;;???</v>
      </c>
      <c r="D3" s="274" t="str">
        <f>'4-πολλυπρ'!I3</f>
        <v>219-7.1</v>
      </c>
      <c r="E3" s="340">
        <v>6.46</v>
      </c>
      <c r="F3" s="362" t="s">
        <v>555</v>
      </c>
      <c r="G3" s="362" t="s">
        <v>556</v>
      </c>
      <c r="H3" s="340"/>
      <c r="I3" s="340">
        <v>5.87</v>
      </c>
      <c r="J3" s="340">
        <v>5.87</v>
      </c>
      <c r="K3" s="340"/>
      <c r="L3" s="340"/>
      <c r="M3" s="340"/>
      <c r="N3" s="340"/>
      <c r="O3" s="340"/>
      <c r="P3" s="340">
        <v>16.149999999999999</v>
      </c>
      <c r="Q3" s="340"/>
      <c r="R3" s="340"/>
      <c r="S3" s="340">
        <f>4*1.47</f>
        <v>5.88</v>
      </c>
      <c r="T3" s="340">
        <f>14*3.23</f>
        <v>45.22</v>
      </c>
      <c r="U3" s="340"/>
      <c r="V3" s="340">
        <f>SUM(I3:U3)</f>
        <v>78.990000000000009</v>
      </c>
      <c r="W3" s="346"/>
      <c r="X3" s="346"/>
      <c r="Y3" s="453"/>
      <c r="Z3" s="277"/>
    </row>
    <row r="4" spans="1:26" s="5" customFormat="1">
      <c r="A4" s="450">
        <f>'1-συμβολαια'!A4</f>
        <v>0</v>
      </c>
      <c r="B4" s="339" t="str">
        <f>'1-συμβολαια'!C4</f>
        <v>*οικοπέδου ΠΡΟΣΥΜΦΩΝΟ μεταβιβάσεως ποσοστών ΜΕΤΑ δικαιώματος ανεγέρσεως [οικόπεδο]</v>
      </c>
      <c r="C4" s="274" t="str">
        <f>'4-πολλυπρ'!D4</f>
        <v>;;;???</v>
      </c>
      <c r="D4" s="274" t="str">
        <f>'4-πολλυπρ'!I4</f>
        <v>219-7.1</v>
      </c>
      <c r="E4" s="333">
        <v>6.46</v>
      </c>
      <c r="F4" s="359" t="s">
        <v>555</v>
      </c>
      <c r="G4" s="359" t="s">
        <v>556</v>
      </c>
      <c r="H4" s="333"/>
      <c r="I4" s="333"/>
      <c r="J4" s="333"/>
      <c r="K4" s="333"/>
      <c r="L4" s="333"/>
      <c r="M4" s="333"/>
      <c r="N4" s="333"/>
      <c r="O4" s="333">
        <v>16.149999999999999</v>
      </c>
      <c r="P4" s="333"/>
      <c r="Q4" s="333"/>
      <c r="R4" s="333"/>
      <c r="S4" s="333">
        <f>4*1.47</f>
        <v>5.88</v>
      </c>
      <c r="T4" s="340">
        <f>14*3.23</f>
        <v>45.22</v>
      </c>
      <c r="U4" s="340"/>
      <c r="V4" s="340">
        <f t="shared" ref="V4:V8" si="0">SUM(I4:U4)</f>
        <v>67.25</v>
      </c>
      <c r="W4" s="346"/>
      <c r="X4" s="346"/>
      <c r="Y4" s="453"/>
      <c r="Z4" s="277"/>
    </row>
    <row r="5" spans="1:26" s="5" customFormat="1">
      <c r="A5" s="450">
        <f>'1-συμβολαια'!A5</f>
        <v>0</v>
      </c>
      <c r="B5" s="339" t="str">
        <f>'1-συμβολαια'!C5</f>
        <v>εργολαβικό</v>
      </c>
      <c r="C5" s="274" t="str">
        <f>'4-πολλυπρ'!D5</f>
        <v>;;;???</v>
      </c>
      <c r="D5" s="274" t="str">
        <f>'4-πολλυπρ'!I5</f>
        <v>219-7.1</v>
      </c>
      <c r="E5" s="333">
        <v>6.46</v>
      </c>
      <c r="F5" s="359" t="s">
        <v>555</v>
      </c>
      <c r="G5" s="359" t="s">
        <v>556</v>
      </c>
      <c r="H5" s="333"/>
      <c r="I5" s="333"/>
      <c r="J5" s="333"/>
      <c r="K5" s="333"/>
      <c r="L5" s="333"/>
      <c r="M5" s="333"/>
      <c r="N5" s="333"/>
      <c r="O5" s="333">
        <v>16.149999999999999</v>
      </c>
      <c r="P5" s="333">
        <v>16.149999999999999</v>
      </c>
      <c r="Q5" s="333"/>
      <c r="R5" s="333"/>
      <c r="S5" s="333">
        <f>6*1.47</f>
        <v>8.82</v>
      </c>
      <c r="T5" s="333">
        <f>34*3.23</f>
        <v>109.82</v>
      </c>
      <c r="U5" s="340"/>
      <c r="V5" s="340">
        <f t="shared" si="0"/>
        <v>150.94</v>
      </c>
      <c r="W5" s="346"/>
      <c r="X5" s="346"/>
      <c r="Y5" s="453"/>
      <c r="Z5" s="277"/>
    </row>
    <row r="6" spans="1:26" s="5" customFormat="1">
      <c r="A6" s="450">
        <f>'1-συμβολαια'!A6</f>
        <v>0</v>
      </c>
      <c r="B6" s="339" t="str">
        <f>'1-συμβολαια'!C6</f>
        <v>πληρεξουσιότητα</v>
      </c>
      <c r="C6" s="274" t="str">
        <f>'4-πολλυπρ'!D6</f>
        <v>;;;???</v>
      </c>
      <c r="D6" s="274" t="str">
        <f>'4-πολλυπρ'!I6</f>
        <v>219-7.1</v>
      </c>
      <c r="E6" s="333"/>
      <c r="F6" s="359"/>
      <c r="G6" s="359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40"/>
      <c r="V6" s="340">
        <f t="shared" si="0"/>
        <v>0</v>
      </c>
      <c r="W6" s="346"/>
      <c r="X6" s="346"/>
      <c r="Y6" s="453"/>
      <c r="Z6" s="277"/>
    </row>
    <row r="7" spans="1:26" s="5" customFormat="1">
      <c r="A7" s="450">
        <f>'1-συμβολαια'!A7</f>
        <v>0</v>
      </c>
      <c r="B7" s="339" t="str">
        <f>'1-συμβολαια'!C7</f>
        <v>διανομή {κρυμέμη} [= 67,44% &amp; 32,56%]</v>
      </c>
      <c r="C7" s="274" t="str">
        <f>'4-πολλυπρ'!D7</f>
        <v>;;;???</v>
      </c>
      <c r="D7" s="274">
        <f>'4-πολλυπρ'!I7</f>
        <v>0</v>
      </c>
      <c r="E7" s="333">
        <v>6.46</v>
      </c>
      <c r="F7" s="359" t="s">
        <v>555</v>
      </c>
      <c r="G7" s="359" t="s">
        <v>556</v>
      </c>
      <c r="H7" s="333"/>
      <c r="I7" s="333"/>
      <c r="J7" s="333"/>
      <c r="K7" s="333"/>
      <c r="L7" s="333"/>
      <c r="M7" s="333"/>
      <c r="N7" s="333"/>
      <c r="O7" s="333">
        <v>16.149999999999999</v>
      </c>
      <c r="P7" s="333">
        <v>16.149999999999999</v>
      </c>
      <c r="Q7" s="333"/>
      <c r="R7" s="333"/>
      <c r="S7" s="333">
        <f>4*1.47</f>
        <v>5.88</v>
      </c>
      <c r="T7" s="333">
        <f>34*3.23</f>
        <v>109.82</v>
      </c>
      <c r="U7" s="340"/>
      <c r="V7" s="340">
        <f t="shared" si="0"/>
        <v>148</v>
      </c>
      <c r="W7" s="346"/>
      <c r="X7" s="346"/>
      <c r="Y7" s="453"/>
      <c r="Z7" s="277"/>
    </row>
    <row r="8" spans="1:26" s="5" customFormat="1">
      <c r="A8" s="450">
        <f>'1-συμβολαια'!A8</f>
        <v>0</v>
      </c>
      <c r="B8" s="339" t="str">
        <f>'1-συμβολαια'!C8</f>
        <v>εξισορόπηση διαφοράς διανεμομένων [260μ2 ΕΝΑΝΤΙ 125,53μ2</v>
      </c>
      <c r="C8" s="274" t="str">
        <f>'4-πολλυπρ'!D8</f>
        <v>;;;???</v>
      </c>
      <c r="D8" s="274">
        <f>'4-πολλυπρ'!I8</f>
        <v>0</v>
      </c>
      <c r="E8" s="333"/>
      <c r="F8" s="359"/>
      <c r="G8" s="359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40"/>
      <c r="V8" s="340">
        <f t="shared" si="0"/>
        <v>0</v>
      </c>
      <c r="W8" s="346"/>
      <c r="X8" s="346"/>
      <c r="Y8" s="453"/>
      <c r="Z8" s="277"/>
    </row>
    <row r="9" spans="1:26">
      <c r="A9" s="551" t="s">
        <v>35</v>
      </c>
      <c r="B9" s="552"/>
      <c r="C9" s="552"/>
      <c r="D9" s="553"/>
      <c r="E9" s="72">
        <f>SUM(E3:E8)</f>
        <v>25.84</v>
      </c>
      <c r="F9" s="72"/>
      <c r="G9" s="72"/>
      <c r="H9" s="72"/>
      <c r="I9" s="72">
        <f t="shared" ref="I9:N9" si="1">SUM(I3:I8)</f>
        <v>5.87</v>
      </c>
      <c r="J9" s="72">
        <f t="shared" si="1"/>
        <v>5.87</v>
      </c>
      <c r="K9" s="72">
        <f t="shared" si="1"/>
        <v>0</v>
      </c>
      <c r="L9" s="72">
        <f t="shared" si="1"/>
        <v>0</v>
      </c>
      <c r="M9" s="72">
        <f t="shared" si="1"/>
        <v>0</v>
      </c>
      <c r="N9" s="72">
        <f t="shared" si="1"/>
        <v>0</v>
      </c>
      <c r="O9" s="72"/>
      <c r="P9" s="72"/>
      <c r="Q9" s="72"/>
      <c r="R9" s="72"/>
      <c r="S9" s="72"/>
      <c r="T9" s="72"/>
      <c r="U9" s="72"/>
      <c r="V9" s="72">
        <f>SUM(V3:V8)</f>
        <v>445.18</v>
      </c>
      <c r="W9" s="87">
        <f>SUM(W3:W8)</f>
        <v>0</v>
      </c>
      <c r="X9" s="139"/>
      <c r="Y9" s="3"/>
      <c r="Z9" s="3"/>
    </row>
    <row r="11" spans="1:26" ht="15.75" customHeight="1">
      <c r="I11" s="136" t="s">
        <v>477</v>
      </c>
      <c r="L11" s="133" t="s">
        <v>479</v>
      </c>
      <c r="X11" s="150"/>
      <c r="Y11" s="91"/>
      <c r="Z11" s="150"/>
    </row>
    <row r="12" spans="1:26">
      <c r="F12" s="156" t="s">
        <v>163</v>
      </c>
      <c r="G12" s="121"/>
      <c r="H12" s="86"/>
      <c r="L12" s="171" t="s">
        <v>203</v>
      </c>
      <c r="X12" s="2"/>
    </row>
    <row r="13" spans="1:26">
      <c r="F13" s="86"/>
      <c r="G13" s="121" t="s">
        <v>164</v>
      </c>
      <c r="M13" s="170" t="s">
        <v>204</v>
      </c>
      <c r="W13" s="2"/>
      <c r="X13" s="2"/>
    </row>
    <row r="14" spans="1:26">
      <c r="N14" s="151" t="s">
        <v>205</v>
      </c>
      <c r="W14" s="2"/>
      <c r="X14" s="2"/>
    </row>
    <row r="15" spans="1:26" ht="12.75">
      <c r="O15" s="454" t="s">
        <v>550</v>
      </c>
      <c r="P15" s="455"/>
      <c r="Q15" s="455"/>
      <c r="R15" s="455"/>
      <c r="S15" s="455"/>
      <c r="T15" s="455"/>
      <c r="W15" s="2"/>
      <c r="X15" s="2"/>
    </row>
    <row r="16" spans="1:26" ht="12.75">
      <c r="O16" s="455"/>
      <c r="P16" s="454" t="s">
        <v>551</v>
      </c>
      <c r="Q16" s="455"/>
      <c r="R16" s="455"/>
      <c r="S16" s="455"/>
      <c r="T16" s="455"/>
    </row>
    <row r="17" spans="2:20" ht="12.75">
      <c r="O17" s="455"/>
      <c r="P17" s="455"/>
      <c r="Q17" s="454" t="s">
        <v>552</v>
      </c>
      <c r="R17" s="455"/>
      <c r="S17" s="455"/>
      <c r="T17" s="455"/>
    </row>
    <row r="18" spans="2:20" ht="12.75">
      <c r="O18" s="455"/>
      <c r="P18" s="455"/>
      <c r="Q18" s="455"/>
      <c r="R18" s="455"/>
      <c r="S18" s="455" t="s">
        <v>553</v>
      </c>
      <c r="T18" s="455"/>
    </row>
    <row r="19" spans="2:20" ht="12.75">
      <c r="B19" s="96" t="s">
        <v>531</v>
      </c>
      <c r="C19" s="2">
        <v>32.299999999999997</v>
      </c>
      <c r="O19" s="455"/>
      <c r="P19" s="455"/>
      <c r="Q19" s="455"/>
      <c r="R19" s="455"/>
      <c r="S19" s="455"/>
      <c r="T19" s="455" t="s">
        <v>554</v>
      </c>
    </row>
    <row r="20" spans="2:20">
      <c r="B20" s="96" t="s">
        <v>532</v>
      </c>
      <c r="C20" s="439" t="s">
        <v>541</v>
      </c>
    </row>
    <row r="21" spans="2:20">
      <c r="B21" s="383" t="s">
        <v>533</v>
      </c>
      <c r="C21" s="439" t="s">
        <v>542</v>
      </c>
    </row>
    <row r="22" spans="2:20">
      <c r="B22" s="383" t="s">
        <v>534</v>
      </c>
    </row>
    <row r="23" spans="2:20">
      <c r="B23" s="3"/>
    </row>
    <row r="24" spans="2:20">
      <c r="B24" s="3"/>
    </row>
    <row r="25" spans="2:20">
      <c r="B25" s="3"/>
    </row>
    <row r="26" spans="2:20">
      <c r="B26" s="3" t="s">
        <v>535</v>
      </c>
    </row>
    <row r="27" spans="2:20">
      <c r="B27" s="3"/>
    </row>
    <row r="28" spans="2:20">
      <c r="B28" s="3" t="s">
        <v>566</v>
      </c>
    </row>
    <row r="29" spans="2:20">
      <c r="B29" s="383" t="s">
        <v>536</v>
      </c>
    </row>
    <row r="30" spans="2:20">
      <c r="B30" s="383" t="s">
        <v>537</v>
      </c>
    </row>
    <row r="31" spans="2:20">
      <c r="B31" s="3" t="s">
        <v>567</v>
      </c>
    </row>
    <row r="32" spans="2:20">
      <c r="B32" s="383" t="s">
        <v>538</v>
      </c>
    </row>
    <row r="33" spans="2:2">
      <c r="B33" s="3"/>
    </row>
    <row r="34" spans="2:2">
      <c r="B34" s="3" t="s">
        <v>568</v>
      </c>
    </row>
    <row r="35" spans="2:2">
      <c r="B35" s="383" t="s">
        <v>539</v>
      </c>
    </row>
    <row r="36" spans="2:2">
      <c r="B36" s="383" t="s">
        <v>540</v>
      </c>
    </row>
  </sheetData>
  <mergeCells count="6">
    <mergeCell ref="I1:V1"/>
    <mergeCell ref="W1:Z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topLeftCell="L1" workbookViewId="0">
      <pane ySplit="2" topLeftCell="A3" activePane="bottomLeft" state="frozen"/>
      <selection pane="bottomLeft" activeCell="AE29" sqref="AE29"/>
    </sheetView>
  </sheetViews>
  <sheetFormatPr defaultRowHeight="11.25"/>
  <cols>
    <col min="1" max="1" width="9.42578125" style="3" bestFit="1" customWidth="1"/>
    <col min="2" max="2" width="69.710937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582" t="s">
        <v>325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4" t="s">
        <v>47</v>
      </c>
      <c r="AF1" s="586" t="s">
        <v>9</v>
      </c>
      <c r="AG1" s="588" t="s">
        <v>506</v>
      </c>
      <c r="AH1" s="590" t="s">
        <v>335</v>
      </c>
      <c r="AI1" s="592" t="s">
        <v>84</v>
      </c>
      <c r="AJ1" s="593"/>
      <c r="AK1" s="593"/>
      <c r="AL1" s="594"/>
    </row>
    <row r="2" spans="1:38" ht="12" thickBot="1">
      <c r="A2" s="196"/>
      <c r="B2" s="197" t="s">
        <v>334</v>
      </c>
      <c r="C2" s="197" t="s">
        <v>85</v>
      </c>
      <c r="D2" s="198" t="s">
        <v>326</v>
      </c>
      <c r="E2" s="174" t="s">
        <v>31</v>
      </c>
      <c r="F2" s="174" t="s">
        <v>327</v>
      </c>
      <c r="G2" s="174" t="s">
        <v>328</v>
      </c>
      <c r="H2" s="174" t="s">
        <v>329</v>
      </c>
      <c r="I2" s="174" t="s">
        <v>330</v>
      </c>
      <c r="J2" s="174" t="s">
        <v>331</v>
      </c>
      <c r="K2" s="549" t="s">
        <v>29</v>
      </c>
      <c r="L2" s="550"/>
      <c r="M2" s="184" t="s">
        <v>332</v>
      </c>
      <c r="N2" s="184" t="s">
        <v>31</v>
      </c>
      <c r="O2" s="184" t="s">
        <v>327</v>
      </c>
      <c r="P2" s="184" t="s">
        <v>328</v>
      </c>
      <c r="Q2" s="184" t="s">
        <v>329</v>
      </c>
      <c r="R2" s="184" t="s">
        <v>330</v>
      </c>
      <c r="S2" s="184" t="s">
        <v>331</v>
      </c>
      <c r="T2" s="559" t="s">
        <v>29</v>
      </c>
      <c r="U2" s="560"/>
      <c r="V2" s="174" t="s">
        <v>333</v>
      </c>
      <c r="W2" s="174" t="s">
        <v>31</v>
      </c>
      <c r="X2" s="174" t="s">
        <v>327</v>
      </c>
      <c r="Y2" s="174" t="s">
        <v>328</v>
      </c>
      <c r="Z2" s="174" t="s">
        <v>329</v>
      </c>
      <c r="AA2" s="174" t="s">
        <v>330</v>
      </c>
      <c r="AB2" s="174" t="s">
        <v>331</v>
      </c>
      <c r="AC2" s="549" t="s">
        <v>29</v>
      </c>
      <c r="AD2" s="550"/>
      <c r="AE2" s="585"/>
      <c r="AF2" s="587"/>
      <c r="AG2" s="589"/>
      <c r="AH2" s="591"/>
      <c r="AI2" s="595"/>
      <c r="AJ2" s="596"/>
      <c r="AK2" s="596"/>
      <c r="AL2" s="597"/>
    </row>
    <row r="3" spans="1:38" s="5" customFormat="1">
      <c r="A3" s="279" t="str">
        <f>'1-συμβολαια'!A3</f>
        <v>3ο</v>
      </c>
      <c r="B3" s="78" t="str">
        <f>'1-συμβολαια'!C3</f>
        <v>*οικοπέδου ΠΡΟΣΥΜΦΩΝΟ μεταβιβάσεως ποσοστών ΜΕΤΑ δικαιώματος ανεγέρσεως [κτίσματα]</v>
      </c>
      <c r="C3" s="344">
        <f>'1-συμβολαια'!D3</f>
        <v>666666.66</v>
      </c>
      <c r="D3" s="344">
        <f t="shared" ref="D3:D8" si="0">C3*1.3%</f>
        <v>8666.666580000001</v>
      </c>
      <c r="E3" s="78"/>
      <c r="F3" s="78"/>
      <c r="G3" s="78"/>
      <c r="H3" s="78"/>
      <c r="I3" s="78"/>
      <c r="J3" s="78"/>
      <c r="K3" s="78"/>
      <c r="L3" s="78"/>
      <c r="M3" s="344"/>
      <c r="N3" s="78"/>
      <c r="O3" s="78"/>
      <c r="P3" s="78"/>
      <c r="Q3" s="78"/>
      <c r="R3" s="78"/>
      <c r="S3" s="78"/>
      <c r="T3" s="78"/>
      <c r="U3" s="78"/>
      <c r="V3" s="344"/>
      <c r="W3" s="78"/>
      <c r="X3" s="78"/>
      <c r="Y3" s="78"/>
      <c r="Z3" s="78"/>
      <c r="AA3" s="78"/>
      <c r="AB3" s="78"/>
      <c r="AC3" s="78"/>
      <c r="AD3" s="78"/>
      <c r="AE3" s="336">
        <f t="shared" ref="AE3:AE8" si="1">D3+M3+V3</f>
        <v>8666.666580000001</v>
      </c>
      <c r="AF3" s="336"/>
      <c r="AG3" s="336">
        <f t="shared" ref="AG3:AG8" si="2">AE3-AF3</f>
        <v>8666.666580000001</v>
      </c>
      <c r="AH3" s="78"/>
      <c r="AI3" s="78"/>
      <c r="AJ3" s="78"/>
      <c r="AK3" s="78"/>
      <c r="AL3" s="78"/>
    </row>
    <row r="4" spans="1:38" s="5" customFormat="1">
      <c r="A4" s="279">
        <f>'1-συμβολαια'!A4</f>
        <v>0</v>
      </c>
      <c r="B4" s="78" t="str">
        <f>'1-συμβολαια'!C4</f>
        <v>*οικοπέδου ΠΡΟΣΥΜΦΩΝΟ μεταβιβάσεως ποσοστών ΜΕΤΑ δικαιώματος ανεγέρσεως [οικόπεδο]</v>
      </c>
      <c r="C4" s="344">
        <f>'1-συμβολαια'!D4</f>
        <v>66666.66</v>
      </c>
      <c r="D4" s="344">
        <f t="shared" si="0"/>
        <v>866.66658000000007</v>
      </c>
      <c r="E4" s="78"/>
      <c r="F4" s="78"/>
      <c r="G4" s="78"/>
      <c r="H4" s="78"/>
      <c r="I4" s="78"/>
      <c r="J4" s="78"/>
      <c r="K4" s="78"/>
      <c r="L4" s="78"/>
      <c r="M4" s="344"/>
      <c r="N4" s="78"/>
      <c r="O4" s="78"/>
      <c r="P4" s="78"/>
      <c r="Q4" s="78"/>
      <c r="R4" s="78"/>
      <c r="S4" s="78"/>
      <c r="T4" s="78"/>
      <c r="U4" s="78"/>
      <c r="V4" s="344"/>
      <c r="W4" s="78"/>
      <c r="X4" s="78"/>
      <c r="Y4" s="78"/>
      <c r="Z4" s="78"/>
      <c r="AA4" s="78"/>
      <c r="AB4" s="78"/>
      <c r="AC4" s="78"/>
      <c r="AD4" s="78"/>
      <c r="AE4" s="336">
        <f t="shared" si="1"/>
        <v>866.66658000000007</v>
      </c>
      <c r="AF4" s="336">
        <f t="shared" ref="AF4:AF8" si="3">E4+N4+W4</f>
        <v>0</v>
      </c>
      <c r="AG4" s="336">
        <f t="shared" si="2"/>
        <v>866.66658000000007</v>
      </c>
      <c r="AH4" s="78"/>
      <c r="AI4" s="78"/>
      <c r="AJ4" s="78"/>
      <c r="AK4" s="78"/>
      <c r="AL4" s="78"/>
    </row>
    <row r="5" spans="1:38" s="5" customFormat="1">
      <c r="A5" s="403">
        <f>'1-συμβολαια'!A5</f>
        <v>0</v>
      </c>
      <c r="B5" s="330" t="str">
        <f>'1-συμβολαια'!C5</f>
        <v>εργολαβικό</v>
      </c>
      <c r="C5" s="402">
        <f>'1-συμβολαια'!D5</f>
        <v>150</v>
      </c>
      <c r="D5" s="402">
        <f t="shared" si="0"/>
        <v>1.9500000000000002</v>
      </c>
      <c r="E5" s="330"/>
      <c r="F5" s="330"/>
      <c r="G5" s="330"/>
      <c r="H5" s="330"/>
      <c r="I5" s="330"/>
      <c r="J5" s="330"/>
      <c r="K5" s="330"/>
      <c r="L5" s="330"/>
      <c r="M5" s="402"/>
      <c r="N5" s="330"/>
      <c r="O5" s="330"/>
      <c r="P5" s="330"/>
      <c r="Q5" s="330"/>
      <c r="R5" s="330"/>
      <c r="S5" s="330"/>
      <c r="T5" s="330"/>
      <c r="U5" s="330"/>
      <c r="V5" s="402"/>
      <c r="W5" s="330"/>
      <c r="X5" s="330"/>
      <c r="Y5" s="330"/>
      <c r="Z5" s="330"/>
      <c r="AA5" s="330"/>
      <c r="AB5" s="330"/>
      <c r="AC5" s="330"/>
      <c r="AD5" s="330"/>
      <c r="AE5" s="406">
        <f t="shared" si="1"/>
        <v>1.9500000000000002</v>
      </c>
      <c r="AF5" s="406">
        <v>1.95</v>
      </c>
      <c r="AG5" s="406">
        <f t="shared" si="2"/>
        <v>0</v>
      </c>
      <c r="AH5" s="330"/>
      <c r="AI5" s="330"/>
      <c r="AJ5" s="330"/>
      <c r="AK5" s="330"/>
      <c r="AL5" s="330"/>
    </row>
    <row r="6" spans="1:38" s="78" customFormat="1">
      <c r="A6" s="279">
        <f>'1-συμβολαια'!A6</f>
        <v>0</v>
      </c>
      <c r="B6" s="78" t="str">
        <f>'1-συμβολαια'!C6</f>
        <v>πληρεξουσιότητα</v>
      </c>
      <c r="C6" s="344">
        <f>'1-συμβολαια'!D6</f>
        <v>0</v>
      </c>
      <c r="D6" s="344">
        <f t="shared" si="0"/>
        <v>0</v>
      </c>
      <c r="M6" s="344"/>
      <c r="V6" s="344"/>
      <c r="AE6" s="344">
        <f t="shared" si="1"/>
        <v>0</v>
      </c>
      <c r="AF6" s="344">
        <f t="shared" si="3"/>
        <v>0</v>
      </c>
      <c r="AG6" s="344">
        <f t="shared" si="2"/>
        <v>0</v>
      </c>
    </row>
    <row r="7" spans="1:38" s="78" customFormat="1">
      <c r="A7" s="279">
        <f>'1-συμβολαια'!A7</f>
        <v>0</v>
      </c>
      <c r="B7" s="78" t="str">
        <f>'1-συμβολαια'!C7</f>
        <v>διανομή {κρυμέμη} [= 67,44% &amp; 32,56%]</v>
      </c>
      <c r="C7" s="344">
        <f>'1-συμβολαια'!D7</f>
        <v>66666.66</v>
      </c>
      <c r="D7" s="344"/>
      <c r="M7" s="344"/>
      <c r="V7" s="344"/>
      <c r="AE7" s="344">
        <f t="shared" si="1"/>
        <v>0</v>
      </c>
      <c r="AF7" s="344">
        <f t="shared" si="3"/>
        <v>0</v>
      </c>
      <c r="AG7" s="344">
        <f t="shared" si="2"/>
        <v>0</v>
      </c>
    </row>
    <row r="8" spans="1:38" s="5" customFormat="1">
      <c r="A8" s="275">
        <f>'1-συμβολαια'!A8</f>
        <v>0</v>
      </c>
      <c r="B8" s="390" t="str">
        <f>'1-συμβολαια'!C8</f>
        <v>εξισορόπηση διαφοράς διανεμομένων [260μ2 ΕΝΑΝΤΙ 125,53μ2</v>
      </c>
      <c r="C8" s="336">
        <f>'1-συμβολαια'!D8</f>
        <v>6666.66</v>
      </c>
      <c r="D8" s="336">
        <f t="shared" si="0"/>
        <v>86.66658000000001</v>
      </c>
      <c r="E8" s="390"/>
      <c r="F8" s="390"/>
      <c r="G8" s="390"/>
      <c r="H8" s="390"/>
      <c r="I8" s="390"/>
      <c r="J8" s="390"/>
      <c r="K8" s="390"/>
      <c r="L8" s="390"/>
      <c r="M8" s="336"/>
      <c r="N8" s="390"/>
      <c r="O8" s="390"/>
      <c r="P8" s="390"/>
      <c r="Q8" s="390"/>
      <c r="R8" s="390"/>
      <c r="S8" s="390"/>
      <c r="T8" s="390"/>
      <c r="U8" s="390"/>
      <c r="V8" s="336"/>
      <c r="W8" s="390"/>
      <c r="X8" s="390"/>
      <c r="Y8" s="390"/>
      <c r="Z8" s="390"/>
      <c r="AA8" s="390"/>
      <c r="AB8" s="390"/>
      <c r="AC8" s="390"/>
      <c r="AD8" s="390"/>
      <c r="AE8" s="336">
        <f t="shared" si="1"/>
        <v>86.66658000000001</v>
      </c>
      <c r="AF8" s="336">
        <f t="shared" si="3"/>
        <v>0</v>
      </c>
      <c r="AG8" s="336">
        <f t="shared" si="2"/>
        <v>86.66658000000001</v>
      </c>
      <c r="AH8" s="390"/>
      <c r="AI8" s="390"/>
      <c r="AJ8" s="390"/>
      <c r="AK8" s="390"/>
      <c r="AL8" s="390"/>
    </row>
    <row r="9" spans="1:38">
      <c r="A9" s="579" t="str">
        <f>'1-συμβολαια'!A9</f>
        <v>σύνολο</v>
      </c>
      <c r="B9" s="580"/>
      <c r="C9" s="581"/>
      <c r="D9" s="316">
        <f>SUM(D3:D8)</f>
        <v>9621.9497400000018</v>
      </c>
      <c r="E9" s="195"/>
      <c r="F9" s="195"/>
      <c r="G9" s="195"/>
      <c r="H9" s="195"/>
      <c r="I9" s="195"/>
      <c r="J9" s="195"/>
      <c r="K9" s="195"/>
      <c r="L9" s="195"/>
      <c r="M9" s="316">
        <f>SUM(M3:M8)</f>
        <v>0</v>
      </c>
      <c r="N9" s="195"/>
      <c r="O9" s="195"/>
      <c r="P9" s="195"/>
      <c r="Q9" s="195"/>
      <c r="R9" s="195"/>
      <c r="S9" s="195"/>
      <c r="T9" s="195"/>
      <c r="U9" s="195"/>
      <c r="V9" s="316">
        <f>SUM(V3:V8)</f>
        <v>0</v>
      </c>
      <c r="W9" s="195"/>
      <c r="X9" s="195"/>
      <c r="Y9" s="195"/>
      <c r="Z9" s="195"/>
      <c r="AA9" s="195"/>
      <c r="AB9" s="195"/>
      <c r="AC9" s="195"/>
      <c r="AD9" s="195"/>
      <c r="AE9" s="316">
        <f>SUM(AE3:AE8)</f>
        <v>9621.9497400000018</v>
      </c>
      <c r="AF9" s="316">
        <f>SUM(AF3:AF8)</f>
        <v>1.95</v>
      </c>
      <c r="AG9" s="316">
        <f>SUM(AG3:AG8)</f>
        <v>9619.9997400000011</v>
      </c>
      <c r="AH9" s="195">
        <f>SUM(AH3:AH8)</f>
        <v>0</v>
      </c>
      <c r="AI9" s="195"/>
      <c r="AJ9" s="195"/>
      <c r="AK9" s="195"/>
      <c r="AL9" s="195"/>
    </row>
    <row r="11" spans="1:38">
      <c r="E11" s="2"/>
      <c r="F11" s="2"/>
      <c r="G11" s="2"/>
      <c r="H11" s="164" t="s">
        <v>336</v>
      </c>
      <c r="I11" s="2"/>
      <c r="J11" s="2"/>
      <c r="K11" s="2"/>
      <c r="L11" s="2"/>
      <c r="M11" s="2"/>
      <c r="N11" s="2"/>
      <c r="O11" s="2"/>
      <c r="P11" s="2"/>
      <c r="Q11" s="164" t="s">
        <v>336</v>
      </c>
      <c r="R11" s="2"/>
      <c r="S11" s="2"/>
      <c r="T11" s="2"/>
      <c r="U11" s="2"/>
      <c r="V11" s="2"/>
      <c r="W11" s="2"/>
      <c r="X11" s="2"/>
      <c r="Y11" s="2"/>
      <c r="Z11" s="164" t="s">
        <v>336</v>
      </c>
      <c r="AA11" s="2"/>
      <c r="AB11" s="2"/>
      <c r="AC11" s="2"/>
      <c r="AD11" s="2"/>
      <c r="AE11" s="2"/>
    </row>
    <row r="12" spans="1:38">
      <c r="E12" s="2"/>
      <c r="F12" s="199" t="s">
        <v>337</v>
      </c>
      <c r="G12" s="199"/>
      <c r="H12" s="199"/>
      <c r="I12" s="199"/>
      <c r="J12" s="199"/>
      <c r="K12" s="199"/>
      <c r="L12" s="199"/>
      <c r="M12" s="199"/>
      <c r="N12" s="199"/>
      <c r="O12" s="199" t="s">
        <v>337</v>
      </c>
      <c r="P12" s="2"/>
      <c r="Q12" s="2"/>
      <c r="R12" s="2"/>
      <c r="S12" s="2"/>
      <c r="T12" s="2"/>
      <c r="U12" s="2"/>
      <c r="V12" s="2"/>
      <c r="W12" s="2"/>
      <c r="X12" s="199" t="s">
        <v>337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8" t="s">
        <v>338</v>
      </c>
      <c r="K13" s="164"/>
      <c r="L13" s="2"/>
      <c r="M13" s="2"/>
      <c r="N13" s="2"/>
      <c r="O13" s="2"/>
      <c r="P13" s="2"/>
      <c r="Q13" s="4"/>
      <c r="R13" s="168" t="s">
        <v>339</v>
      </c>
      <c r="S13" s="168"/>
      <c r="T13" s="168"/>
      <c r="U13" s="168"/>
      <c r="V13" s="4"/>
      <c r="W13" s="4"/>
      <c r="X13" s="4"/>
      <c r="Y13" s="4"/>
      <c r="Z13" s="4"/>
      <c r="AA13" s="168" t="s">
        <v>339</v>
      </c>
      <c r="AB13" s="168"/>
      <c r="AC13" s="168"/>
      <c r="AD13" s="164"/>
      <c r="AE13" s="2"/>
    </row>
    <row r="14" spans="1:38">
      <c r="E14" s="2"/>
      <c r="F14" s="2"/>
      <c r="G14" s="2"/>
      <c r="H14" s="2"/>
      <c r="I14" s="168" t="s">
        <v>339</v>
      </c>
      <c r="J14" s="4"/>
      <c r="K14" s="2"/>
      <c r="L14" s="2"/>
      <c r="M14" s="2"/>
      <c r="N14" s="2"/>
      <c r="O14" s="2"/>
      <c r="P14" s="2"/>
      <c r="Q14" s="4"/>
      <c r="R14" s="4"/>
      <c r="S14" s="168" t="s">
        <v>338</v>
      </c>
      <c r="T14" s="168"/>
      <c r="U14" s="4"/>
      <c r="V14" s="4"/>
      <c r="W14" s="4"/>
      <c r="X14" s="4"/>
      <c r="Y14" s="4"/>
      <c r="Z14" s="4"/>
      <c r="AA14" s="4"/>
      <c r="AB14" s="168" t="s">
        <v>338</v>
      </c>
      <c r="AC14" s="16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00" t="s">
        <v>340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01" t="s">
        <v>341</v>
      </c>
      <c r="R16" s="2"/>
      <c r="S16" s="2"/>
      <c r="T16" s="2"/>
      <c r="U16" s="2"/>
      <c r="V16" s="2"/>
      <c r="W16" s="2"/>
      <c r="X16" s="2"/>
      <c r="Y16" s="2"/>
      <c r="Z16" s="202" t="s">
        <v>342</v>
      </c>
      <c r="AA16" s="2"/>
      <c r="AB16" s="2"/>
      <c r="AC16" s="2"/>
      <c r="AD16" s="2"/>
      <c r="AE16" s="2"/>
    </row>
    <row r="17" spans="5:31">
      <c r="E17" s="203" t="s">
        <v>343</v>
      </c>
      <c r="F17" s="2"/>
      <c r="G17" s="2"/>
      <c r="H17" s="2"/>
      <c r="I17" s="2"/>
      <c r="J17" s="2"/>
      <c r="K17" s="2"/>
      <c r="L17" s="2"/>
      <c r="M17" s="8"/>
      <c r="N17" s="2"/>
      <c r="O17" s="164"/>
      <c r="P17" s="164"/>
      <c r="Q17" s="164"/>
      <c r="R17" s="164"/>
      <c r="S17" s="204" t="s">
        <v>344</v>
      </c>
      <c r="T17" s="164"/>
      <c r="U17" s="164"/>
      <c r="V17" s="164"/>
      <c r="W17" s="2"/>
      <c r="X17" s="2"/>
      <c r="Y17" s="2"/>
      <c r="Z17" s="2"/>
      <c r="AA17" s="205" t="s">
        <v>345</v>
      </c>
      <c r="AB17" s="2"/>
      <c r="AC17" s="2"/>
      <c r="AD17" s="2"/>
      <c r="AE17" s="2"/>
    </row>
    <row r="18" spans="5:31">
      <c r="E18" s="2"/>
      <c r="F18" s="203" t="s">
        <v>346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06" t="s">
        <v>347</v>
      </c>
      <c r="T18" s="2"/>
      <c r="U18" s="2"/>
      <c r="V18" s="2"/>
      <c r="W18" s="2"/>
      <c r="X18" s="2"/>
      <c r="Y18" s="2"/>
      <c r="Z18" s="2"/>
      <c r="AA18" s="2"/>
      <c r="AB18" s="206" t="s">
        <v>347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64"/>
      <c r="Q19" s="164"/>
      <c r="R19" s="164"/>
      <c r="S19" s="164"/>
      <c r="T19" s="164"/>
      <c r="U19" s="164"/>
      <c r="V19" s="164"/>
      <c r="W19" s="164"/>
      <c r="X19" s="164"/>
      <c r="Y19" s="2"/>
      <c r="Z19" s="2"/>
      <c r="AA19" s="2"/>
      <c r="AB19" s="204" t="s">
        <v>344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2026-01-04T21:58:56Z</dcterms:modified>
</cp:coreProperties>
</file>