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BV5" i="24"/>
  <c r="AE4" i="5"/>
  <c r="AF4" s="1"/>
  <c r="AE3"/>
  <c r="AF3" s="1"/>
  <c r="AJ4"/>
  <c r="E4"/>
  <c r="D4"/>
  <c r="C4"/>
  <c r="B4"/>
  <c r="A4"/>
  <c r="AJ3"/>
  <c r="E3"/>
  <c r="D3"/>
  <c r="C3"/>
  <c r="B3"/>
  <c r="A3"/>
  <c r="D4" i="9"/>
  <c r="C4"/>
  <c r="B4"/>
  <c r="A4"/>
  <c r="D3"/>
  <c r="C3"/>
  <c r="B3"/>
  <c r="A3"/>
  <c r="AG3" i="24"/>
  <c r="AR3" s="1"/>
  <c r="BT4"/>
  <c r="BN4"/>
  <c r="BB4"/>
  <c r="AX4"/>
  <c r="AR4"/>
  <c r="AC4"/>
  <c r="I4"/>
  <c r="G4"/>
  <c r="F4"/>
  <c r="D4"/>
  <c r="B4"/>
  <c r="A4"/>
  <c r="BT3"/>
  <c r="BN3"/>
  <c r="BB3"/>
  <c r="AX3"/>
  <c r="AC3"/>
  <c r="I3"/>
  <c r="G3"/>
  <c r="F3"/>
  <c r="D3"/>
  <c r="B3"/>
  <c r="A3"/>
  <c r="B4" i="23"/>
  <c r="A4"/>
  <c r="B3"/>
  <c r="A3"/>
  <c r="K4" i="15"/>
  <c r="C4"/>
  <c r="B4"/>
  <c r="A4"/>
  <c r="K3"/>
  <c r="C3"/>
  <c r="B3"/>
  <c r="A3"/>
  <c r="F4" i="27"/>
  <c r="E4"/>
  <c r="C4"/>
  <c r="B4"/>
  <c r="F3"/>
  <c r="E3"/>
  <c r="D3"/>
  <c r="C3"/>
  <c r="B3"/>
  <c r="A3"/>
  <c r="BV3" i="24" l="1"/>
  <c r="Q3" i="9" s="1"/>
  <c r="G3" i="5" s="1"/>
  <c r="BV4" i="24"/>
  <c r="Q4" i="9" s="1"/>
  <c r="G4" i="5" s="1"/>
  <c r="AF4" i="26"/>
  <c r="C4"/>
  <c r="D4" s="1"/>
  <c r="D4" i="27" s="1"/>
  <c r="B4" i="26"/>
  <c r="A4"/>
  <c r="AF3"/>
  <c r="C3"/>
  <c r="B3"/>
  <c r="A3"/>
  <c r="P4" i="20"/>
  <c r="H4" i="24" s="1"/>
  <c r="D4" i="20"/>
  <c r="C4"/>
  <c r="B4"/>
  <c r="A4"/>
  <c r="P3"/>
  <c r="H3" i="24" s="1"/>
  <c r="D3" i="20"/>
  <c r="C3"/>
  <c r="B3"/>
  <c r="A3"/>
  <c r="O4" i="4"/>
  <c r="E4" i="24" s="1"/>
  <c r="D4" i="4"/>
  <c r="C4"/>
  <c r="B4"/>
  <c r="A4"/>
  <c r="O3"/>
  <c r="E3" i="24" s="1"/>
  <c r="F3" i="4"/>
  <c r="H3" s="1"/>
  <c r="D3"/>
  <c r="C3"/>
  <c r="B3"/>
  <c r="A3"/>
  <c r="AN4" i="16"/>
  <c r="C4" i="24" s="1"/>
  <c r="AM4" i="16"/>
  <c r="E4"/>
  <c r="I4" s="1"/>
  <c r="D4"/>
  <c r="H4" s="1"/>
  <c r="K4" s="1"/>
  <c r="C4"/>
  <c r="B4"/>
  <c r="A4"/>
  <c r="AN3"/>
  <c r="C3" i="24" s="1"/>
  <c r="BU3" s="1"/>
  <c r="R3" i="9" s="1"/>
  <c r="L3" i="5" s="1"/>
  <c r="M3" s="1"/>
  <c r="AM3" i="16"/>
  <c r="E3"/>
  <c r="I3" s="1"/>
  <c r="P3" s="1"/>
  <c r="N3" s="1"/>
  <c r="D3"/>
  <c r="H3" s="1"/>
  <c r="H12" s="1"/>
  <c r="C3"/>
  <c r="B3"/>
  <c r="A3"/>
  <c r="F4" i="12"/>
  <c r="C4"/>
  <c r="B4"/>
  <c r="A4"/>
  <c r="G3"/>
  <c r="F3"/>
  <c r="C3"/>
  <c r="B3"/>
  <c r="A3"/>
  <c r="BU4" i="24" l="1"/>
  <c r="R4" i="9" s="1"/>
  <c r="L4" i="5" s="1"/>
  <c r="M4" s="1"/>
  <c r="AE3" i="26"/>
  <c r="AG3" s="1"/>
  <c r="AE4"/>
  <c r="AG4" s="1"/>
  <c r="L3" i="16"/>
  <c r="K3"/>
  <c r="J3"/>
  <c r="P4"/>
  <c r="N4" s="1"/>
  <c r="J4"/>
  <c r="L4"/>
  <c r="N4" i="13"/>
  <c r="P4" i="14" s="1"/>
  <c r="J4" i="13"/>
  <c r="H4" i="27" s="1"/>
  <c r="C4" i="13"/>
  <c r="G4" s="1"/>
  <c r="B4"/>
  <c r="A4"/>
  <c r="N3"/>
  <c r="P3" i="14" s="1"/>
  <c r="J3" i="13"/>
  <c r="H3" i="27" s="1"/>
  <c r="C3" i="13"/>
  <c r="B3"/>
  <c r="A3"/>
  <c r="K3" i="25"/>
  <c r="C3"/>
  <c r="B3"/>
  <c r="A3"/>
  <c r="K2"/>
  <c r="C2"/>
  <c r="B2"/>
  <c r="A2"/>
  <c r="B4" i="14"/>
  <c r="A4"/>
  <c r="B3"/>
  <c r="A3"/>
  <c r="J3" i="5" l="1"/>
  <c r="K3" s="1"/>
  <c r="P3" i="9"/>
  <c r="J4" i="5"/>
  <c r="K4" s="1"/>
  <c r="P4" i="9"/>
  <c r="O4" i="16"/>
  <c r="O3"/>
  <c r="H4" i="13"/>
  <c r="I4"/>
  <c r="H3"/>
  <c r="I3"/>
  <c r="N4" i="1"/>
  <c r="J4"/>
  <c r="I4"/>
  <c r="G4"/>
  <c r="F4"/>
  <c r="N3"/>
  <c r="K3" i="9" s="1"/>
  <c r="J3" i="1"/>
  <c r="I3"/>
  <c r="G3"/>
  <c r="F3"/>
  <c r="G3" i="27" l="1"/>
  <c r="V3"/>
  <c r="V4"/>
  <c r="G4"/>
  <c r="D4" i="23"/>
  <c r="K4" i="9"/>
  <c r="Q4" i="16"/>
  <c r="M4"/>
  <c r="Q3"/>
  <c r="M3"/>
  <c r="L3" i="13"/>
  <c r="K3"/>
  <c r="L4"/>
  <c r="K4"/>
  <c r="M27" i="1"/>
  <c r="L27"/>
  <c r="J27"/>
  <c r="I27"/>
  <c r="H27"/>
  <c r="G27"/>
  <c r="N5" i="4"/>
  <c r="J3" i="27" l="1"/>
  <c r="X3"/>
  <c r="W3"/>
  <c r="I3"/>
  <c r="J4"/>
  <c r="X4"/>
  <c r="O4" i="13"/>
  <c r="W4" i="27"/>
  <c r="I4"/>
  <c r="O3" i="13"/>
  <c r="N27" i="1"/>
  <c r="M3" i="13" l="1"/>
  <c r="L3" i="9"/>
  <c r="O3" s="1"/>
  <c r="F3" i="5" s="1"/>
  <c r="H3" s="1"/>
  <c r="I3" s="1"/>
  <c r="M4" i="13"/>
  <c r="L4" i="9"/>
  <c r="O4" s="1"/>
  <c r="F4" i="5" s="1"/>
  <c r="H4" s="1"/>
  <c r="I4" s="1"/>
  <c r="O27" i="1"/>
  <c r="P27" s="1"/>
  <c r="H3"/>
  <c r="H4"/>
  <c r="E3"/>
  <c r="L3" l="1"/>
  <c r="O3" s="1"/>
  <c r="N3" i="9" s="1"/>
  <c r="N3" i="5" s="1"/>
  <c r="E4" i="1"/>
  <c r="L4" s="1"/>
  <c r="Q27"/>
  <c r="R27" s="1"/>
  <c r="AC3" i="5" l="1"/>
  <c r="AG3" s="1"/>
  <c r="O4" i="1"/>
  <c r="N4" i="9" s="1"/>
  <c r="N4" i="5" s="1"/>
  <c r="O4" s="1"/>
  <c r="AC4"/>
  <c r="C4" i="23"/>
  <c r="E4" s="1"/>
  <c r="O3" i="5"/>
  <c r="N5"/>
  <c r="AD3" l="1"/>
  <c r="AD4"/>
  <c r="AG4"/>
  <c r="AH3"/>
  <c r="U3"/>
  <c r="O5"/>
  <c r="V3" l="1"/>
  <c r="U4"/>
  <c r="V4" s="1"/>
  <c r="AH4"/>
  <c r="W3"/>
  <c r="X3" s="1"/>
  <c r="BO5" i="24"/>
  <c r="BP5"/>
  <c r="BQ5"/>
  <c r="BR5"/>
  <c r="BS5"/>
  <c r="W4" i="5" l="1"/>
  <c r="X4" s="1"/>
  <c r="U5"/>
  <c r="V5"/>
  <c r="BT5" i="24"/>
  <c r="O5" l="1"/>
  <c r="AO5"/>
  <c r="AP5"/>
  <c r="S5"/>
  <c r="T5" i="23"/>
  <c r="Q5" i="24"/>
  <c r="R5"/>
  <c r="U5" i="9"/>
  <c r="V5"/>
  <c r="W5"/>
  <c r="X5"/>
  <c r="R5" i="5" l="1"/>
  <c r="AD5" i="16" l="1"/>
  <c r="AE5"/>
  <c r="AF5"/>
  <c r="AH5"/>
  <c r="AI5"/>
  <c r="AL5"/>
  <c r="AM5"/>
  <c r="M5" i="9"/>
  <c r="D5" i="15" l="1"/>
  <c r="E5"/>
  <c r="F5"/>
  <c r="G5"/>
  <c r="H5"/>
  <c r="I5"/>
  <c r="J5"/>
  <c r="K5" l="1"/>
  <c r="AB5" i="5" l="1"/>
  <c r="Y5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8"/>
  <c r="A3"/>
  <c r="T5" i="9" l="1"/>
  <c r="S5"/>
  <c r="J5" l="1"/>
  <c r="I5"/>
  <c r="H5"/>
  <c r="G5"/>
  <c r="F5"/>
  <c r="E5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C14" i="23"/>
  <c r="S5"/>
  <c r="R5"/>
  <c r="Q5"/>
  <c r="P5"/>
  <c r="O5"/>
  <c r="N5"/>
  <c r="M5"/>
  <c r="L5"/>
  <c r="K5"/>
  <c r="J5"/>
  <c r="I5"/>
  <c r="BB5" i="24" l="1"/>
  <c r="AX5"/>
  <c r="BN5"/>
  <c r="AR5"/>
  <c r="AC5"/>
  <c r="G5"/>
  <c r="F5" s="1"/>
  <c r="D5"/>
  <c r="I5"/>
  <c r="Q5" i="9" l="1"/>
  <c r="G5" i="5"/>
  <c r="L5" i="15" l="1"/>
  <c r="A5" i="27" l="1"/>
  <c r="AH5" i="26"/>
  <c r="A5"/>
  <c r="Q5" i="20" l="1"/>
  <c r="O5"/>
  <c r="N5"/>
  <c r="M5"/>
  <c r="L5"/>
  <c r="K5"/>
  <c r="J5"/>
  <c r="I5"/>
  <c r="E5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AF5" i="5" l="1"/>
  <c r="AE5"/>
  <c r="H5" i="24"/>
  <c r="P5" i="20"/>
  <c r="E5" i="24"/>
  <c r="O5" i="4"/>
  <c r="H5"/>
  <c r="AC5" i="16"/>
  <c r="AA5"/>
  <c r="Y5"/>
  <c r="X5"/>
  <c r="W5"/>
  <c r="V5"/>
  <c r="U5"/>
  <c r="T5"/>
  <c r="S5"/>
  <c r="R5"/>
  <c r="D5" i="26" l="1"/>
  <c r="M5"/>
  <c r="G5" i="16"/>
  <c r="F5"/>
  <c r="G5" i="12" l="1"/>
  <c r="AB5" i="16" l="1"/>
  <c r="AN5" l="1"/>
  <c r="R3" i="10"/>
  <c r="J5" i="16"/>
  <c r="R4" i="10"/>
  <c r="L5" i="16"/>
  <c r="K5"/>
  <c r="I5"/>
  <c r="C5" i="24"/>
  <c r="H5" i="16"/>
  <c r="F5" i="12"/>
  <c r="P5" i="16" l="1"/>
  <c r="O5"/>
  <c r="BU5" i="24"/>
  <c r="R5" i="9"/>
  <c r="F5" i="13"/>
  <c r="E5"/>
  <c r="D5"/>
  <c r="N5" i="16" l="1"/>
  <c r="Q5"/>
  <c r="R5" i="10"/>
  <c r="M5" i="16"/>
  <c r="K4" i="25" l="1"/>
  <c r="J4"/>
  <c r="I4"/>
  <c r="H4"/>
  <c r="G4"/>
  <c r="F4"/>
  <c r="E4"/>
  <c r="D4"/>
  <c r="A4"/>
  <c r="M5" i="1"/>
  <c r="K5"/>
  <c r="P5" i="14" l="1"/>
  <c r="F5" i="1" l="1"/>
  <c r="I5" l="1"/>
  <c r="J5"/>
  <c r="G5" l="1"/>
  <c r="H5" l="1"/>
  <c r="N5" i="13" l="1"/>
  <c r="AF5" i="26"/>
  <c r="M5" i="5" l="1"/>
  <c r="L5"/>
  <c r="D5" i="27"/>
  <c r="E5"/>
  <c r="V5" i="26"/>
  <c r="G5" i="13"/>
  <c r="H5" l="1"/>
  <c r="AG5" i="26"/>
  <c r="J5" i="13"/>
  <c r="AE5" i="26"/>
  <c r="I5" i="13"/>
  <c r="F5" i="27"/>
  <c r="P5" i="9" l="1"/>
  <c r="L5" i="13"/>
  <c r="K5"/>
  <c r="K5" i="5"/>
  <c r="J5"/>
  <c r="H5" i="27"/>
  <c r="G5"/>
  <c r="J5" l="1"/>
  <c r="I5"/>
  <c r="O5" i="13"/>
  <c r="L5" i="9" l="1"/>
  <c r="M5" i="13"/>
  <c r="P3" i="10"/>
  <c r="P4"/>
  <c r="L5" i="1" l="1"/>
  <c r="E5"/>
  <c r="N5"/>
  <c r="H5" i="5"/>
  <c r="O5" i="9"/>
  <c r="F5" i="5"/>
  <c r="AD5" l="1"/>
  <c r="E5" i="23"/>
  <c r="K5" i="9"/>
  <c r="I5" i="5"/>
  <c r="P5" i="10"/>
  <c r="AC5" i="5"/>
  <c r="C5" i="23"/>
  <c r="O5" i="1"/>
  <c r="D5" i="23" l="1"/>
  <c r="AA5" i="5"/>
  <c r="AH5"/>
  <c r="T5"/>
  <c r="AG5"/>
  <c r="AJ5"/>
  <c r="N5" i="9"/>
  <c r="P5" i="5"/>
  <c r="Q5"/>
  <c r="X5" l="1"/>
  <c r="Z5"/>
  <c r="W5" l="1"/>
</calcChain>
</file>

<file path=xl/sharedStrings.xml><?xml version="1.0" encoding="utf-8"?>
<sst xmlns="http://schemas.openxmlformats.org/spreadsheetml/2006/main" count="843" uniqueCount="523">
  <si>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</si>
  <si>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</si>
  <si>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</si>
  <si>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</si>
  <si>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</si>
  <si>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</si>
  <si>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</si>
  <si>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</si>
  <si>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</si>
  <si>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</si>
  <si>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</si>
  <si>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</si>
  <si>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</si>
  <si>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</si>
  <si>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</si>
  <si>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</si>
  <si>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</si>
  <si>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</si>
  <si>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</si>
  <si>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</si>
  <si>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</si>
  <si>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</si>
  <si>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</si>
  <si>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</si>
  <si>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</si>
  <si>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</si>
  <si>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</si>
  <si>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</si>
  <si>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</si>
  <si>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</si>
  <si>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</si>
  <si>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</si>
  <si>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</si>
  <si>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</si>
  <si>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</si>
  <si>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</si>
  <si>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</si>
  <si>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</si>
  <si>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</si>
  <si>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</si>
  <si>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</si>
  <si>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</si>
  <si>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</si>
  <si>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</si>
  <si>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</si>
  <si>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</si>
  <si>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</si>
  <si>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</si>
  <si>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</si>
  <si>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</si>
  <si>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</si>
  <si>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</si>
  <si>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</si>
  <si>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</si>
  <si>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</si>
  <si>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</si>
  <si>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</si>
  <si>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</si>
  <si>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</si>
  <si>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</si>
  <si>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</si>
  <si>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</si>
  <si>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</si>
  <si>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</si>
  <si>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</si>
  <si>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</si>
  <si>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</si>
  <si>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</si>
  <si>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</si>
  <si>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</si>
  <si>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</si>
  <si>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</si>
  <si>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</si>
  <si>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</si>
  <si>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</si>
  <si>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</si>
  <si>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</si>
  <si>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</si>
  <si>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</si>
  <si>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</si>
  <si>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</si>
  <si>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</si>
  <si>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</si>
  <si>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</si>
  <si>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</si>
  <si>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</si>
  <si>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</si>
  <si>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</si>
  <si>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</si>
  <si>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</si>
  <si>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</si>
  <si>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</si>
  <si>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</si>
  <si>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</si>
  <si>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</si>
  <si>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</si>
  <si>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</si>
  <si>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</si>
  <si>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</si>
  <si>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</si>
  <si>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</si>
  <si>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</si>
  <si>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</si>
  <si>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</si>
  <si>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</si>
  <si>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</si>
  <si>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</si>
  <si>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</si>
  <si>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</si>
  <si>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</si>
  <si>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</si>
  <si>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</si>
  <si>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</si>
  <si>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</si>
  <si>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</si>
  <si>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</si>
  <si>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</si>
  <si>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</si>
  <si>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</si>
  <si>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</si>
  <si>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</si>
  <si>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</si>
  <si>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</si>
  <si>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</si>
  <si>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</si>
  <si>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</si>
  <si>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</si>
  <si>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</si>
  <si>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</si>
  <si>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</si>
  <si>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</si>
  <si>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</si>
  <si>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</si>
  <si>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</si>
  <si>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</si>
  <si>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</si>
  <si>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</si>
  <si>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</si>
  <si>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</si>
  <si>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</si>
  <si>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</si>
  <si>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</si>
  <si>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</si>
  <si>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</si>
  <si>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</si>
  <si>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</si>
  <si>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</si>
  <si>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</si>
  <si>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</si>
  <si>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</si>
  <si>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</si>
  <si>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</si>
  <si>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</si>
  <si>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</si>
  <si>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</si>
  <si>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</si>
  <si>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</si>
  <si>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</si>
  <si>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</si>
  <si>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</si>
  <si>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</si>
  <si>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</si>
  <si>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</si>
  <si>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</si>
  <si>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</si>
  <si>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</si>
  <si>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</si>
  <si>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</si>
  <si>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</si>
  <si>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</si>
  <si>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</si>
  <si>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</si>
  <si>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</si>
  <si>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</si>
  <si>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</si>
  <si>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</si>
  <si>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</si>
  <si>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</si>
  <si>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</si>
  <si>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</si>
  <si>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</si>
  <si>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</si>
  <si>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</si>
  <si>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</si>
  <si>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</si>
  <si>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</si>
  <si>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</si>
  <si>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</si>
  <si>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</si>
  <si>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</si>
  <si>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</si>
  <si>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</si>
  <si>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</si>
  <si>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</si>
  <si>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</si>
  <si>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</si>
  <si>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</si>
  <si>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</si>
  <si>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</si>
  <si>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</si>
  <si>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</si>
  <si>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</si>
  <si>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</si>
  <si>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</si>
  <si>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</si>
  <si>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</si>
  <si>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</si>
  <si>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</si>
  <si>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</si>
  <si>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</si>
  <si>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</si>
  <si>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</si>
  <si>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</si>
  <si>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</si>
  <si>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</si>
  <si>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</si>
  <si>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</si>
  <si>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</si>
  <si>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</si>
  <si>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*2γ*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</si>
  <si>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</si>
  <si>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</si>
  <si>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</si>
  <si>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</si>
  <si>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</si>
  <si>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</si>
  <si>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</si>
  <si>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</si>
  <si>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</si>
  <si>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</si>
  <si>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</si>
  <si>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</si>
  <si>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</si>
  <si>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</si>
  <si>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</si>
  <si>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</si>
  <si>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</si>
  <si>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</si>
  <si>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</si>
  <si>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</si>
  <si>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</si>
  <si>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</si>
  <si>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</si>
  <si>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</si>
  <si>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</si>
  <si>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</si>
  <si>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</si>
  <si>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</si>
  <si>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</si>
  <si>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</si>
  <si>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</si>
  <si>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</si>
  <si>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</si>
  <si>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</si>
  <si>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</si>
  <si>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</si>
  <si>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</si>
  <si>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</si>
  <si>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</si>
  <si>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</si>
  <si>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</si>
  <si>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</si>
  <si>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</si>
  <si>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</si>
  <si>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</si>
  <si>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</si>
  <si>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</si>
  <si>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</si>
  <si>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</si>
  <si>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</si>
  <si>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</si>
  <si>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</si>
  <si>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</si>
  <si>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</si>
  <si>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</si>
  <si>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</si>
  <si>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</si>
  <si>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</si>
  <si>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</si>
  <si>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</si>
  <si>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</si>
  <si>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</si>
  <si>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</si>
  <si>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</si>
  <si>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</si>
  <si>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</si>
  <si>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</si>
  <si>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</si>
  <si>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</si>
  <si>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</si>
  <si>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</si>
  <si>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</si>
  <si>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</si>
  <si>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</si>
  <si>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</si>
  <si>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</si>
  <si>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</si>
  <si>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</si>
  <si>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</si>
  <si>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</si>
  <si>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</si>
  <si>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</si>
  <si>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</si>
  <si>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</si>
  <si>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</si>
  <si>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</si>
  <si>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</si>
  <si>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</si>
  <si>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</si>
  <si>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</si>
  <si>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</si>
  <si>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</si>
  <si>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</si>
  <si>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</si>
  <si>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</si>
  <si>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</si>
  <si>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</si>
  <si>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</si>
  <si>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</si>
  <si>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</si>
  <si>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</si>
  <si>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</si>
  <si>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</si>
  <si>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</si>
  <si>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</si>
  <si>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</si>
  <si>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</si>
  <si>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</si>
  <si>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</si>
  <si>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</si>
  <si>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</si>
  <si>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</si>
  <si>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</si>
  <si>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</si>
  <si>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</si>
  <si>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</si>
  <si>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</si>
  <si>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</si>
  <si>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</si>
  <si>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</si>
  <si>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</si>
  <si>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</si>
  <si>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</si>
  <si>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</si>
  <si>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</si>
  <si>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</si>
  <si>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</si>
  <si>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</si>
  <si>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</si>
  <si>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</si>
  <si>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</si>
  <si>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</si>
  <si>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</si>
  <si>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</si>
  <si>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</si>
  <si>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</si>
  <si>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</si>
  <si>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</si>
  <si>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</si>
  <si>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</si>
  <si>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</si>
  <si>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</si>
  <si>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</si>
  <si>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</si>
  <si>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</si>
  <si>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</si>
  <si>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</si>
  <si>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</si>
  <si>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</si>
  <si>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</si>
  <si>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</si>
  <si>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</si>
  <si>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</si>
  <si>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</si>
  <si>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</si>
  <si>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</si>
  <si>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</si>
  <si>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</si>
  <si>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</si>
  <si>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</si>
  <si>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</si>
  <si>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</si>
  <si>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</si>
  <si>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</si>
  <si>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</si>
  <si>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</si>
  <si>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</si>
  <si>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</si>
  <si>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</si>
  <si>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</si>
  <si>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</si>
  <si>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</si>
  <si>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</si>
  <si>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</si>
  <si>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</si>
  <si>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</si>
  <si>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</si>
  <si>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</si>
  <si>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</si>
  <si>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</si>
  <si>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</si>
  <si>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</si>
  <si>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</si>
  <si>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</si>
  <si>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</si>
  <si>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</si>
  <si>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</si>
  <si>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</si>
  <si>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</si>
  <si>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</si>
  <si>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</si>
  <si>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</si>
  <si>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</si>
  <si>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</si>
  <si>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</si>
  <si>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</si>
  <si>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</si>
  <si>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</si>
  <si>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</si>
  <si>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</si>
  <si>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</si>
  <si>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</si>
  <si>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</si>
  <si>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</si>
  <si>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</si>
  <si>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</si>
  <si>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</si>
  <si>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</si>
  <si>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</si>
  <si>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</si>
  <si>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</si>
  <si>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</si>
  <si>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</si>
  <si>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</si>
  <si>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</si>
  <si>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</si>
  <si>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</si>
  <si>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</si>
  <si>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</si>
  <si>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</si>
  <si>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</si>
  <si>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</si>
  <si>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</si>
  <si>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</si>
  <si>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</si>
  <si>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</si>
  <si>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</si>
  <si>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</si>
  <si>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</si>
  <si>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</si>
  <si>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</si>
  <si>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</si>
  <si>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</si>
  <si>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</si>
  <si>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</si>
  <si>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</si>
  <si>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</si>
  <si>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</si>
  <si>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</si>
  <si>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</si>
  <si>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</si>
  <si>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</si>
  <si>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</si>
  <si>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</si>
  <si>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</si>
  <si>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</si>
  <si>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</si>
  <si>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</si>
  <si>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</si>
  <si>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</si>
  <si>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</si>
  <si>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</si>
  <si>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</si>
  <si>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</si>
  <si>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</si>
  <si>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</si>
  <si>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</si>
  <si>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</si>
  <si>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</si>
  <si>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</si>
  <si>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</si>
  <si>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</si>
  <si>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</si>
  <si>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</si>
  <si>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</si>
  <si>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</si>
  <si>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</si>
  <si>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</si>
  <si>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</si>
  <si>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</si>
  <si>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</si>
  <si>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</si>
  <si>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</si>
  <si>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</si>
  <si>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</si>
  <si>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</si>
  <si>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</si>
  <si>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</si>
  <si>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</si>
  <si>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</si>
  <si>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 xml:space="preserve"> 2' φύλλα [= 100</t>
  </si>
  <si>
    <t>**81** = υπΔηλ - αιγιαλο-ρεμα = 100</t>
  </si>
  <si>
    <t>120 έως 250 + 120 έως 360 + 10/χλμ</t>
  </si>
  <si>
    <t>ΚΥΡΟΣ σύνολο</t>
  </si>
  <si>
    <t>αντίγραφα = 100</t>
  </si>
  <si>
    <t>300/φύλο</t>
  </si>
  <si>
    <t>επιτίκιο = 14%</t>
  </si>
  <si>
    <t>υποθήκης    ΤΟΚΟΙ {εμπρόθεσμα πληρωθέντες</t>
  </si>
  <si>
    <t>έως 4ο / 1990 {ΑΡΑ εκπρόθεσμη εξόφληση κατά το 1999</t>
  </si>
  <si>
    <t>δόσεις = 12 6μηνιαίες [ ΑΡΑ σύνολο = 4.615.870δρχ</t>
  </si>
  <si>
    <t>τόκοι = 4.615.870 - 1.978.864 = 2.637.006δρχ {= 7.738,83€</t>
  </si>
  <si>
    <t xml:space="preserve">ΕΠΙ ΠΑΝΤΟΣ συμβολαιογραφικού εγγράφου ο Συμβολαιογράφος παίρνει ως αμοιβή = 100δρχ (??-??-1981 έως 31/08/1984) </t>
  </si>
  <si>
    <t>40.000δρχ*3% = 1.200 ---+---  υπόλοιπο *1% {{{ από 1981 έως  31/08/1984}}}</t>
  </si>
  <si>
    <t>πάγιες = 250δρχ για 1ο φύλλο {{{ 1981 έως  31/08/1984 }}}</t>
  </si>
  <si>
    <t>300δρχ για τα 10 φύλλα + 250δρχ  υπόλοιπα φύλλα {{{ από ??/??/1981 έως 31/08/1984 }}}</t>
  </si>
  <si>
    <t>100δρχ {{{ από ??/??/1981 έως 31/08/1984 }}}</t>
  </si>
  <si>
    <t>100δρχ για υπόλοιπα φύλλα {{{ από ??/??/1981 έως 31/08/1984 }}}</t>
  </si>
  <si>
    <t>1με3</t>
  </si>
  <si>
    <t>παροχή υποθήκης προς Δ.Ο.Υ. για φόρους [= 1.978.864δρχ</t>
  </si>
  <si>
    <t>Δ.Ο.Υ. [= ……….</t>
  </si>
  <si>
    <t>219-64κ</t>
  </si>
  <si>
    <t>21964κ</t>
  </si>
  <si>
    <t>1ο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</si>
</sst>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6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43" fontId="33" fillId="0" borderId="0" xfId="1" applyFont="1" applyFill="1"/>
    <xf numFmtId="164" fontId="20" fillId="13" borderId="0" xfId="1" applyNumberFormat="1" applyFont="1" applyFill="1"/>
    <xf numFmtId="0" fontId="1" fillId="0" borderId="0" xfId="0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35" fillId="2" borderId="2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164" fontId="45" fillId="6" borderId="0" xfId="1" applyNumberFormat="1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43" fontId="17" fillId="0" borderId="0" xfId="1" applyFont="1" applyAlignment="1">
      <alignment horizontal="right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17" fillId="0" borderId="1" xfId="0" applyNumberFormat="1" applyFont="1" applyFill="1" applyBorder="1"/>
    <xf numFmtId="0" fontId="17" fillId="0" borderId="0" xfId="0" applyFont="1" applyFill="1" applyBorder="1" applyAlignment="1">
      <alignment horizontal="right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/>
    <xf numFmtId="43" fontId="20" fillId="0" borderId="9" xfId="1" applyFont="1" applyBorder="1"/>
    <xf numFmtId="164" fontId="20" fillId="2" borderId="9" xfId="1" applyNumberFormat="1" applyFont="1" applyFill="1" applyBorder="1"/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43" fontId="20" fillId="0" borderId="0" xfId="1" applyFont="1" applyFill="1" applyAlignment="1"/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17" fillId="0" borderId="9" xfId="1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17" fillId="0" borderId="9" xfId="1" applyNumberFormat="1" applyFont="1" applyFill="1" applyBorder="1"/>
    <xf numFmtId="14" fontId="20" fillId="0" borderId="9" xfId="0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164" fontId="20" fillId="0" borderId="9" xfId="0" applyNumberFormat="1" applyFont="1" applyFill="1" applyBorder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43" fontId="20" fillId="13" borderId="9" xfId="1" applyFont="1" applyFill="1" applyBorder="1"/>
    <xf numFmtId="3" fontId="5" fillId="0" borderId="0" xfId="0" applyNumberFormat="1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3"/>
  <sheetViews>
    <sheetView tabSelected="1"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8.140625" style="7" bestFit="1" customWidth="1"/>
    <col min="2" max="2" width="12.28515625" style="142" customWidth="1"/>
    <col min="3" max="3" width="45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75" t="s">
        <v>1</v>
      </c>
      <c r="B1" s="477" t="s">
        <v>2</v>
      </c>
      <c r="C1" s="479" t="s">
        <v>0</v>
      </c>
      <c r="D1" s="481" t="s">
        <v>60</v>
      </c>
      <c r="E1" s="489" t="s">
        <v>81</v>
      </c>
      <c r="F1" s="490"/>
      <c r="G1" s="490"/>
      <c r="H1" s="490"/>
      <c r="I1" s="490"/>
      <c r="J1" s="490"/>
      <c r="K1" s="490"/>
      <c r="L1" s="485" t="s">
        <v>359</v>
      </c>
      <c r="M1" s="485"/>
      <c r="N1" s="483" t="s">
        <v>61</v>
      </c>
      <c r="O1" s="484"/>
      <c r="P1" s="486" t="s">
        <v>29</v>
      </c>
      <c r="Q1" s="487"/>
      <c r="R1" s="487"/>
      <c r="S1" s="487"/>
      <c r="T1" s="487"/>
      <c r="U1" s="487"/>
      <c r="V1" s="487"/>
      <c r="W1" s="487"/>
      <c r="X1" s="487"/>
      <c r="Y1" s="487"/>
      <c r="Z1" s="487"/>
      <c r="AA1" s="488"/>
    </row>
    <row r="2" spans="1:27" ht="12" thickBot="1">
      <c r="A2" s="476"/>
      <c r="B2" s="478"/>
      <c r="C2" s="480"/>
      <c r="D2" s="482"/>
      <c r="E2" s="85" t="s">
        <v>90</v>
      </c>
      <c r="F2" s="85" t="s">
        <v>3</v>
      </c>
      <c r="G2" s="85" t="s">
        <v>129</v>
      </c>
      <c r="H2" s="85" t="s">
        <v>91</v>
      </c>
      <c r="I2" s="85" t="s">
        <v>92</v>
      </c>
      <c r="J2" s="85" t="s">
        <v>93</v>
      </c>
      <c r="K2" s="96" t="s">
        <v>127</v>
      </c>
      <c r="L2" s="60" t="s">
        <v>23</v>
      </c>
      <c r="M2" s="161" t="s">
        <v>503</v>
      </c>
      <c r="N2" s="153" t="s">
        <v>23</v>
      </c>
      <c r="O2" s="95" t="s">
        <v>128</v>
      </c>
      <c r="P2" s="329">
        <v>1</v>
      </c>
      <c r="Q2" s="163" t="s">
        <v>212</v>
      </c>
      <c r="R2" s="163" t="s">
        <v>213</v>
      </c>
      <c r="S2" s="163" t="s">
        <v>214</v>
      </c>
      <c r="T2" s="163" t="s">
        <v>215</v>
      </c>
      <c r="U2" s="163" t="s">
        <v>367</v>
      </c>
      <c r="V2" s="163" t="s">
        <v>368</v>
      </c>
      <c r="W2" s="163" t="s">
        <v>369</v>
      </c>
      <c r="X2" s="163" t="s">
        <v>370</v>
      </c>
      <c r="Y2" s="163"/>
      <c r="Z2" s="163"/>
      <c r="AA2" s="164"/>
    </row>
    <row r="3" spans="1:27" s="5" customFormat="1">
      <c r="A3" s="375" t="s">
        <v>522</v>
      </c>
      <c r="B3" s="324">
        <v>30772</v>
      </c>
      <c r="C3" s="417" t="s">
        <v>518</v>
      </c>
      <c r="D3" s="285"/>
      <c r="E3" s="303">
        <f>'2-δικαιώμ'!M3</f>
        <v>222.5</v>
      </c>
      <c r="F3" s="286">
        <f>'3-φύλλα2α'!F3</f>
        <v>200</v>
      </c>
      <c r="G3" s="286">
        <f>'4-πολλυπρ'!P3</f>
        <v>900</v>
      </c>
      <c r="H3" s="285">
        <f>'5-αντίγρ'!M3</f>
        <v>534</v>
      </c>
      <c r="I3" s="285">
        <f>'6-μεταγρ'!H3</f>
        <v>600</v>
      </c>
      <c r="J3" s="285">
        <f>'7-προςΔΟΥ'!E3</f>
        <v>0</v>
      </c>
      <c r="K3" s="285"/>
      <c r="L3" s="303">
        <f t="shared" ref="L3:L4" si="0">E3+F3+G3+H3+I3+J3+K3</f>
        <v>2456.5</v>
      </c>
      <c r="M3" s="303">
        <v>1020</v>
      </c>
      <c r="N3" s="287">
        <f>M3-P3-'14-βιβλΕσ'!M3-'8-κ-15-17'!AF3</f>
        <v>992</v>
      </c>
      <c r="O3" s="287">
        <f t="shared" ref="O3:O4" si="1">L3-N3</f>
        <v>1464.5</v>
      </c>
      <c r="P3" s="288"/>
      <c r="Q3" s="304"/>
      <c r="R3" s="304"/>
      <c r="S3" s="304"/>
      <c r="T3" s="304"/>
      <c r="U3" s="304"/>
      <c r="V3" s="304"/>
      <c r="W3" s="304"/>
      <c r="X3" s="304"/>
      <c r="Y3" s="304"/>
      <c r="Z3" s="71"/>
      <c r="AA3" s="71"/>
    </row>
    <row r="4" spans="1:27" s="5" customFormat="1" ht="12" thickBot="1">
      <c r="A4" s="427"/>
      <c r="B4" s="419"/>
      <c r="C4" s="420" t="s">
        <v>507</v>
      </c>
      <c r="D4" s="421">
        <v>2637006</v>
      </c>
      <c r="E4" s="422">
        <f>'2-δικαιώμ'!M4</f>
        <v>23406.050999999999</v>
      </c>
      <c r="F4" s="422">
        <f>'3-φύλλα2α'!F4</f>
        <v>200</v>
      </c>
      <c r="G4" s="422">
        <f>'4-πολλυπρ'!P4</f>
        <v>1100</v>
      </c>
      <c r="H4" s="421">
        <f>'5-αντίγρ'!M4</f>
        <v>534</v>
      </c>
      <c r="I4" s="421">
        <f>'6-μεταγρ'!H4</f>
        <v>0</v>
      </c>
      <c r="J4" s="421">
        <f>'7-προςΔΟΥ'!E4</f>
        <v>0</v>
      </c>
      <c r="K4" s="421"/>
      <c r="L4" s="422">
        <f t="shared" si="0"/>
        <v>25240.050999999999</v>
      </c>
      <c r="M4" s="422"/>
      <c r="N4" s="423">
        <f>M4-P4-'14-βιβλΕσ'!M4-'8-κ-15-17'!AF4</f>
        <v>0</v>
      </c>
      <c r="O4" s="423">
        <f t="shared" si="1"/>
        <v>25240.050999999999</v>
      </c>
      <c r="P4" s="424"/>
      <c r="Q4" s="425"/>
      <c r="R4" s="425"/>
      <c r="S4" s="425"/>
      <c r="T4" s="425"/>
      <c r="U4" s="425"/>
      <c r="V4" s="425"/>
      <c r="W4" s="425"/>
      <c r="X4" s="425"/>
      <c r="Y4" s="425"/>
      <c r="Z4" s="426"/>
      <c r="AA4" s="426"/>
    </row>
    <row r="5" spans="1:27">
      <c r="A5" s="473" t="s">
        <v>45</v>
      </c>
      <c r="B5" s="474"/>
      <c r="C5" s="474"/>
      <c r="D5" s="474"/>
      <c r="E5" s="162">
        <f t="shared" ref="E5:O5" si="2">SUM(E3:E4)</f>
        <v>23628.550999999999</v>
      </c>
      <c r="F5" s="162">
        <f t="shared" si="2"/>
        <v>400</v>
      </c>
      <c r="G5" s="162">
        <f t="shared" si="2"/>
        <v>2000</v>
      </c>
      <c r="H5" s="162">
        <f t="shared" si="2"/>
        <v>1068</v>
      </c>
      <c r="I5" s="162">
        <f t="shared" si="2"/>
        <v>600</v>
      </c>
      <c r="J5" s="162">
        <f t="shared" si="2"/>
        <v>0</v>
      </c>
      <c r="K5" s="162">
        <f t="shared" si="2"/>
        <v>0</v>
      </c>
      <c r="L5" s="162">
        <f t="shared" si="2"/>
        <v>27696.550999999999</v>
      </c>
      <c r="M5" s="162">
        <f t="shared" si="2"/>
        <v>1020</v>
      </c>
      <c r="N5" s="162">
        <f t="shared" si="2"/>
        <v>992</v>
      </c>
      <c r="O5" s="162">
        <f t="shared" si="2"/>
        <v>26704.550999999999</v>
      </c>
    </row>
    <row r="7" spans="1:27">
      <c r="A7" s="54"/>
      <c r="B7" s="112"/>
      <c r="C7" s="90"/>
      <c r="P7" s="209" t="s">
        <v>96</v>
      </c>
      <c r="Q7" s="134"/>
      <c r="R7" s="134"/>
      <c r="S7" s="134"/>
      <c r="T7" s="144"/>
      <c r="U7" s="144"/>
      <c r="V7" s="144"/>
      <c r="W7" s="144"/>
      <c r="X7" s="144"/>
      <c r="Z7" s="134"/>
      <c r="AA7" s="134"/>
    </row>
    <row r="8" spans="1:27" ht="20.25">
      <c r="A8" s="54"/>
      <c r="B8" s="112"/>
      <c r="C8" s="90"/>
      <c r="K8" s="388" t="s">
        <v>502</v>
      </c>
      <c r="L8" s="7"/>
      <c r="M8" s="7"/>
      <c r="Q8" s="117" t="s">
        <v>363</v>
      </c>
      <c r="R8" s="117"/>
      <c r="S8" s="117"/>
      <c r="T8" s="136"/>
      <c r="U8" s="144"/>
      <c r="V8" s="144"/>
      <c r="W8" s="144"/>
      <c r="X8" s="144"/>
      <c r="Z8" s="135"/>
      <c r="AA8" s="117"/>
    </row>
    <row r="9" spans="1:27">
      <c r="A9" s="54"/>
      <c r="B9" s="112"/>
      <c r="C9" s="90"/>
      <c r="D9" s="7"/>
      <c r="K9" s="166" t="s">
        <v>216</v>
      </c>
      <c r="L9" s="119"/>
      <c r="M9" s="119"/>
      <c r="Q9" s="117"/>
      <c r="R9" s="117" t="s">
        <v>124</v>
      </c>
      <c r="S9" s="117"/>
      <c r="T9" s="144"/>
      <c r="U9" s="144"/>
      <c r="V9" s="144"/>
      <c r="W9" s="144"/>
      <c r="X9" s="144"/>
      <c r="Z9" s="117"/>
    </row>
    <row r="10" spans="1:27">
      <c r="A10" s="54"/>
      <c r="B10" s="112"/>
      <c r="C10" s="90"/>
      <c r="K10" s="222" t="s">
        <v>217</v>
      </c>
      <c r="S10" s="117" t="s">
        <v>362</v>
      </c>
      <c r="T10" s="90"/>
      <c r="U10" s="90"/>
      <c r="V10" s="90"/>
      <c r="W10" s="90"/>
      <c r="X10" s="90"/>
    </row>
    <row r="11" spans="1:27">
      <c r="A11" s="409"/>
      <c r="B11" s="112"/>
      <c r="C11" s="90"/>
      <c r="E11" s="7"/>
      <c r="F11" s="7"/>
      <c r="G11" s="7"/>
      <c r="H11" s="7"/>
      <c r="I11" s="7"/>
      <c r="J11" s="7"/>
      <c r="K11" s="7"/>
      <c r="L11" s="7"/>
      <c r="M11" s="7" t="s">
        <v>488</v>
      </c>
      <c r="N11" s="7"/>
      <c r="O11" s="7"/>
      <c r="T11" s="117" t="s">
        <v>364</v>
      </c>
      <c r="U11" s="144"/>
      <c r="V11" s="144"/>
      <c r="W11" s="144"/>
      <c r="X11" s="144"/>
    </row>
    <row r="12" spans="1:27">
      <c r="A12" s="409"/>
      <c r="B12" s="112"/>
      <c r="C12" s="90"/>
      <c r="O12" s="7"/>
      <c r="Q12" s="7"/>
      <c r="T12" s="90"/>
      <c r="U12" s="144" t="s">
        <v>365</v>
      </c>
      <c r="V12" s="144"/>
      <c r="W12" s="144"/>
      <c r="X12" s="144"/>
    </row>
    <row r="13" spans="1:27">
      <c r="A13" s="54"/>
      <c r="B13" s="112"/>
      <c r="C13" s="90"/>
      <c r="L13" s="7"/>
      <c r="M13" s="7"/>
      <c r="N13" s="7"/>
      <c r="O13" s="7"/>
      <c r="Q13" s="2"/>
      <c r="R13" s="2"/>
      <c r="T13" s="90"/>
      <c r="U13" s="90"/>
      <c r="V13" s="144" t="s">
        <v>366</v>
      </c>
      <c r="W13" s="90"/>
      <c r="X13" s="90"/>
    </row>
    <row r="14" spans="1:27">
      <c r="A14" s="54"/>
      <c r="B14" s="364"/>
      <c r="C14" s="90"/>
    </row>
    <row r="15" spans="1:27">
      <c r="A15" s="54"/>
      <c r="B15" s="364"/>
      <c r="C15" s="90"/>
      <c r="D15" s="311"/>
      <c r="E15" s="7"/>
      <c r="F15" s="7"/>
      <c r="G15" s="7"/>
      <c r="H15" s="7" t="s">
        <v>312</v>
      </c>
      <c r="I15" s="7" t="s">
        <v>313</v>
      </c>
      <c r="J15" s="7" t="s">
        <v>492</v>
      </c>
      <c r="L15" s="491" t="s">
        <v>482</v>
      </c>
      <c r="M15" s="491"/>
      <c r="N15" s="491"/>
      <c r="O15" s="491"/>
      <c r="P15" s="491"/>
      <c r="Q15" s="491"/>
    </row>
    <row r="16" spans="1:27">
      <c r="A16" s="54"/>
      <c r="B16" s="410"/>
      <c r="C16" s="418" t="s">
        <v>506</v>
      </c>
      <c r="D16" s="311" t="s">
        <v>522</v>
      </c>
      <c r="E16" s="7">
        <v>1020</v>
      </c>
      <c r="F16" s="330" t="s">
        <v>308</v>
      </c>
      <c r="G16" s="54"/>
      <c r="H16" s="7"/>
      <c r="I16" s="7"/>
      <c r="J16" s="7"/>
      <c r="K16" s="7"/>
      <c r="L16" s="7"/>
      <c r="M16" s="7"/>
      <c r="N16" s="7"/>
      <c r="O16" s="7"/>
      <c r="Q16" s="7"/>
      <c r="S16" s="3">
        <v>20</v>
      </c>
      <c r="T16" s="3" t="s">
        <v>308</v>
      </c>
    </row>
    <row r="17" spans="1:20">
      <c r="A17" s="54"/>
      <c r="B17" s="364"/>
      <c r="C17" s="345" t="s">
        <v>509</v>
      </c>
      <c r="D17" s="311"/>
      <c r="E17" s="7"/>
      <c r="F17" s="330" t="s">
        <v>57</v>
      </c>
      <c r="G17" s="54"/>
      <c r="H17" s="7"/>
      <c r="I17" s="7"/>
      <c r="J17" s="7"/>
      <c r="K17" s="7"/>
      <c r="L17" s="7"/>
      <c r="M17" s="7"/>
      <c r="N17" s="7"/>
      <c r="O17" s="7"/>
      <c r="Q17" s="7"/>
      <c r="S17" s="3">
        <v>60</v>
      </c>
      <c r="T17" s="3" t="s">
        <v>394</v>
      </c>
    </row>
    <row r="18" spans="1:20">
      <c r="A18" s="54"/>
      <c r="B18" s="364"/>
      <c r="C18" s="345" t="s">
        <v>508</v>
      </c>
      <c r="D18" s="345"/>
      <c r="E18" s="7"/>
      <c r="F18" s="330" t="s">
        <v>479</v>
      </c>
      <c r="G18" s="54"/>
      <c r="H18" s="7"/>
      <c r="I18" s="7"/>
      <c r="J18" s="7">
        <v>250</v>
      </c>
      <c r="K18" s="7"/>
      <c r="L18" s="7"/>
      <c r="M18" s="7"/>
      <c r="N18" s="7"/>
      <c r="O18" s="7"/>
      <c r="Q18" s="7"/>
      <c r="S18" s="3">
        <v>550</v>
      </c>
      <c r="T18" s="3" t="s">
        <v>479</v>
      </c>
    </row>
    <row r="19" spans="1:20">
      <c r="A19" s="54"/>
      <c r="B19" s="364"/>
      <c r="C19" s="345" t="s">
        <v>510</v>
      </c>
      <c r="D19" s="359"/>
      <c r="E19" s="7"/>
      <c r="F19" s="330" t="s">
        <v>480</v>
      </c>
      <c r="G19" s="366"/>
      <c r="H19" s="7"/>
      <c r="I19" s="7"/>
      <c r="J19" s="7"/>
      <c r="K19" s="7"/>
      <c r="L19" s="7"/>
      <c r="M19" s="7"/>
      <c r="N19" s="7"/>
      <c r="O19" s="7"/>
      <c r="Q19" s="7"/>
    </row>
    <row r="20" spans="1:20">
      <c r="A20" s="54"/>
      <c r="B20" s="364"/>
      <c r="C20" s="90"/>
      <c r="D20" s="359"/>
      <c r="E20" s="7"/>
      <c r="F20" s="330">
        <v>3600</v>
      </c>
      <c r="G20" s="366"/>
      <c r="H20" s="7"/>
      <c r="I20" s="7"/>
      <c r="J20" s="7"/>
      <c r="K20" s="7"/>
      <c r="L20" s="7"/>
      <c r="M20" s="7"/>
      <c r="N20" s="7"/>
      <c r="O20" s="7"/>
      <c r="Q20" s="7"/>
    </row>
    <row r="21" spans="1:20">
      <c r="A21" s="54"/>
      <c r="B21" s="364"/>
      <c r="C21" s="90"/>
      <c r="D21" s="359"/>
      <c r="E21" s="7"/>
      <c r="F21" s="330" t="s">
        <v>361</v>
      </c>
      <c r="G21" s="366"/>
      <c r="H21" s="7"/>
      <c r="I21" s="7"/>
      <c r="J21" s="7"/>
      <c r="K21" s="7"/>
      <c r="L21" s="7"/>
      <c r="M21" s="7"/>
      <c r="N21" s="7"/>
      <c r="O21" s="7"/>
      <c r="Q21" s="7"/>
      <c r="T21" s="373"/>
    </row>
    <row r="22" spans="1:20">
      <c r="A22" s="54"/>
      <c r="B22" s="364"/>
      <c r="C22" s="90"/>
      <c r="D22" s="359"/>
      <c r="E22" s="7"/>
      <c r="F22" s="330" t="s">
        <v>481</v>
      </c>
      <c r="G22" s="377"/>
      <c r="H22" s="7"/>
      <c r="I22" s="7"/>
      <c r="J22" s="7">
        <v>200</v>
      </c>
      <c r="K22" s="7"/>
      <c r="L22" s="7"/>
      <c r="M22" s="7"/>
      <c r="N22" s="7"/>
      <c r="O22" s="7"/>
      <c r="Q22" s="7"/>
      <c r="T22" s="373"/>
    </row>
    <row r="23" spans="1:20">
      <c r="A23" s="54"/>
      <c r="B23" s="364"/>
      <c r="C23" s="90"/>
      <c r="D23" s="359"/>
      <c r="E23" s="7"/>
      <c r="F23" s="140" t="s">
        <v>91</v>
      </c>
      <c r="G23" s="363"/>
      <c r="H23" s="7"/>
      <c r="I23" s="7"/>
      <c r="J23" s="7"/>
      <c r="K23" s="7"/>
      <c r="L23" s="7"/>
      <c r="M23" s="7"/>
      <c r="N23" s="7"/>
      <c r="O23" s="7"/>
      <c r="Q23" s="7"/>
      <c r="T23" s="373"/>
    </row>
    <row r="24" spans="1:20">
      <c r="A24" s="54"/>
      <c r="B24" s="365"/>
      <c r="C24" s="90"/>
      <c r="D24" s="359"/>
      <c r="E24" s="7"/>
      <c r="F24" s="140" t="s">
        <v>358</v>
      </c>
      <c r="G24" s="363"/>
      <c r="H24" s="7"/>
      <c r="I24" s="7"/>
      <c r="J24" s="7"/>
      <c r="K24" s="7"/>
      <c r="L24" s="7"/>
      <c r="M24" s="7"/>
      <c r="N24" s="7"/>
      <c r="O24" s="7"/>
      <c r="Q24" s="7"/>
      <c r="T24" s="373"/>
    </row>
    <row r="25" spans="1:20">
      <c r="A25" s="54"/>
      <c r="B25" s="112"/>
      <c r="C25" s="90"/>
      <c r="D25" s="359"/>
      <c r="E25" s="7"/>
      <c r="F25" s="140" t="s">
        <v>92</v>
      </c>
      <c r="G25" s="363"/>
      <c r="H25" s="7"/>
      <c r="I25" s="7"/>
      <c r="J25" s="7"/>
      <c r="K25" s="7"/>
      <c r="L25" s="7"/>
      <c r="M25" s="7"/>
      <c r="N25" s="7"/>
      <c r="O25" s="7"/>
      <c r="Q25" s="7"/>
      <c r="T25" s="373"/>
    </row>
    <row r="26" spans="1:20">
      <c r="A26" s="54"/>
      <c r="B26" s="112"/>
      <c r="C26" s="90"/>
      <c r="D26" s="359"/>
      <c r="E26" s="7"/>
      <c r="F26" s="140" t="s">
        <v>483</v>
      </c>
      <c r="G26" s="54"/>
      <c r="H26" s="7"/>
      <c r="I26" s="7"/>
      <c r="J26" s="7"/>
      <c r="K26" s="7"/>
      <c r="L26" s="7"/>
      <c r="M26" s="7"/>
      <c r="N26" s="7"/>
      <c r="O26" s="7"/>
      <c r="Q26" s="7"/>
      <c r="T26" s="373"/>
    </row>
    <row r="27" spans="1:20">
      <c r="A27" s="54"/>
      <c r="B27" s="112"/>
      <c r="C27" s="90"/>
      <c r="D27" s="359"/>
      <c r="F27" s="140"/>
      <c r="G27" s="234">
        <f>SUM(G16:G26)</f>
        <v>0</v>
      </c>
      <c r="H27" s="234">
        <f t="shared" ref="H27:J27" si="3">SUM(H16:H26)</f>
        <v>0</v>
      </c>
      <c r="I27" s="234">
        <f t="shared" si="3"/>
        <v>0</v>
      </c>
      <c r="J27" s="234">
        <f t="shared" si="3"/>
        <v>450</v>
      </c>
      <c r="K27" s="234"/>
      <c r="L27" s="378">
        <f t="shared" ref="L27:M27" si="4">SUM(L16:L26)</f>
        <v>0</v>
      </c>
      <c r="M27" s="378">
        <f t="shared" si="4"/>
        <v>0</v>
      </c>
      <c r="N27" s="352">
        <f>SUM(L27:M27)</f>
        <v>0</v>
      </c>
      <c r="O27" s="352">
        <f t="shared" ref="O27:Q27" si="5">SUM(M27:N27)</f>
        <v>0</v>
      </c>
      <c r="P27" s="352">
        <f t="shared" si="5"/>
        <v>0</v>
      </c>
      <c r="Q27" s="352">
        <f t="shared" si="5"/>
        <v>0</v>
      </c>
      <c r="R27" s="379">
        <f>SUM(L27:Q27)</f>
        <v>0</v>
      </c>
    </row>
    <row r="28" spans="1:20">
      <c r="C28" s="90"/>
      <c r="D28" s="7"/>
      <c r="E28" s="7"/>
    </row>
    <row r="29" spans="1:20">
      <c r="C29" s="90"/>
      <c r="D29" s="7"/>
      <c r="E29" s="7"/>
    </row>
    <row r="30" spans="1:20">
      <c r="C30" s="90"/>
      <c r="D30" s="7"/>
      <c r="E30" s="7"/>
    </row>
    <row r="31" spans="1:20">
      <c r="C31" s="90"/>
      <c r="D31" s="7"/>
    </row>
    <row r="32" spans="1:20">
      <c r="C32" s="345"/>
      <c r="D32" s="7"/>
    </row>
    <row r="33" spans="4:4">
      <c r="D33" s="7"/>
    </row>
  </sheetData>
  <mergeCells count="10">
    <mergeCell ref="N1:O1"/>
    <mergeCell ref="L1:M1"/>
    <mergeCell ref="P1:AA1"/>
    <mergeCell ref="E1:K1"/>
    <mergeCell ref="L15:Q15"/>
    <mergeCell ref="A5:D5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G8" sqref="G8:M16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2" t="s">
        <v>19</v>
      </c>
      <c r="B1" s="634" t="s">
        <v>343</v>
      </c>
      <c r="C1" s="634" t="s">
        <v>83</v>
      </c>
      <c r="D1" s="636" t="s">
        <v>344</v>
      </c>
      <c r="E1" s="637"/>
      <c r="F1" s="637"/>
      <c r="G1" s="638" t="s">
        <v>312</v>
      </c>
      <c r="H1" s="639"/>
      <c r="I1" s="628" t="s">
        <v>313</v>
      </c>
      <c r="J1" s="628"/>
      <c r="K1" s="271"/>
      <c r="L1" s="272"/>
      <c r="M1" s="629" t="s">
        <v>345</v>
      </c>
      <c r="N1" s="629"/>
      <c r="O1" s="629"/>
      <c r="P1" s="272"/>
      <c r="Q1" s="629" t="s">
        <v>346</v>
      </c>
      <c r="R1" s="629"/>
      <c r="S1" s="629"/>
      <c r="T1" s="629"/>
      <c r="U1" s="273"/>
      <c r="V1" s="630" t="s">
        <v>312</v>
      </c>
      <c r="W1" s="630" t="s">
        <v>347</v>
      </c>
      <c r="X1" s="630" t="s">
        <v>348</v>
      </c>
      <c r="Y1" s="273"/>
      <c r="Z1" s="622" t="s">
        <v>349</v>
      </c>
      <c r="AA1" s="623"/>
      <c r="AB1" s="623"/>
      <c r="AC1" s="623"/>
      <c r="AD1" s="624"/>
    </row>
    <row r="2" spans="1:30" ht="12" thickBot="1">
      <c r="A2" s="633"/>
      <c r="B2" s="635"/>
      <c r="C2" s="635"/>
      <c r="D2" s="217" t="s">
        <v>321</v>
      </c>
      <c r="E2" s="217" t="s">
        <v>327</v>
      </c>
      <c r="F2" s="155" t="s">
        <v>328</v>
      </c>
      <c r="G2" s="218" t="s">
        <v>350</v>
      </c>
      <c r="H2" s="219" t="s">
        <v>351</v>
      </c>
      <c r="I2" s="218" t="s">
        <v>352</v>
      </c>
      <c r="J2" s="220" t="s">
        <v>353</v>
      </c>
      <c r="K2" s="274" t="s">
        <v>354</v>
      </c>
      <c r="L2" s="275"/>
      <c r="M2" s="276" t="s">
        <v>357</v>
      </c>
      <c r="N2" s="276" t="s">
        <v>355</v>
      </c>
      <c r="O2" s="276" t="s">
        <v>356</v>
      </c>
      <c r="P2" s="275"/>
      <c r="Q2" s="277" t="s">
        <v>357</v>
      </c>
      <c r="R2" s="278">
        <v>1.2999999999999999E-2</v>
      </c>
      <c r="S2" s="278">
        <v>6.4999999999999997E-3</v>
      </c>
      <c r="T2" s="279">
        <v>1.25E-3</v>
      </c>
      <c r="U2" s="280"/>
      <c r="V2" s="631"/>
      <c r="W2" s="631"/>
      <c r="X2" s="631"/>
      <c r="Y2" s="280"/>
      <c r="Z2" s="281" t="s">
        <v>357</v>
      </c>
      <c r="AA2" s="281" t="s">
        <v>355</v>
      </c>
      <c r="AB2" s="282" t="s">
        <v>356</v>
      </c>
      <c r="AC2" s="281" t="s">
        <v>347</v>
      </c>
      <c r="AD2" s="281" t="s">
        <v>348</v>
      </c>
    </row>
    <row r="3" spans="1:30" s="17" customFormat="1">
      <c r="A3" s="124" t="str">
        <f>'1-συμβολαια'!A3</f>
        <v>1ο</v>
      </c>
      <c r="B3" s="124" t="str">
        <f>'1-συμβολαια'!C3</f>
        <v>παροχή υποθήκης προς Δ.Ο.Υ. για φόρους [= 1.978.864δρχ</v>
      </c>
      <c r="C3" s="221">
        <f>'1-συμβολαια'!D3</f>
        <v>0</v>
      </c>
      <c r="D3" s="221">
        <f>'8-κ-15-17'!D3</f>
        <v>0</v>
      </c>
      <c r="E3" s="221">
        <f>'8-κ-15-17'!M3</f>
        <v>0</v>
      </c>
      <c r="F3" s="221">
        <f>'8-κ-15-17'!V3</f>
        <v>0</v>
      </c>
      <c r="G3" s="221">
        <f>'2-δικαιώμ'!I3</f>
        <v>0</v>
      </c>
      <c r="H3" s="221">
        <f>'2-δικαιώμ'!J3</f>
        <v>12.5</v>
      </c>
      <c r="I3" s="221">
        <f>'2-δικαιώμ'!K3</f>
        <v>12.5</v>
      </c>
      <c r="J3" s="221">
        <f>'2-δικαιώμ'!L3</f>
        <v>2.5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12.5</v>
      </c>
      <c r="W3" s="11">
        <f>'2-δικαιώμ'!K3</f>
        <v>12.5</v>
      </c>
      <c r="X3" s="11">
        <f>'2-δικαιώμ'!L3</f>
        <v>2.5</v>
      </c>
      <c r="Z3" s="11"/>
      <c r="AA3" s="11"/>
      <c r="AB3" s="11"/>
      <c r="AC3" s="11"/>
      <c r="AD3" s="11"/>
    </row>
    <row r="4" spans="1:30" s="17" customFormat="1">
      <c r="A4" s="124"/>
      <c r="B4" s="124" t="str">
        <f>'1-συμβολαια'!C4</f>
        <v>υποθήκης    ΤΟΚΟΙ {εμπρόθεσμα πληρωθέντες</v>
      </c>
      <c r="C4" s="221">
        <f>'1-συμβολαια'!D4</f>
        <v>2637006</v>
      </c>
      <c r="D4" s="221">
        <f>'8-κ-15-17'!D4</f>
        <v>34281.078000000001</v>
      </c>
      <c r="E4" s="221">
        <f>'8-κ-15-17'!M4</f>
        <v>0</v>
      </c>
      <c r="F4" s="221">
        <f>'8-κ-15-17'!V4</f>
        <v>0</v>
      </c>
      <c r="G4" s="221">
        <f>'2-δικαιώμ'!I4</f>
        <v>2445.3054000000002</v>
      </c>
      <c r="H4" s="221">
        <f>'2-δικαιώμ'!J4</f>
        <v>17.5</v>
      </c>
      <c r="I4" s="221">
        <f>'2-δικαιώμ'!K4</f>
        <v>1376.0030000000002</v>
      </c>
      <c r="J4" s="221">
        <f>'2-δικαιώμ'!L4</f>
        <v>275.20060000000001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2462.8054000000002</v>
      </c>
      <c r="W4" s="11">
        <f>'2-δικαιώμ'!K4</f>
        <v>1376.0030000000002</v>
      </c>
      <c r="X4" s="11">
        <f>'2-δικαιώμ'!L4</f>
        <v>275.20060000000001</v>
      </c>
      <c r="Z4" s="11"/>
      <c r="AA4" s="11"/>
      <c r="AB4" s="11"/>
      <c r="AC4" s="11"/>
      <c r="AD4" s="11"/>
    </row>
    <row r="5" spans="1:30">
      <c r="A5" s="625" t="str">
        <f>'1-συμβολαια'!A5</f>
        <v>σύνολο</v>
      </c>
      <c r="B5" s="626"/>
      <c r="C5" s="627"/>
      <c r="D5" s="206">
        <f t="shared" ref="D5:J5" si="0">SUM(D3:D4)</f>
        <v>34281.078000000001</v>
      </c>
      <c r="E5" s="206">
        <f t="shared" si="0"/>
        <v>0</v>
      </c>
      <c r="F5" s="206">
        <f t="shared" si="0"/>
        <v>0</v>
      </c>
      <c r="G5" s="206">
        <f t="shared" si="0"/>
        <v>2445.3054000000002</v>
      </c>
      <c r="H5" s="206">
        <f t="shared" si="0"/>
        <v>30</v>
      </c>
      <c r="I5" s="206">
        <f t="shared" si="0"/>
        <v>1388.5030000000002</v>
      </c>
      <c r="J5" s="206">
        <f t="shared" si="0"/>
        <v>277.70060000000001</v>
      </c>
    </row>
    <row r="8" spans="1:30">
      <c r="B8" s="90"/>
      <c r="D8" s="2"/>
      <c r="E8" s="2"/>
      <c r="F8" s="2"/>
      <c r="G8" s="2"/>
      <c r="H8" s="2"/>
      <c r="I8" s="2"/>
      <c r="J8" s="2"/>
    </row>
    <row r="9" spans="1:30" ht="12.75">
      <c r="B9" s="231" t="s">
        <v>381</v>
      </c>
      <c r="D9" s="2"/>
      <c r="E9" s="2"/>
      <c r="F9" s="2"/>
      <c r="G9" s="169"/>
      <c r="H9" s="5"/>
      <c r="I9" s="5"/>
      <c r="J9" s="2"/>
    </row>
    <row r="10" spans="1:30" ht="12.75">
      <c r="B10" s="232" t="s">
        <v>382</v>
      </c>
      <c r="D10" s="2"/>
      <c r="E10" s="2"/>
      <c r="F10" s="2"/>
      <c r="G10" s="117"/>
      <c r="J10" s="2"/>
      <c r="L10" s="117"/>
    </row>
    <row r="11" spans="1:30" ht="15.75">
      <c r="B11" s="245" t="s">
        <v>383</v>
      </c>
      <c r="D11" s="2"/>
      <c r="E11" s="2"/>
      <c r="F11" s="2"/>
      <c r="G11" s="2"/>
      <c r="H11" s="5"/>
      <c r="I11" s="5"/>
      <c r="J11" s="2"/>
    </row>
    <row r="12" spans="1:30">
      <c r="B12" s="90"/>
      <c r="D12" s="2"/>
      <c r="E12" s="2"/>
      <c r="F12" s="2"/>
      <c r="G12" s="2"/>
      <c r="H12" s="5"/>
      <c r="J12" s="2"/>
    </row>
    <row r="13" spans="1:30">
      <c r="B13" s="90"/>
      <c r="D13" s="2"/>
      <c r="E13" s="2"/>
      <c r="F13" s="2"/>
      <c r="G13" s="2"/>
      <c r="H13" s="237"/>
      <c r="I13" s="5"/>
      <c r="J13" s="5"/>
    </row>
    <row r="14" spans="1:30">
      <c r="B14" s="90"/>
      <c r="D14" s="2"/>
      <c r="E14" s="2"/>
      <c r="F14" s="2"/>
      <c r="G14" s="2"/>
      <c r="H14" s="2"/>
      <c r="I14" s="2"/>
      <c r="J14" s="2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C18" s="311"/>
      <c r="D18" s="7"/>
      <c r="E18" s="7"/>
    </row>
    <row r="19" spans="2:10">
      <c r="C19" s="311"/>
      <c r="D19" s="7"/>
      <c r="E19" s="7"/>
    </row>
    <row r="20" spans="2:10">
      <c r="C20" s="311"/>
      <c r="D20" s="7"/>
      <c r="E20" s="7"/>
    </row>
    <row r="21" spans="2:10">
      <c r="C21" s="311"/>
      <c r="D21" s="7"/>
      <c r="E21" s="7"/>
    </row>
    <row r="22" spans="2:10">
      <c r="C22" s="311"/>
      <c r="D22" s="7"/>
      <c r="E22" s="7"/>
    </row>
    <row r="23" spans="2:10">
      <c r="C23" s="311"/>
      <c r="D23" s="7"/>
      <c r="E23" s="7"/>
    </row>
    <row r="24" spans="2:10">
      <c r="C24" s="311"/>
      <c r="D24" s="7"/>
      <c r="E24" s="7"/>
    </row>
    <row r="25" spans="2:10">
      <c r="C25" s="311"/>
      <c r="D25" s="7"/>
      <c r="E25" s="7"/>
    </row>
    <row r="26" spans="2:10">
      <c r="C26" s="311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E13" sqref="E13"/>
    </sheetView>
  </sheetViews>
  <sheetFormatPr defaultRowHeight="11.25"/>
  <cols>
    <col min="1" max="1" width="10.42578125" style="7" bestFit="1" customWidth="1"/>
    <col min="2" max="2" width="58.1406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2" t="s">
        <v>1</v>
      </c>
      <c r="B1" s="514" t="s">
        <v>0</v>
      </c>
      <c r="C1" s="549" t="s">
        <v>7</v>
      </c>
      <c r="D1" s="645" t="s">
        <v>43</v>
      </c>
      <c r="E1" s="646"/>
      <c r="F1" s="646"/>
      <c r="G1" s="647" t="s">
        <v>395</v>
      </c>
      <c r="H1" s="648"/>
      <c r="I1" s="648"/>
      <c r="J1" s="648"/>
      <c r="K1" s="649"/>
      <c r="L1" s="643" t="s">
        <v>55</v>
      </c>
      <c r="M1" s="640" t="s">
        <v>29</v>
      </c>
      <c r="N1" s="641"/>
      <c r="O1" s="641"/>
      <c r="P1" s="641"/>
      <c r="Q1" s="641"/>
      <c r="R1" s="641"/>
      <c r="S1" s="642"/>
    </row>
    <row r="2" spans="1:25" ht="34.5" customHeight="1" thickBot="1">
      <c r="A2" s="513"/>
      <c r="B2" s="515"/>
      <c r="C2" s="550"/>
      <c r="D2" s="242" t="s">
        <v>308</v>
      </c>
      <c r="E2" s="242" t="s">
        <v>394</v>
      </c>
      <c r="F2" s="248" t="s">
        <v>88</v>
      </c>
      <c r="G2" s="246" t="s">
        <v>308</v>
      </c>
      <c r="H2" s="247" t="s">
        <v>312</v>
      </c>
      <c r="I2" s="247" t="s">
        <v>396</v>
      </c>
      <c r="J2" s="247" t="s">
        <v>313</v>
      </c>
      <c r="K2" s="244" t="s">
        <v>33</v>
      </c>
      <c r="L2" s="644"/>
      <c r="M2" s="505"/>
      <c r="N2" s="506"/>
      <c r="O2" s="506"/>
      <c r="P2" s="506"/>
      <c r="Q2" s="506"/>
      <c r="R2" s="506"/>
      <c r="S2" s="507"/>
    </row>
    <row r="3" spans="1:25" s="108" customFormat="1" ht="14.25">
      <c r="A3" s="109" t="str">
        <f>'1-συμβολαια'!A3</f>
        <v>1ο</v>
      </c>
      <c r="B3" s="110" t="str">
        <f>'1-συμβολαια'!C3</f>
        <v>παροχή υποθήκης προς Δ.Ο.Υ. για φόρους [= 1.978.864δρχ</v>
      </c>
      <c r="C3" s="111">
        <f>'1-συμβολαια'!D3</f>
        <v>0</v>
      </c>
      <c r="D3" s="250"/>
      <c r="E3" s="250"/>
      <c r="F3" s="249"/>
      <c r="G3" s="250"/>
      <c r="H3" s="251"/>
      <c r="I3" s="251"/>
      <c r="J3" s="251"/>
      <c r="K3" s="251">
        <f t="shared" ref="K3:K4" si="0">D3+E3-G3-H3-I3-J3</f>
        <v>0</v>
      </c>
      <c r="L3" s="251"/>
      <c r="M3" s="132" t="s">
        <v>123</v>
      </c>
      <c r="N3" s="132" t="s">
        <v>401</v>
      </c>
      <c r="O3" s="132" t="s">
        <v>121</v>
      </c>
      <c r="P3" s="132" t="s">
        <v>402</v>
      </c>
      <c r="Q3" s="132" t="s">
        <v>403</v>
      </c>
      <c r="R3" s="132" t="s">
        <v>404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υποθήκης    ΤΟΚΟΙ {εμπρόθεσμα πληρωθέντες</v>
      </c>
      <c r="C4" s="111">
        <f>'1-συμβολαια'!D4</f>
        <v>2637006</v>
      </c>
      <c r="D4" s="250"/>
      <c r="E4" s="250"/>
      <c r="F4" s="249"/>
      <c r="G4" s="250"/>
      <c r="H4" s="251"/>
      <c r="I4" s="251"/>
      <c r="J4" s="251"/>
      <c r="K4" s="251">
        <f t="shared" si="0"/>
        <v>0</v>
      </c>
      <c r="L4" s="251"/>
      <c r="M4" s="132" t="s">
        <v>123</v>
      </c>
      <c r="N4" s="132" t="s">
        <v>401</v>
      </c>
      <c r="O4" s="132" t="s">
        <v>121</v>
      </c>
      <c r="P4" s="132" t="s">
        <v>402</v>
      </c>
      <c r="Q4" s="132" t="s">
        <v>403</v>
      </c>
      <c r="R4" s="132" t="s">
        <v>404</v>
      </c>
      <c r="S4" s="24"/>
    </row>
    <row r="5" spans="1:25" ht="15.75">
      <c r="A5" s="530" t="s">
        <v>54</v>
      </c>
      <c r="B5" s="531"/>
      <c r="C5" s="531"/>
      <c r="D5" s="252">
        <f t="shared" ref="D5:L5" si="1">SUM(D3:D4)</f>
        <v>0</v>
      </c>
      <c r="E5" s="252">
        <f t="shared" si="1"/>
        <v>0</v>
      </c>
      <c r="F5" s="252">
        <f t="shared" si="1"/>
        <v>0</v>
      </c>
      <c r="G5" s="252">
        <f t="shared" si="1"/>
        <v>0</v>
      </c>
      <c r="H5" s="252">
        <f t="shared" si="1"/>
        <v>0</v>
      </c>
      <c r="I5" s="252">
        <f t="shared" si="1"/>
        <v>0</v>
      </c>
      <c r="J5" s="252">
        <f t="shared" si="1"/>
        <v>0</v>
      </c>
      <c r="K5" s="252">
        <f t="shared" si="1"/>
        <v>0</v>
      </c>
      <c r="L5" s="252">
        <f t="shared" si="1"/>
        <v>0</v>
      </c>
    </row>
    <row r="6" spans="1:25" ht="15.75">
      <c r="M6" s="129" t="s">
        <v>99</v>
      </c>
      <c r="N6" s="146"/>
      <c r="O6" s="146"/>
      <c r="P6" s="146"/>
      <c r="Q6" s="146"/>
      <c r="R6" s="146"/>
      <c r="S6" s="146"/>
      <c r="T6" s="122"/>
      <c r="U6" s="122"/>
      <c r="V6" s="122"/>
      <c r="W6" s="122"/>
      <c r="X6" s="5"/>
    </row>
    <row r="7" spans="1:25" ht="15.75">
      <c r="M7" s="243"/>
      <c r="N7" s="129" t="s">
        <v>397</v>
      </c>
      <c r="O7" s="243"/>
      <c r="P7" s="243"/>
      <c r="Q7" s="243"/>
      <c r="R7" s="243"/>
      <c r="S7" s="243"/>
      <c r="T7" s="243"/>
      <c r="U7" s="243"/>
      <c r="V7" s="243"/>
      <c r="W7" s="254"/>
      <c r="X7" s="254"/>
      <c r="Y7" s="254"/>
    </row>
    <row r="8" spans="1:25" ht="15.75">
      <c r="M8" s="254"/>
      <c r="N8" s="254"/>
      <c r="O8" s="146" t="s">
        <v>100</v>
      </c>
      <c r="P8" s="146"/>
      <c r="Q8" s="146"/>
      <c r="R8" s="146"/>
      <c r="S8" s="146"/>
      <c r="T8" s="146"/>
      <c r="U8" s="146"/>
      <c r="V8" s="146"/>
      <c r="W8" s="146"/>
      <c r="X8" s="254"/>
      <c r="Y8" s="253"/>
    </row>
    <row r="9" spans="1:25" ht="15.75">
      <c r="B9" s="137"/>
      <c r="M9" s="254"/>
      <c r="N9" s="254"/>
      <c r="O9" s="254"/>
      <c r="P9" s="255" t="s">
        <v>398</v>
      </c>
      <c r="Q9" s="254"/>
      <c r="R9" s="254"/>
      <c r="S9" s="255"/>
      <c r="T9" s="255"/>
      <c r="U9" s="255"/>
      <c r="V9" s="255"/>
      <c r="W9" s="255"/>
      <c r="X9" s="255"/>
      <c r="Y9" s="253"/>
    </row>
    <row r="10" spans="1:25" ht="15.75">
      <c r="B10" s="138"/>
      <c r="M10" s="254"/>
      <c r="N10" s="254"/>
      <c r="O10" s="254"/>
      <c r="P10" s="254"/>
      <c r="Q10" s="146" t="s">
        <v>399</v>
      </c>
      <c r="R10" s="146"/>
      <c r="S10" s="146"/>
      <c r="T10" s="255"/>
      <c r="U10" s="255"/>
      <c r="V10" s="146"/>
      <c r="W10" s="146"/>
      <c r="X10" s="146"/>
      <c r="Y10" s="253"/>
    </row>
    <row r="11" spans="1:25" ht="15.75">
      <c r="M11" s="254"/>
      <c r="N11" s="254"/>
      <c r="O11" s="254"/>
      <c r="P11" s="254"/>
      <c r="Q11" s="254"/>
      <c r="R11" s="255" t="s">
        <v>400</v>
      </c>
      <c r="S11" s="255"/>
      <c r="T11" s="255"/>
      <c r="U11" s="255"/>
      <c r="V11" s="255"/>
      <c r="W11" s="255"/>
      <c r="X11" s="255"/>
      <c r="Y11" s="253"/>
    </row>
    <row r="12" spans="1:25" ht="15.75">
      <c r="B12" s="137"/>
      <c r="C12" s="311"/>
      <c r="D12" s="7"/>
      <c r="E12" s="7"/>
      <c r="T12" s="131"/>
      <c r="Y12" s="253"/>
    </row>
    <row r="13" spans="1:25" ht="15.75">
      <c r="B13" s="138"/>
      <c r="C13" s="311"/>
      <c r="D13" s="7"/>
      <c r="E13" s="7"/>
      <c r="T13" s="131"/>
    </row>
    <row r="14" spans="1:25" ht="15.75">
      <c r="C14" s="90"/>
      <c r="D14" s="90"/>
      <c r="E14" s="90"/>
      <c r="F14" s="90"/>
      <c r="G14" s="90"/>
      <c r="H14" s="90"/>
      <c r="I14" s="90"/>
      <c r="J14" s="90"/>
      <c r="K14" s="90"/>
      <c r="L14" s="90"/>
      <c r="T14" s="131"/>
    </row>
    <row r="15" spans="1:25" ht="15.75">
      <c r="C15" s="311"/>
      <c r="D15" s="7"/>
      <c r="E15" s="7"/>
      <c r="T15" s="131"/>
    </row>
    <row r="16" spans="1:25">
      <c r="C16" s="311"/>
      <c r="D16" s="7"/>
      <c r="E16" s="7"/>
    </row>
    <row r="17" spans="3:6">
      <c r="C17" s="311"/>
      <c r="D17" s="7"/>
      <c r="E17" s="7"/>
    </row>
    <row r="18" spans="3:6">
      <c r="C18" s="311"/>
      <c r="D18" s="7"/>
      <c r="E18" s="7"/>
    </row>
    <row r="19" spans="3:6">
      <c r="C19" s="311"/>
      <c r="D19" s="7"/>
      <c r="E19" s="7"/>
    </row>
    <row r="20" spans="3:6">
      <c r="C20" s="311"/>
      <c r="D20" s="7"/>
      <c r="E20" s="7"/>
    </row>
    <row r="21" spans="3:6">
      <c r="C21" s="311"/>
      <c r="D21" s="7"/>
      <c r="E21" s="7"/>
    </row>
    <row r="22" spans="3:6">
      <c r="C22" s="311"/>
      <c r="D22" s="7"/>
      <c r="E22" s="7"/>
    </row>
    <row r="23" spans="3:6">
      <c r="C23" s="311"/>
      <c r="D23" s="7"/>
      <c r="E23" s="7"/>
    </row>
    <row r="24" spans="3:6">
      <c r="C24" s="311"/>
      <c r="D24" s="7"/>
      <c r="E24" s="7"/>
    </row>
    <row r="25" spans="3:6">
      <c r="C25" s="311"/>
      <c r="D25" s="7"/>
      <c r="E25" s="7"/>
    </row>
    <row r="26" spans="3:6">
      <c r="C26" s="311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E21" sqref="E21"/>
    </sheetView>
  </sheetViews>
  <sheetFormatPr defaultRowHeight="15"/>
  <cols>
    <col min="1" max="1" width="11.5703125" style="102" bestFit="1" customWidth="1"/>
    <col min="2" max="2" width="62.28515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12" t="s">
        <v>1</v>
      </c>
      <c r="B1" s="650" t="s">
        <v>0</v>
      </c>
      <c r="C1" s="652" t="s">
        <v>130</v>
      </c>
      <c r="D1" s="652"/>
      <c r="E1" s="652"/>
      <c r="F1" s="653" t="s">
        <v>29</v>
      </c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  <c r="R1" s="654"/>
      <c r="S1" s="654"/>
      <c r="T1" s="654"/>
      <c r="U1" s="654"/>
      <c r="V1" s="655"/>
    </row>
    <row r="2" spans="1:22" ht="16.5" thickBot="1">
      <c r="A2" s="513"/>
      <c r="B2" s="651"/>
      <c r="C2" s="100" t="s">
        <v>23</v>
      </c>
      <c r="D2" s="105" t="s">
        <v>9</v>
      </c>
      <c r="E2" s="107" t="s">
        <v>33</v>
      </c>
      <c r="F2" s="294">
        <v>61</v>
      </c>
      <c r="G2" s="294">
        <v>62</v>
      </c>
      <c r="H2" s="294">
        <v>63</v>
      </c>
      <c r="I2" s="295">
        <v>64</v>
      </c>
      <c r="J2" s="296" t="s">
        <v>433</v>
      </c>
      <c r="K2" s="296" t="s">
        <v>434</v>
      </c>
      <c r="L2" s="296" t="s">
        <v>435</v>
      </c>
      <c r="M2" s="297">
        <v>65</v>
      </c>
      <c r="N2" s="298" t="s">
        <v>436</v>
      </c>
      <c r="O2" s="298" t="s">
        <v>437</v>
      </c>
      <c r="P2" s="298" t="s">
        <v>438</v>
      </c>
      <c r="Q2" s="298" t="s">
        <v>439</v>
      </c>
      <c r="R2" s="298" t="s">
        <v>440</v>
      </c>
      <c r="S2" s="294">
        <v>67</v>
      </c>
      <c r="T2" s="183"/>
      <c r="U2" s="183"/>
      <c r="V2" s="293"/>
    </row>
    <row r="3" spans="1:22" s="143" customFormat="1">
      <c r="A3" s="387" t="str">
        <f>'1-συμβολαια'!A3</f>
        <v>1ο</v>
      </c>
      <c r="B3" s="315" t="str">
        <f>'1-συμβολαια'!C3</f>
        <v>παροχή υποθήκης προς Δ.Ο.Υ. για φόρους [= 1.978.864δρχ</v>
      </c>
      <c r="C3" s="308"/>
      <c r="D3" s="316"/>
      <c r="E3" s="316"/>
      <c r="F3" s="309"/>
      <c r="G3" s="309"/>
      <c r="H3" s="317"/>
      <c r="I3" s="318"/>
      <c r="J3" s="318"/>
      <c r="K3" s="318"/>
      <c r="L3" s="318"/>
      <c r="M3" s="318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43" customFormat="1" ht="15.75" thickBot="1">
      <c r="A4" s="453">
        <f>'1-συμβολαια'!A4</f>
        <v>0</v>
      </c>
      <c r="B4" s="454" t="str">
        <f>'1-συμβολαια'!C4</f>
        <v>υποθήκης    ΤΟΚΟΙ {εμπρόθεσμα πληρωθέντες</v>
      </c>
      <c r="C4" s="438">
        <f>'1-συμβολαια'!L4</f>
        <v>25240.050999999999</v>
      </c>
      <c r="D4" s="438">
        <f>'1-συμβολαια'!N4</f>
        <v>0</v>
      </c>
      <c r="E4" s="438">
        <f t="shared" ref="E4" si="0">C4-D4</f>
        <v>25240.050999999999</v>
      </c>
      <c r="F4" s="439">
        <v>61</v>
      </c>
      <c r="G4" s="439">
        <v>62</v>
      </c>
      <c r="H4" s="455"/>
      <c r="I4" s="456"/>
      <c r="J4" s="456"/>
      <c r="K4" s="456"/>
      <c r="L4" s="456"/>
      <c r="M4" s="456"/>
      <c r="N4" s="439"/>
      <c r="O4" s="439"/>
      <c r="P4" s="439"/>
      <c r="Q4" s="439"/>
      <c r="R4" s="439"/>
      <c r="S4" s="439"/>
      <c r="T4" s="439"/>
      <c r="U4" s="439"/>
      <c r="V4" s="439"/>
    </row>
    <row r="5" spans="1:22" ht="15.75">
      <c r="A5" s="530" t="s">
        <v>45</v>
      </c>
      <c r="B5" s="531"/>
      <c r="C5" s="106">
        <f>SUM(C3:C4)</f>
        <v>25240.050999999999</v>
      </c>
      <c r="D5" s="106">
        <f>SUM(D3:D4)</f>
        <v>0</v>
      </c>
      <c r="E5" s="106">
        <f>SUM(E3:E4)</f>
        <v>25240.050999999999</v>
      </c>
      <c r="I5" s="65">
        <f t="shared" ref="I5:T5" si="1">SUM(I3:I4)</f>
        <v>0</v>
      </c>
      <c r="J5" s="65">
        <f t="shared" si="1"/>
        <v>0</v>
      </c>
      <c r="K5" s="65">
        <f t="shared" si="1"/>
        <v>0</v>
      </c>
      <c r="L5" s="65">
        <f t="shared" si="1"/>
        <v>0</v>
      </c>
      <c r="M5" s="65">
        <f t="shared" si="1"/>
        <v>0</v>
      </c>
      <c r="N5" s="65">
        <f t="shared" si="1"/>
        <v>0</v>
      </c>
      <c r="O5" s="65">
        <f t="shared" si="1"/>
        <v>0</v>
      </c>
      <c r="P5" s="65">
        <f t="shared" si="1"/>
        <v>0</v>
      </c>
      <c r="Q5" s="65">
        <f t="shared" si="1"/>
        <v>0</v>
      </c>
      <c r="R5" s="65">
        <f t="shared" si="1"/>
        <v>0</v>
      </c>
      <c r="S5" s="65">
        <f t="shared" si="1"/>
        <v>0</v>
      </c>
      <c r="T5" s="65">
        <f t="shared" si="1"/>
        <v>0</v>
      </c>
    </row>
    <row r="6" spans="1:22"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</row>
    <row r="7" spans="1:22" ht="15.75">
      <c r="F7" s="165" t="s">
        <v>231</v>
      </c>
      <c r="G7" s="129"/>
      <c r="H7" s="299"/>
      <c r="I7" s="299"/>
      <c r="J7" s="299"/>
      <c r="K7" s="299"/>
      <c r="L7" s="299"/>
      <c r="M7" s="299"/>
      <c r="N7" s="299"/>
      <c r="O7" s="299"/>
      <c r="P7" s="299"/>
      <c r="Q7" s="299"/>
      <c r="R7" s="299"/>
      <c r="S7" s="299"/>
      <c r="T7" s="299"/>
      <c r="U7" s="299"/>
      <c r="V7" s="300"/>
    </row>
    <row r="8" spans="1:22" ht="15.75">
      <c r="F8" s="301"/>
      <c r="G8" s="146" t="s">
        <v>232</v>
      </c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300"/>
    </row>
    <row r="9" spans="1:22" ht="15.75">
      <c r="F9" s="300"/>
      <c r="G9" s="300"/>
      <c r="H9" s="165" t="s">
        <v>233</v>
      </c>
      <c r="I9" s="129"/>
      <c r="J9" s="129"/>
      <c r="K9" s="129"/>
      <c r="L9" s="299"/>
      <c r="M9" s="299"/>
      <c r="N9" s="299"/>
      <c r="O9" s="299"/>
      <c r="P9" s="299"/>
      <c r="Q9" s="299"/>
      <c r="R9" s="299"/>
      <c r="S9" s="299"/>
      <c r="T9" s="299"/>
      <c r="U9" s="299"/>
      <c r="V9" s="300"/>
    </row>
    <row r="10" spans="1:22" ht="15.75">
      <c r="F10" s="300"/>
      <c r="G10" s="301"/>
      <c r="H10" s="300"/>
      <c r="I10" s="146" t="s">
        <v>253</v>
      </c>
      <c r="J10" s="146"/>
      <c r="K10" s="146"/>
      <c r="L10" s="302"/>
      <c r="M10" s="302"/>
      <c r="N10" s="302"/>
      <c r="O10" s="302"/>
      <c r="P10" s="302"/>
      <c r="Q10" s="302"/>
      <c r="R10" s="302"/>
      <c r="S10" s="302"/>
      <c r="T10" s="302"/>
      <c r="U10" s="299"/>
      <c r="V10" s="300"/>
    </row>
    <row r="11" spans="1:22" ht="15.75">
      <c r="F11" s="300"/>
      <c r="G11" s="301"/>
      <c r="H11" s="300"/>
      <c r="I11" s="146"/>
      <c r="J11" s="165" t="s">
        <v>441</v>
      </c>
      <c r="K11" s="146"/>
      <c r="L11" s="302"/>
      <c r="M11" s="302"/>
      <c r="N11" s="302"/>
      <c r="O11" s="302"/>
      <c r="P11" s="302"/>
      <c r="Q11" s="302"/>
      <c r="R11" s="302"/>
      <c r="S11" s="302"/>
      <c r="T11" s="302"/>
      <c r="U11" s="299"/>
      <c r="V11" s="300"/>
    </row>
    <row r="12" spans="1:22" ht="15.75">
      <c r="F12" s="300"/>
      <c r="G12" s="301"/>
      <c r="H12" s="300"/>
      <c r="I12" s="146"/>
      <c r="J12" s="146"/>
      <c r="K12" s="146" t="s">
        <v>442</v>
      </c>
      <c r="L12" s="302"/>
      <c r="M12" s="302"/>
      <c r="N12" s="302"/>
      <c r="O12" s="302"/>
      <c r="P12" s="302"/>
      <c r="Q12" s="302"/>
      <c r="R12" s="302"/>
      <c r="S12" s="302"/>
      <c r="T12" s="302"/>
      <c r="U12" s="299"/>
      <c r="V12" s="300"/>
    </row>
    <row r="13" spans="1:22" ht="15.75">
      <c r="F13" s="300"/>
      <c r="G13" s="300"/>
      <c r="H13" s="299"/>
      <c r="I13" s="302"/>
      <c r="J13" s="302"/>
      <c r="K13" s="302"/>
      <c r="L13" s="165" t="s">
        <v>443</v>
      </c>
      <c r="M13" s="302"/>
      <c r="N13" s="302"/>
      <c r="O13" s="302"/>
      <c r="P13" s="302"/>
      <c r="Q13" s="302"/>
      <c r="R13" s="302"/>
      <c r="S13" s="302"/>
      <c r="T13" s="302"/>
      <c r="U13" s="299"/>
      <c r="V13" s="300"/>
    </row>
    <row r="14" spans="1:22" ht="15.75">
      <c r="B14" s="137"/>
      <c r="C14" s="104">
        <f>SUM(C6:C7)</f>
        <v>0</v>
      </c>
      <c r="F14" s="299"/>
      <c r="G14" s="299"/>
      <c r="H14" s="299"/>
      <c r="I14" s="302"/>
      <c r="J14" s="302"/>
      <c r="K14" s="302"/>
      <c r="L14" s="302"/>
      <c r="M14" s="146" t="s">
        <v>254</v>
      </c>
      <c r="N14" s="302"/>
      <c r="O14" s="302"/>
      <c r="P14" s="302"/>
      <c r="Q14" s="302"/>
      <c r="R14" s="302"/>
      <c r="S14" s="302"/>
      <c r="T14" s="302"/>
      <c r="U14" s="299"/>
      <c r="V14" s="300"/>
    </row>
    <row r="15" spans="1:22" ht="15.75">
      <c r="B15" s="138"/>
      <c r="F15" s="300"/>
      <c r="G15" s="300"/>
      <c r="H15" s="299"/>
      <c r="I15" s="302"/>
      <c r="J15" s="302"/>
      <c r="K15" s="302"/>
      <c r="L15" s="302"/>
      <c r="M15" s="302"/>
      <c r="N15" s="165" t="s">
        <v>444</v>
      </c>
      <c r="O15" s="302"/>
      <c r="P15" s="302"/>
      <c r="Q15" s="302"/>
      <c r="R15" s="302"/>
      <c r="S15" s="302"/>
      <c r="T15" s="302"/>
      <c r="U15" s="299"/>
      <c r="V15" s="300"/>
    </row>
    <row r="16" spans="1:22" ht="15.75">
      <c r="F16" s="300"/>
      <c r="G16" s="300"/>
      <c r="H16" s="299"/>
      <c r="I16" s="302"/>
      <c r="J16" s="302"/>
      <c r="K16" s="302"/>
      <c r="L16" s="302"/>
      <c r="M16" s="302"/>
      <c r="N16" s="302"/>
      <c r="O16" s="146" t="s">
        <v>445</v>
      </c>
      <c r="P16" s="302"/>
      <c r="Q16" s="302"/>
      <c r="R16" s="302"/>
      <c r="S16" s="302"/>
      <c r="T16" s="302"/>
      <c r="U16" s="299"/>
      <c r="V16" s="300"/>
    </row>
    <row r="17" spans="6:22" ht="15.75">
      <c r="F17" s="300"/>
      <c r="G17" s="300"/>
      <c r="H17" s="299"/>
      <c r="I17" s="302"/>
      <c r="J17" s="302"/>
      <c r="K17" s="302"/>
      <c r="L17" s="302"/>
      <c r="M17" s="302"/>
      <c r="N17" s="302"/>
      <c r="O17" s="302"/>
      <c r="P17" s="165" t="s">
        <v>255</v>
      </c>
      <c r="Q17" s="302"/>
      <c r="R17" s="302"/>
      <c r="S17" s="302"/>
      <c r="T17" s="302"/>
      <c r="U17" s="299"/>
      <c r="V17" s="300"/>
    </row>
    <row r="18" spans="6:22" ht="15.75">
      <c r="F18" s="300"/>
      <c r="G18" s="300"/>
      <c r="H18" s="299"/>
      <c r="I18" s="302"/>
      <c r="J18" s="302"/>
      <c r="K18" s="302"/>
      <c r="L18" s="302"/>
      <c r="M18" s="302"/>
      <c r="N18" s="302"/>
      <c r="O18" s="302"/>
      <c r="P18" s="302"/>
      <c r="Q18" s="146" t="s">
        <v>256</v>
      </c>
      <c r="R18" s="146"/>
      <c r="S18" s="146"/>
      <c r="T18" s="302"/>
      <c r="U18" s="299"/>
      <c r="V18" s="300"/>
    </row>
    <row r="19" spans="6:22" ht="15.75">
      <c r="F19" s="300"/>
      <c r="G19" s="300"/>
      <c r="H19" s="299"/>
      <c r="I19" s="302"/>
      <c r="J19" s="302"/>
      <c r="K19" s="302"/>
      <c r="L19" s="302"/>
      <c r="M19" s="302"/>
      <c r="N19" s="302"/>
      <c r="O19" s="302"/>
      <c r="P19" s="302"/>
      <c r="Q19" s="302"/>
      <c r="R19" s="165" t="s">
        <v>257</v>
      </c>
      <c r="S19" s="302"/>
      <c r="T19" s="302"/>
      <c r="U19" s="299"/>
      <c r="V19" s="300"/>
    </row>
    <row r="20" spans="6:22" ht="15.75">
      <c r="F20" s="300"/>
      <c r="G20" s="300"/>
      <c r="H20" s="299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146" t="s">
        <v>258</v>
      </c>
      <c r="T20" s="302"/>
      <c r="U20" s="299"/>
      <c r="V20" s="300"/>
    </row>
    <row r="21" spans="6:22" ht="15.75">
      <c r="F21" s="300"/>
      <c r="G21" s="300"/>
      <c r="H21" s="299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165" t="s">
        <v>467</v>
      </c>
      <c r="U21" s="299"/>
      <c r="V21" s="300"/>
    </row>
    <row r="22" spans="6:22">
      <c r="F22" s="300"/>
      <c r="G22" s="300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300"/>
    </row>
    <row r="23" spans="6:22"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9" style="7" customWidth="1"/>
    <col min="2" max="2" width="43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75" t="s">
        <v>1</v>
      </c>
      <c r="B1" s="668" t="s">
        <v>0</v>
      </c>
      <c r="C1" s="671" t="s">
        <v>91</v>
      </c>
      <c r="D1" s="672"/>
      <c r="E1" s="659" t="s">
        <v>92</v>
      </c>
      <c r="F1" s="659"/>
      <c r="G1" s="659"/>
      <c r="H1" s="660" t="s">
        <v>160</v>
      </c>
      <c r="I1" s="660"/>
      <c r="J1" s="659" t="s">
        <v>164</v>
      </c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659"/>
      <c r="W1" s="659"/>
      <c r="X1" s="659"/>
      <c r="Y1" s="659"/>
      <c r="Z1" s="659"/>
      <c r="AA1" s="659"/>
      <c r="AB1" s="659"/>
      <c r="AC1" s="659"/>
      <c r="AD1" s="659"/>
      <c r="AE1" s="670" t="s">
        <v>165</v>
      </c>
      <c r="AF1" s="670"/>
      <c r="AG1" s="670"/>
      <c r="AH1" s="670"/>
      <c r="AI1" s="670"/>
      <c r="AJ1" s="670"/>
      <c r="AK1" s="670"/>
      <c r="AL1" s="670"/>
      <c r="AM1" s="670"/>
      <c r="AN1" s="670"/>
      <c r="AO1" s="670"/>
      <c r="AP1" s="670"/>
      <c r="AQ1" s="670"/>
      <c r="AR1" s="670"/>
      <c r="AS1" s="661" t="s">
        <v>181</v>
      </c>
      <c r="AT1" s="662"/>
      <c r="AU1" s="662"/>
      <c r="AV1" s="662"/>
      <c r="AW1" s="662"/>
      <c r="AX1" s="663"/>
      <c r="AY1" s="664" t="s">
        <v>185</v>
      </c>
      <c r="AZ1" s="665"/>
      <c r="BA1" s="665"/>
      <c r="BB1" s="666"/>
      <c r="BC1" s="667" t="s">
        <v>173</v>
      </c>
      <c r="BD1" s="667"/>
      <c r="BE1" s="667"/>
      <c r="BF1" s="667"/>
      <c r="BG1" s="667"/>
      <c r="BH1" s="667"/>
      <c r="BI1" s="667"/>
      <c r="BJ1" s="667"/>
      <c r="BK1" s="667"/>
      <c r="BL1" s="667"/>
      <c r="BM1" s="667"/>
      <c r="BN1" s="667"/>
      <c r="BO1" s="673" t="s">
        <v>471</v>
      </c>
      <c r="BP1" s="674"/>
      <c r="BQ1" s="674"/>
      <c r="BR1" s="674"/>
      <c r="BS1" s="674"/>
      <c r="BT1" s="675"/>
      <c r="BU1" s="656" t="s">
        <v>280</v>
      </c>
      <c r="BV1" s="656"/>
      <c r="BW1" s="656"/>
    </row>
    <row r="2" spans="1:75" ht="23.25" thickBot="1">
      <c r="A2" s="476"/>
      <c r="B2" s="669"/>
      <c r="C2" s="172"/>
      <c r="D2" s="191" t="s">
        <v>89</v>
      </c>
      <c r="E2" s="153"/>
      <c r="F2" s="192" t="s">
        <v>89</v>
      </c>
      <c r="G2" s="152" t="s">
        <v>159</v>
      </c>
      <c r="H2" s="153"/>
      <c r="I2" s="192" t="s">
        <v>89</v>
      </c>
      <c r="J2" s="153" t="s">
        <v>234</v>
      </c>
      <c r="K2" s="153" t="s">
        <v>235</v>
      </c>
      <c r="L2" s="153" t="s">
        <v>236</v>
      </c>
      <c r="M2" s="153" t="s">
        <v>237</v>
      </c>
      <c r="N2" s="153" t="s">
        <v>238</v>
      </c>
      <c r="O2" s="153" t="s">
        <v>462</v>
      </c>
      <c r="P2" s="153" t="s">
        <v>239</v>
      </c>
      <c r="Q2" s="153" t="s">
        <v>429</v>
      </c>
      <c r="R2" s="153" t="s">
        <v>430</v>
      </c>
      <c r="S2" s="153" t="s">
        <v>456</v>
      </c>
      <c r="T2" s="153" t="s">
        <v>465</v>
      </c>
      <c r="U2" s="153" t="s">
        <v>240</v>
      </c>
      <c r="V2" s="153" t="s">
        <v>241</v>
      </c>
      <c r="W2" s="153" t="s">
        <v>242</v>
      </c>
      <c r="X2" s="153" t="s">
        <v>273</v>
      </c>
      <c r="Y2" s="153" t="s">
        <v>271</v>
      </c>
      <c r="Z2" s="153" t="s">
        <v>272</v>
      </c>
      <c r="AA2" s="153"/>
      <c r="AB2" s="153"/>
      <c r="AC2" s="153" t="s">
        <v>45</v>
      </c>
      <c r="AD2" s="151" t="s">
        <v>29</v>
      </c>
      <c r="AE2" s="153" t="s">
        <v>166</v>
      </c>
      <c r="AF2" s="153" t="s">
        <v>167</v>
      </c>
      <c r="AG2" s="153" t="s">
        <v>168</v>
      </c>
      <c r="AH2" s="153" t="s">
        <v>170</v>
      </c>
      <c r="AI2" s="153" t="s">
        <v>171</v>
      </c>
      <c r="AJ2" s="153" t="s">
        <v>172</v>
      </c>
      <c r="AK2" s="153" t="s">
        <v>259</v>
      </c>
      <c r="AL2" s="153" t="s">
        <v>260</v>
      </c>
      <c r="AM2" s="153" t="s">
        <v>261</v>
      </c>
      <c r="AN2" s="153" t="s">
        <v>458</v>
      </c>
      <c r="AO2" s="153" t="s">
        <v>459</v>
      </c>
      <c r="AP2" s="153"/>
      <c r="AQ2" s="153"/>
      <c r="AR2" s="155" t="s">
        <v>45</v>
      </c>
      <c r="AS2" s="153" t="s">
        <v>178</v>
      </c>
      <c r="AT2" s="153" t="s">
        <v>179</v>
      </c>
      <c r="AU2" s="153" t="s">
        <v>182</v>
      </c>
      <c r="AV2" s="153" t="s">
        <v>180</v>
      </c>
      <c r="AW2" s="153" t="s">
        <v>184</v>
      </c>
      <c r="AX2" s="151" t="s">
        <v>45</v>
      </c>
      <c r="AY2" s="153" t="s">
        <v>189</v>
      </c>
      <c r="AZ2" s="153" t="s">
        <v>190</v>
      </c>
      <c r="BA2" s="153" t="s">
        <v>191</v>
      </c>
      <c r="BB2" s="154" t="s">
        <v>45</v>
      </c>
      <c r="BC2" s="153" t="s">
        <v>200</v>
      </c>
      <c r="BD2" s="153" t="s">
        <v>201</v>
      </c>
      <c r="BE2" s="153" t="s">
        <v>204</v>
      </c>
      <c r="BF2" s="153" t="s">
        <v>209</v>
      </c>
      <c r="BG2" s="153" t="s">
        <v>210</v>
      </c>
      <c r="BH2" s="153" t="s">
        <v>211</v>
      </c>
      <c r="BI2" s="153" t="s">
        <v>275</v>
      </c>
      <c r="BJ2" s="153" t="s">
        <v>276</v>
      </c>
      <c r="BK2" s="153" t="s">
        <v>446</v>
      </c>
      <c r="BL2" s="153" t="s">
        <v>447</v>
      </c>
      <c r="BM2" s="153"/>
      <c r="BN2" s="151" t="s">
        <v>45</v>
      </c>
      <c r="BO2" s="153"/>
      <c r="BP2" s="153"/>
      <c r="BQ2" s="153"/>
      <c r="BR2" s="153"/>
      <c r="BS2" s="153"/>
      <c r="BT2" s="155" t="s">
        <v>472</v>
      </c>
      <c r="BU2" s="350" t="s">
        <v>125</v>
      </c>
      <c r="BV2" s="351" t="s">
        <v>478</v>
      </c>
      <c r="BW2" s="190" t="s">
        <v>279</v>
      </c>
    </row>
    <row r="3" spans="1:75" s="5" customFormat="1">
      <c r="A3" s="405" t="str">
        <f>'1-συμβολαια'!A3</f>
        <v>1ο</v>
      </c>
      <c r="B3" s="389" t="str">
        <f>'1-συμβολαια'!C3</f>
        <v>παροχή υποθήκης προς Δ.Ο.Υ. για φόρους [= 1.978.864δρχ</v>
      </c>
      <c r="C3" s="390">
        <f>'5-αντίγρ'!AN3</f>
        <v>400</v>
      </c>
      <c r="D3" s="390">
        <f>'5-αντίγρ'!U3+'5-αντίγρ'!Y3+'5-αντίγρ'!AA3+'5-αντίγρ'!AI3</f>
        <v>120</v>
      </c>
      <c r="E3" s="391">
        <f>'6-μεταγρ'!O3</f>
        <v>1000</v>
      </c>
      <c r="F3" s="391">
        <f>'6-μεταγρ'!M3+'6-μεταγρ'!N3</f>
        <v>80</v>
      </c>
      <c r="G3" s="392">
        <f>'6-μεταγρ'!P3</f>
        <v>0</v>
      </c>
      <c r="H3" s="391">
        <f>'7-προςΔΟΥ'!P3</f>
        <v>0</v>
      </c>
      <c r="I3" s="391">
        <f>'7-προςΔΟΥ'!K3</f>
        <v>0</v>
      </c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393"/>
      <c r="U3" s="393"/>
      <c r="V3" s="393"/>
      <c r="W3" s="393"/>
      <c r="X3" s="393"/>
      <c r="Y3" s="393"/>
      <c r="Z3" s="393"/>
      <c r="AA3" s="393"/>
      <c r="AB3" s="393"/>
      <c r="AC3" s="393">
        <f t="shared" ref="AC3:AC4" si="0">SUM(J3:AB3)</f>
        <v>0</v>
      </c>
      <c r="AD3" s="393"/>
      <c r="AE3" s="393"/>
      <c r="AF3" s="393"/>
      <c r="AG3" s="393">
        <f>4*100</f>
        <v>400</v>
      </c>
      <c r="AH3" s="393"/>
      <c r="AI3" s="393"/>
      <c r="AJ3" s="393"/>
      <c r="AK3" s="393"/>
      <c r="AL3" s="393"/>
      <c r="AM3" s="393"/>
      <c r="AN3" s="393"/>
      <c r="AO3" s="393"/>
      <c r="AP3" s="393"/>
      <c r="AQ3" s="393"/>
      <c r="AR3" s="393">
        <f t="shared" ref="AR3:AR4" si="1">SUM(AE3:AJ3)</f>
        <v>400</v>
      </c>
      <c r="AS3" s="393"/>
      <c r="AT3" s="393"/>
      <c r="AU3" s="393"/>
      <c r="AV3" s="393"/>
      <c r="AW3" s="393"/>
      <c r="AX3" s="393">
        <f t="shared" ref="AX3:AX4" si="2">SUM(AS3:AW3)</f>
        <v>0</v>
      </c>
      <c r="AY3" s="393"/>
      <c r="AZ3" s="393"/>
      <c r="BA3" s="393"/>
      <c r="BB3" s="393">
        <f t="shared" ref="BB3:BB4" si="3">SUM(AY3:BA3)</f>
        <v>0</v>
      </c>
      <c r="BC3" s="393"/>
      <c r="BD3" s="393"/>
      <c r="BE3" s="393"/>
      <c r="BF3" s="393"/>
      <c r="BG3" s="393"/>
      <c r="BH3" s="393"/>
      <c r="BI3" s="393"/>
      <c r="BJ3" s="393"/>
      <c r="BK3" s="393">
        <v>20</v>
      </c>
      <c r="BL3" s="393">
        <v>40</v>
      </c>
      <c r="BM3" s="289"/>
      <c r="BN3" s="394">
        <f t="shared" ref="BN3:BN4" si="4">SUM(BC3:BM3)</f>
        <v>60</v>
      </c>
      <c r="BO3" s="395"/>
      <c r="BP3" s="395"/>
      <c r="BQ3" s="395"/>
      <c r="BR3" s="395"/>
      <c r="BS3" s="395"/>
      <c r="BT3" s="395">
        <f t="shared" ref="BT3:BT4" si="5">BO3+BP3+BQ3+BR3</f>
        <v>0</v>
      </c>
      <c r="BU3" s="392">
        <f t="shared" ref="BU3:BU4" si="6">C3+E3+G3+H3+AC3-W3-Y3+AR3+AX3+BB3+BN3-BJ3+BT3-BS3</f>
        <v>1860</v>
      </c>
      <c r="BV3" s="392">
        <f t="shared" ref="BV3:BV4" si="7">D3+F3+I3+W3+BJ3+BS3</f>
        <v>200</v>
      </c>
      <c r="BW3" s="396"/>
    </row>
    <row r="4" spans="1:75" s="5" customFormat="1" ht="12" thickBot="1">
      <c r="A4" s="457">
        <f>'1-συμβολαια'!A4</f>
        <v>0</v>
      </c>
      <c r="B4" s="458" t="str">
        <f>'1-συμβολαια'!C4</f>
        <v>υποθήκης    ΤΟΚΟΙ {εμπρόθεσμα πληρωθέντες</v>
      </c>
      <c r="C4" s="459">
        <f>'5-αντίγρ'!AN4</f>
        <v>0</v>
      </c>
      <c r="D4" s="459">
        <f>'5-αντίγρ'!U4+'5-αντίγρ'!Y4+'5-αντίγρ'!AA4+'5-αντίγρ'!AI4</f>
        <v>0</v>
      </c>
      <c r="E4" s="460">
        <f>'6-μεταγρ'!O4</f>
        <v>0</v>
      </c>
      <c r="F4" s="460">
        <f>'6-μεταγρ'!M4+'6-μεταγρ'!N4</f>
        <v>0</v>
      </c>
      <c r="G4" s="461">
        <f>'6-μεταγρ'!P4</f>
        <v>0</v>
      </c>
      <c r="H4" s="460">
        <f>'7-προςΔΟΥ'!P4</f>
        <v>0</v>
      </c>
      <c r="I4" s="460">
        <f>'7-προςΔΟΥ'!K4</f>
        <v>0</v>
      </c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61"/>
      <c r="U4" s="461"/>
      <c r="V4" s="461"/>
      <c r="W4" s="461"/>
      <c r="X4" s="461"/>
      <c r="Y4" s="461"/>
      <c r="Z4" s="461"/>
      <c r="AA4" s="461"/>
      <c r="AB4" s="461"/>
      <c r="AC4" s="461">
        <f t="shared" si="0"/>
        <v>0</v>
      </c>
      <c r="AD4" s="461"/>
      <c r="AE4" s="461"/>
      <c r="AF4" s="461"/>
      <c r="AG4" s="461">
        <v>400</v>
      </c>
      <c r="AH4" s="461"/>
      <c r="AI4" s="461"/>
      <c r="AJ4" s="461"/>
      <c r="AK4" s="461"/>
      <c r="AL4" s="461"/>
      <c r="AM4" s="461"/>
      <c r="AN4" s="461"/>
      <c r="AO4" s="461"/>
      <c r="AP4" s="461"/>
      <c r="AQ4" s="461"/>
      <c r="AR4" s="461">
        <f t="shared" si="1"/>
        <v>400</v>
      </c>
      <c r="AS4" s="461"/>
      <c r="AT4" s="461"/>
      <c r="AU4" s="461"/>
      <c r="AV4" s="461"/>
      <c r="AW4" s="461"/>
      <c r="AX4" s="461">
        <f t="shared" si="2"/>
        <v>0</v>
      </c>
      <c r="AY4" s="461"/>
      <c r="AZ4" s="461"/>
      <c r="BA4" s="461">
        <v>800</v>
      </c>
      <c r="BB4" s="461">
        <f t="shared" si="3"/>
        <v>800</v>
      </c>
      <c r="BC4" s="461"/>
      <c r="BD4" s="461"/>
      <c r="BE4" s="461"/>
      <c r="BF4" s="461"/>
      <c r="BG4" s="461"/>
      <c r="BH4" s="461"/>
      <c r="BI4" s="461"/>
      <c r="BJ4" s="461"/>
      <c r="BK4" s="461"/>
      <c r="BL4" s="461">
        <v>40</v>
      </c>
      <c r="BM4" s="433"/>
      <c r="BN4" s="462">
        <f t="shared" si="4"/>
        <v>40</v>
      </c>
      <c r="BO4" s="462"/>
      <c r="BP4" s="462"/>
      <c r="BQ4" s="462"/>
      <c r="BR4" s="462"/>
      <c r="BS4" s="462"/>
      <c r="BT4" s="462">
        <f t="shared" si="5"/>
        <v>0</v>
      </c>
      <c r="BU4" s="461">
        <f t="shared" si="6"/>
        <v>1240</v>
      </c>
      <c r="BV4" s="461">
        <f t="shared" si="7"/>
        <v>0</v>
      </c>
      <c r="BW4" s="463"/>
    </row>
    <row r="5" spans="1:75" s="7" customFormat="1">
      <c r="A5" s="657" t="s">
        <v>45</v>
      </c>
      <c r="B5" s="658"/>
      <c r="C5" s="162">
        <f t="shared" ref="C5:AC5" si="8">SUM(C3:C4)</f>
        <v>400</v>
      </c>
      <c r="D5" s="162">
        <f t="shared" si="8"/>
        <v>120</v>
      </c>
      <c r="E5" s="162">
        <f t="shared" si="8"/>
        <v>1000</v>
      </c>
      <c r="F5" s="162">
        <f t="shared" si="8"/>
        <v>80</v>
      </c>
      <c r="G5" s="162">
        <f t="shared" si="8"/>
        <v>0</v>
      </c>
      <c r="H5" s="162">
        <f t="shared" si="8"/>
        <v>0</v>
      </c>
      <c r="I5" s="162">
        <f t="shared" si="8"/>
        <v>0</v>
      </c>
      <c r="J5" s="162">
        <f t="shared" si="8"/>
        <v>0</v>
      </c>
      <c r="K5" s="162">
        <f t="shared" si="8"/>
        <v>0</v>
      </c>
      <c r="L5" s="162">
        <f t="shared" si="8"/>
        <v>0</v>
      </c>
      <c r="M5" s="162">
        <f t="shared" si="8"/>
        <v>0</v>
      </c>
      <c r="N5" s="162">
        <f t="shared" si="8"/>
        <v>0</v>
      </c>
      <c r="O5" s="162">
        <f t="shared" si="8"/>
        <v>0</v>
      </c>
      <c r="P5" s="162">
        <f t="shared" si="8"/>
        <v>0</v>
      </c>
      <c r="Q5" s="162">
        <f t="shared" si="8"/>
        <v>0</v>
      </c>
      <c r="R5" s="162">
        <f t="shared" si="8"/>
        <v>0</v>
      </c>
      <c r="S5" s="162">
        <f t="shared" si="8"/>
        <v>0</v>
      </c>
      <c r="T5" s="162">
        <f t="shared" si="8"/>
        <v>0</v>
      </c>
      <c r="U5" s="162">
        <f t="shared" si="8"/>
        <v>0</v>
      </c>
      <c r="V5" s="162">
        <f t="shared" si="8"/>
        <v>0</v>
      </c>
      <c r="W5" s="162">
        <f t="shared" si="8"/>
        <v>0</v>
      </c>
      <c r="X5" s="162">
        <f t="shared" si="8"/>
        <v>0</v>
      </c>
      <c r="Y5" s="162">
        <f t="shared" si="8"/>
        <v>0</v>
      </c>
      <c r="Z5" s="162">
        <f t="shared" si="8"/>
        <v>0</v>
      </c>
      <c r="AA5" s="162">
        <f t="shared" si="8"/>
        <v>0</v>
      </c>
      <c r="AB5" s="162">
        <f t="shared" si="8"/>
        <v>0</v>
      </c>
      <c r="AC5" s="162">
        <f t="shared" si="8"/>
        <v>0</v>
      </c>
      <c r="AD5" s="162"/>
      <c r="AE5" s="162">
        <f t="shared" ref="AE5:BJ5" si="9">SUM(AE3:AE4)</f>
        <v>0</v>
      </c>
      <c r="AF5" s="162">
        <f t="shared" si="9"/>
        <v>0</v>
      </c>
      <c r="AG5" s="162">
        <f t="shared" si="9"/>
        <v>800</v>
      </c>
      <c r="AH5" s="162">
        <f t="shared" si="9"/>
        <v>0</v>
      </c>
      <c r="AI5" s="162">
        <f t="shared" si="9"/>
        <v>0</v>
      </c>
      <c r="AJ5" s="357">
        <f t="shared" si="9"/>
        <v>0</v>
      </c>
      <c r="AK5" s="162">
        <f t="shared" si="9"/>
        <v>0</v>
      </c>
      <c r="AL5" s="162">
        <f t="shared" si="9"/>
        <v>0</v>
      </c>
      <c r="AM5" s="162">
        <f t="shared" si="9"/>
        <v>0</v>
      </c>
      <c r="AN5" s="162">
        <f t="shared" si="9"/>
        <v>0</v>
      </c>
      <c r="AO5" s="162">
        <f t="shared" si="9"/>
        <v>0</v>
      </c>
      <c r="AP5" s="162">
        <f t="shared" si="9"/>
        <v>0</v>
      </c>
      <c r="AQ5" s="162">
        <f t="shared" si="9"/>
        <v>0</v>
      </c>
      <c r="AR5" s="162">
        <f t="shared" si="9"/>
        <v>800</v>
      </c>
      <c r="AS5" s="162">
        <f t="shared" si="9"/>
        <v>0</v>
      </c>
      <c r="AT5" s="358">
        <f t="shared" si="9"/>
        <v>0</v>
      </c>
      <c r="AU5" s="358">
        <f t="shared" si="9"/>
        <v>0</v>
      </c>
      <c r="AV5" s="358">
        <f t="shared" si="9"/>
        <v>0</v>
      </c>
      <c r="AW5" s="358">
        <f t="shared" si="9"/>
        <v>0</v>
      </c>
      <c r="AX5" s="162">
        <f t="shared" si="9"/>
        <v>0</v>
      </c>
      <c r="AY5" s="162">
        <f t="shared" si="9"/>
        <v>0</v>
      </c>
      <c r="AZ5" s="358">
        <f t="shared" si="9"/>
        <v>0</v>
      </c>
      <c r="BA5" s="162">
        <f t="shared" si="9"/>
        <v>800</v>
      </c>
      <c r="BB5" s="162">
        <f t="shared" si="9"/>
        <v>800</v>
      </c>
      <c r="BC5" s="162">
        <f t="shared" si="9"/>
        <v>0</v>
      </c>
      <c r="BD5" s="162">
        <f t="shared" si="9"/>
        <v>0</v>
      </c>
      <c r="BE5" s="162">
        <f t="shared" si="9"/>
        <v>0</v>
      </c>
      <c r="BF5" s="162">
        <f t="shared" si="9"/>
        <v>0</v>
      </c>
      <c r="BG5" s="162">
        <f t="shared" si="9"/>
        <v>0</v>
      </c>
      <c r="BH5" s="162">
        <f t="shared" si="9"/>
        <v>0</v>
      </c>
      <c r="BI5" s="162">
        <f t="shared" si="9"/>
        <v>0</v>
      </c>
      <c r="BJ5" s="162">
        <f t="shared" si="9"/>
        <v>0</v>
      </c>
      <c r="BK5" s="162"/>
      <c r="BL5" s="162"/>
      <c r="BM5" s="162">
        <f t="shared" ref="BM5:BV5" si="10">SUM(BM3:BM4)</f>
        <v>0</v>
      </c>
      <c r="BN5" s="162">
        <f t="shared" si="10"/>
        <v>100</v>
      </c>
      <c r="BO5" s="162">
        <f t="shared" si="10"/>
        <v>0</v>
      </c>
      <c r="BP5" s="162">
        <f t="shared" si="10"/>
        <v>0</v>
      </c>
      <c r="BQ5" s="162">
        <f t="shared" si="10"/>
        <v>0</v>
      </c>
      <c r="BR5" s="162">
        <f t="shared" si="10"/>
        <v>0</v>
      </c>
      <c r="BS5" s="162">
        <f t="shared" si="10"/>
        <v>0</v>
      </c>
      <c r="BT5" s="162">
        <f t="shared" si="10"/>
        <v>0</v>
      </c>
      <c r="BU5" s="162">
        <f t="shared" si="10"/>
        <v>3100</v>
      </c>
      <c r="BV5" s="162">
        <f t="shared" si="10"/>
        <v>200</v>
      </c>
      <c r="BW5" s="358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34"/>
      <c r="D7" s="134"/>
      <c r="E7" s="2"/>
      <c r="F7" s="2"/>
      <c r="G7" s="2"/>
      <c r="H7" s="2"/>
      <c r="I7" s="2"/>
      <c r="J7" s="169" t="s">
        <v>406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501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60" t="s">
        <v>174</v>
      </c>
      <c r="AT7" s="2"/>
      <c r="AU7" s="2"/>
      <c r="AV7" s="2"/>
      <c r="AW7" s="2"/>
      <c r="AX7" s="2"/>
      <c r="AY7" s="160" t="s">
        <v>186</v>
      </c>
      <c r="AZ7" s="2"/>
      <c r="BA7" s="2"/>
      <c r="BB7" s="2"/>
      <c r="BC7" s="160" t="s">
        <v>199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468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4"/>
      <c r="K8" s="169" t="s">
        <v>407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9" t="s">
        <v>169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60" t="s">
        <v>177</v>
      </c>
      <c r="AU8" s="2"/>
      <c r="AV8" s="2"/>
      <c r="AW8" s="2"/>
      <c r="AX8" s="2"/>
      <c r="AY8" s="2"/>
      <c r="AZ8" s="259" t="s">
        <v>187</v>
      </c>
      <c r="BA8" s="2"/>
      <c r="BB8" s="2"/>
      <c r="BC8" s="2"/>
      <c r="BD8" s="180" t="s">
        <v>202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469</v>
      </c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4"/>
      <c r="L9" s="169" t="s">
        <v>408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417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175</v>
      </c>
      <c r="AV9" s="2"/>
      <c r="AW9" s="2"/>
      <c r="AX9" s="2"/>
      <c r="AY9" s="2"/>
      <c r="AZ9" s="2"/>
      <c r="BA9" s="160" t="s">
        <v>188</v>
      </c>
      <c r="BB9" s="2"/>
      <c r="BC9" s="2"/>
      <c r="BD9" s="2"/>
      <c r="BE9" s="160" t="s">
        <v>203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4"/>
      <c r="M10" s="182" t="s">
        <v>409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7" t="s">
        <v>418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60" t="s">
        <v>176</v>
      </c>
      <c r="AW10" s="2"/>
      <c r="AX10" s="2"/>
      <c r="AY10" s="2"/>
      <c r="AZ10" s="2"/>
      <c r="BA10" s="2"/>
      <c r="BB10" s="2"/>
      <c r="BC10" s="2"/>
      <c r="BD10" s="2"/>
      <c r="BE10" s="2"/>
      <c r="BF10" s="180" t="s">
        <v>205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470</v>
      </c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4"/>
      <c r="N11" s="160" t="s">
        <v>410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419</v>
      </c>
      <c r="AJ11" s="2"/>
      <c r="AK11" s="2"/>
      <c r="AL11" s="2"/>
      <c r="AM11" s="2"/>
      <c r="AN11" s="2"/>
      <c r="AO11" s="2"/>
      <c r="AP11" s="2"/>
      <c r="AQ11" s="2"/>
      <c r="AR11" s="2"/>
      <c r="AS11" s="7">
        <v>100</v>
      </c>
      <c r="AT11" s="2"/>
      <c r="AU11" s="2"/>
      <c r="AV11" s="2"/>
      <c r="AW11" s="259" t="s">
        <v>183</v>
      </c>
      <c r="AX11" s="2"/>
      <c r="AY11" s="2"/>
      <c r="AZ11" s="2"/>
      <c r="BA11" s="2"/>
      <c r="BB11" s="2"/>
      <c r="BC11" s="2"/>
      <c r="BD11" s="2"/>
      <c r="BE11" s="2"/>
      <c r="BF11" s="2"/>
      <c r="BG11" s="160" t="s">
        <v>206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57</v>
      </c>
      <c r="BT11" s="2"/>
      <c r="BU11" s="7"/>
      <c r="BV11" s="7"/>
    </row>
    <row r="12" spans="1:75" ht="11.25" customHeight="1">
      <c r="C12" s="134"/>
      <c r="D12" s="134"/>
      <c r="E12" s="2"/>
      <c r="F12" s="2"/>
      <c r="G12" s="2"/>
      <c r="H12" s="2"/>
      <c r="I12" s="7" t="s">
        <v>517</v>
      </c>
      <c r="J12" s="4"/>
      <c r="K12" s="4"/>
      <c r="L12" s="54">
        <v>300</v>
      </c>
      <c r="M12" s="4"/>
      <c r="N12" s="4"/>
      <c r="O12" s="160" t="s">
        <v>463</v>
      </c>
      <c r="P12" s="4"/>
      <c r="Q12" s="182"/>
      <c r="R12" s="182"/>
      <c r="S12" s="182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8" t="s">
        <v>420</v>
      </c>
      <c r="AK12" s="117"/>
      <c r="AL12" s="117"/>
      <c r="AM12" s="117"/>
      <c r="AN12" s="117"/>
      <c r="AO12" s="117"/>
      <c r="AP12" s="117"/>
      <c r="AQ12" s="117"/>
      <c r="AR12" s="2"/>
      <c r="AS12" s="223" t="s">
        <v>502</v>
      </c>
      <c r="AT12" s="2"/>
      <c r="AU12" s="2"/>
      <c r="AV12" s="2"/>
      <c r="AW12" s="2"/>
      <c r="AX12" s="2"/>
      <c r="AY12" s="2"/>
      <c r="AZ12" s="2"/>
      <c r="BA12" s="160" t="s">
        <v>194</v>
      </c>
      <c r="BB12" s="2"/>
      <c r="BC12" s="2"/>
      <c r="BD12" s="2"/>
      <c r="BE12" s="2"/>
      <c r="BF12" s="2"/>
      <c r="BG12" s="2"/>
      <c r="BH12" s="180" t="s">
        <v>207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79"/>
      <c r="D13" s="79"/>
      <c r="E13" s="2"/>
      <c r="F13" s="2"/>
      <c r="G13" s="2"/>
      <c r="H13" s="2"/>
      <c r="I13" s="2"/>
      <c r="J13" s="4"/>
      <c r="K13" s="4"/>
      <c r="L13" s="139" t="s">
        <v>496</v>
      </c>
      <c r="M13" s="4"/>
      <c r="N13" s="4"/>
      <c r="O13" s="4"/>
      <c r="P13" s="182" t="s">
        <v>411</v>
      </c>
      <c r="Q13" s="182"/>
      <c r="R13" s="182"/>
      <c r="S13" s="182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8" t="s">
        <v>421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60" t="s">
        <v>192</v>
      </c>
      <c r="BB13" s="2"/>
      <c r="BC13" s="2"/>
      <c r="BD13" s="2"/>
      <c r="BE13" s="2"/>
      <c r="BF13" s="2"/>
      <c r="BG13" s="2"/>
      <c r="BH13" s="2"/>
      <c r="BI13" s="160" t="s">
        <v>208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7"/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60" t="s">
        <v>431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7" t="s">
        <v>460</v>
      </c>
      <c r="AM14" s="117"/>
      <c r="AN14" s="117"/>
      <c r="AO14" s="117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60" t="s">
        <v>193</v>
      </c>
      <c r="BB14" s="2"/>
      <c r="BC14" s="2"/>
      <c r="BD14" s="2"/>
      <c r="BE14" s="2"/>
      <c r="BF14" s="2"/>
      <c r="BG14" s="2"/>
      <c r="BH14" s="2"/>
      <c r="BI14" s="2"/>
      <c r="BJ14" s="180" t="s">
        <v>277</v>
      </c>
      <c r="BK14" s="180"/>
      <c r="BL14" s="180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8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81" t="s">
        <v>432</v>
      </c>
      <c r="S15" s="182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8" t="s">
        <v>461</v>
      </c>
      <c r="AN15" s="2"/>
      <c r="AO15" s="168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80" t="s">
        <v>195</v>
      </c>
      <c r="BB15" s="2"/>
      <c r="BC15" s="2"/>
      <c r="BD15" s="2"/>
      <c r="BE15" s="2"/>
      <c r="BF15" s="2"/>
      <c r="BG15" s="2"/>
      <c r="BH15" s="2"/>
      <c r="BI15" s="2"/>
      <c r="BJ15" s="2"/>
      <c r="BK15" s="160" t="s">
        <v>449</v>
      </c>
      <c r="BL15" s="16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79"/>
      <c r="D16" s="79"/>
      <c r="E16" s="84"/>
      <c r="F16" s="84"/>
      <c r="G16" s="84"/>
      <c r="H16" s="84"/>
      <c r="I16" s="2"/>
      <c r="J16" s="84"/>
      <c r="K16" s="84"/>
      <c r="L16" s="84"/>
      <c r="M16" s="84"/>
      <c r="N16" s="4"/>
      <c r="O16" s="4"/>
      <c r="P16" s="4"/>
      <c r="Q16" s="4"/>
      <c r="R16" s="4"/>
      <c r="S16" s="160" t="s">
        <v>457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4"/>
      <c r="AH16" s="84"/>
      <c r="AI16" s="84"/>
      <c r="AJ16" s="84"/>
      <c r="AK16" s="84"/>
      <c r="AL16" s="84"/>
      <c r="AM16" s="84"/>
      <c r="AN16" s="117" t="s">
        <v>422</v>
      </c>
      <c r="AO16" s="117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185" t="s">
        <v>243</v>
      </c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182" t="s">
        <v>448</v>
      </c>
      <c r="BM16" s="84"/>
      <c r="BN16" s="84"/>
      <c r="BO16" s="84"/>
      <c r="BP16" s="84"/>
      <c r="BQ16" s="84"/>
      <c r="BR16" s="84"/>
      <c r="BS16" s="84"/>
      <c r="BT16" s="84"/>
      <c r="BU16" s="7"/>
      <c r="BV16" s="7"/>
    </row>
    <row r="17" spans="3:74">
      <c r="C17" s="79"/>
      <c r="D17" s="79"/>
      <c r="J17" s="84"/>
      <c r="K17" s="84"/>
      <c r="L17" s="84"/>
      <c r="M17" s="84"/>
      <c r="N17" s="84"/>
      <c r="O17" s="84"/>
      <c r="P17" s="4"/>
      <c r="Q17" s="4"/>
      <c r="R17" s="4"/>
      <c r="S17" s="4"/>
      <c r="T17" s="182" t="s">
        <v>464</v>
      </c>
      <c r="U17" s="4"/>
      <c r="V17" s="4"/>
      <c r="W17" s="4"/>
      <c r="X17" s="4"/>
      <c r="Y17" s="4"/>
      <c r="Z17" s="4"/>
      <c r="AA17" s="4"/>
      <c r="AB17" s="4"/>
      <c r="AC17" s="2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2"/>
      <c r="AO17" s="168" t="s">
        <v>423</v>
      </c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6" t="s">
        <v>244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L18" s="84"/>
      <c r="M18" s="84"/>
      <c r="N18" s="84"/>
      <c r="O18" s="84"/>
      <c r="P18" s="4"/>
      <c r="Q18" s="4"/>
      <c r="R18" s="4"/>
      <c r="S18" s="4"/>
      <c r="T18" s="4"/>
      <c r="U18" s="182" t="s">
        <v>412</v>
      </c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5" t="s">
        <v>245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 ht="20.25">
      <c r="C19" s="79"/>
      <c r="D19" s="79"/>
      <c r="L19" s="84"/>
      <c r="M19" s="84"/>
      <c r="N19" s="84"/>
      <c r="O19" s="84"/>
      <c r="P19" s="84"/>
      <c r="Q19" s="84"/>
      <c r="R19" s="84"/>
      <c r="S19" s="84"/>
      <c r="T19" s="4"/>
      <c r="U19" s="4"/>
      <c r="V19" s="160" t="s">
        <v>413</v>
      </c>
      <c r="W19" s="4"/>
      <c r="X19" s="4"/>
      <c r="Y19" s="4"/>
      <c r="Z19" s="4"/>
      <c r="AA19" s="4"/>
      <c r="AB19" s="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349" t="s">
        <v>486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4"/>
      <c r="W20" s="181" t="s">
        <v>414</v>
      </c>
      <c r="X20" s="4"/>
      <c r="Y20" s="4"/>
      <c r="Z20" s="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4"/>
      <c r="X21" s="182" t="s">
        <v>415</v>
      </c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</row>
    <row r="22" spans="3:74">
      <c r="K22" s="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160" t="s">
        <v>274</v>
      </c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182" t="s">
        <v>416</v>
      </c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43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1" t="s">
        <v>1</v>
      </c>
      <c r="B1" s="683" t="s">
        <v>2</v>
      </c>
      <c r="C1" s="685" t="s">
        <v>0</v>
      </c>
      <c r="D1" s="687" t="s">
        <v>7</v>
      </c>
      <c r="E1" s="676" t="s">
        <v>6</v>
      </c>
      <c r="F1" s="677"/>
      <c r="G1" s="678" t="s">
        <v>5</v>
      </c>
      <c r="H1" s="679"/>
      <c r="I1" s="676" t="s">
        <v>62</v>
      </c>
      <c r="J1" s="677"/>
      <c r="K1" s="692" t="s">
        <v>9</v>
      </c>
      <c r="L1" s="489" t="s">
        <v>424</v>
      </c>
      <c r="M1" s="694"/>
      <c r="N1" s="489" t="s">
        <v>80</v>
      </c>
      <c r="O1" s="490"/>
      <c r="P1" s="490"/>
      <c r="Q1" s="490"/>
      <c r="R1" s="490"/>
      <c r="S1" s="688" t="s">
        <v>82</v>
      </c>
      <c r="T1" s="688"/>
      <c r="U1" s="688"/>
      <c r="V1" s="688"/>
      <c r="W1" s="688"/>
      <c r="X1" s="688"/>
    </row>
    <row r="2" spans="1:28" ht="15.75" customHeight="1" thickBot="1">
      <c r="A2" s="682"/>
      <c r="B2" s="684"/>
      <c r="C2" s="686"/>
      <c r="D2" s="550"/>
      <c r="E2" s="58"/>
      <c r="F2" s="31" t="s">
        <v>9</v>
      </c>
      <c r="G2" s="58"/>
      <c r="H2" s="59" t="s">
        <v>9</v>
      </c>
      <c r="I2" s="58"/>
      <c r="J2" s="31" t="s">
        <v>9</v>
      </c>
      <c r="K2" s="693"/>
      <c r="L2" s="256"/>
      <c r="M2" s="184" t="s">
        <v>498</v>
      </c>
      <c r="N2" s="187" t="s">
        <v>126</v>
      </c>
      <c r="O2" s="187" t="s">
        <v>424</v>
      </c>
      <c r="P2" s="187" t="s">
        <v>358</v>
      </c>
      <c r="Q2" s="187" t="s">
        <v>57</v>
      </c>
      <c r="R2" s="187" t="s">
        <v>125</v>
      </c>
      <c r="S2" s="689" t="s">
        <v>428</v>
      </c>
      <c r="T2" s="690"/>
      <c r="U2" s="690"/>
      <c r="V2" s="690"/>
      <c r="W2" s="691"/>
      <c r="X2" s="188" t="s">
        <v>45</v>
      </c>
    </row>
    <row r="3" spans="1:28" s="5" customFormat="1">
      <c r="A3" s="405" t="str">
        <f>'1-συμβολαια'!A3</f>
        <v>1ο</v>
      </c>
      <c r="B3" s="397">
        <f>'1-συμβολαια'!B3</f>
        <v>30772</v>
      </c>
      <c r="C3" s="389" t="str">
        <f>'1-συμβολαια'!C3</f>
        <v>παροχή υποθήκης προς Δ.Ο.Υ. για φόρους [= 1.978.864δρχ</v>
      </c>
      <c r="D3" s="398">
        <f>'1-συμβολαια'!D3</f>
        <v>0</v>
      </c>
      <c r="E3" s="290"/>
      <c r="F3" s="290"/>
      <c r="G3" s="290"/>
      <c r="H3" s="290"/>
      <c r="I3" s="290"/>
      <c r="J3" s="290"/>
      <c r="K3" s="286">
        <f>'1-συμβολαια'!N3</f>
        <v>992</v>
      </c>
      <c r="L3" s="286">
        <f>'2-δικαιώμ'!O3+'5-αντίγρ'!O3</f>
        <v>93.5</v>
      </c>
      <c r="M3" s="286">
        <v>28</v>
      </c>
      <c r="N3" s="286">
        <f>'1-συμβολαια'!O3</f>
        <v>1464.5</v>
      </c>
      <c r="O3" s="286">
        <f t="shared" ref="O3:O4" si="0">L3-M3</f>
        <v>65.5</v>
      </c>
      <c r="P3" s="286">
        <f>'8-κ-15-17'!AG3</f>
        <v>0</v>
      </c>
      <c r="Q3" s="286">
        <f>'11-χαρτόσ'!L3+'13-ντιΜιΧο'!BV3</f>
        <v>200</v>
      </c>
      <c r="R3" s="286">
        <f>'13-ντιΜιΧο'!BU3</f>
        <v>1860</v>
      </c>
      <c r="S3" s="399"/>
      <c r="T3" s="288"/>
      <c r="U3" s="288"/>
      <c r="V3" s="288"/>
      <c r="W3" s="288"/>
      <c r="X3" s="290"/>
    </row>
    <row r="4" spans="1:28" s="5" customFormat="1" ht="12" thickBot="1">
      <c r="A4" s="457">
        <f>'1-συμβολαια'!A4</f>
        <v>0</v>
      </c>
      <c r="B4" s="464">
        <f>'1-συμβολαια'!B4</f>
        <v>0</v>
      </c>
      <c r="C4" s="458" t="str">
        <f>'1-συμβολαια'!C4</f>
        <v>υποθήκης    ΤΟΚΟΙ {εμπρόθεσμα πληρωθέντες</v>
      </c>
      <c r="D4" s="465">
        <f>'1-συμβολαια'!D4</f>
        <v>2637006</v>
      </c>
      <c r="E4" s="423"/>
      <c r="F4" s="423"/>
      <c r="G4" s="423"/>
      <c r="H4" s="423"/>
      <c r="I4" s="423"/>
      <c r="J4" s="423"/>
      <c r="K4" s="422">
        <f>'1-συμβολαια'!N4</f>
        <v>0</v>
      </c>
      <c r="L4" s="422">
        <f>'2-δικαιώμ'!O4+'5-αντίγρ'!O4</f>
        <v>4180.009</v>
      </c>
      <c r="M4" s="422"/>
      <c r="N4" s="422">
        <f>'1-συμβολαια'!O4</f>
        <v>25240.050999999999</v>
      </c>
      <c r="O4" s="422">
        <f t="shared" si="0"/>
        <v>4180.009</v>
      </c>
      <c r="P4" s="422">
        <f>'8-κ-15-17'!AG4</f>
        <v>34281.078000000001</v>
      </c>
      <c r="Q4" s="422">
        <f>'11-χαρτόσ'!L4+'13-ντιΜιΧο'!BV4</f>
        <v>0</v>
      </c>
      <c r="R4" s="422">
        <f>'13-ντιΜιΧο'!BU4</f>
        <v>1240</v>
      </c>
      <c r="S4" s="466"/>
      <c r="T4" s="424"/>
      <c r="U4" s="424"/>
      <c r="V4" s="424"/>
      <c r="W4" s="424"/>
      <c r="X4" s="423"/>
    </row>
    <row r="5" spans="1:28">
      <c r="A5" s="680" t="s">
        <v>54</v>
      </c>
      <c r="B5" s="680"/>
      <c r="C5" s="680"/>
      <c r="D5" s="680"/>
      <c r="E5" s="262">
        <f t="shared" ref="E5:X5" si="1">SUM(E3:E4)</f>
        <v>0</v>
      </c>
      <c r="F5" s="262">
        <f t="shared" si="1"/>
        <v>0</v>
      </c>
      <c r="G5" s="262">
        <f t="shared" si="1"/>
        <v>0</v>
      </c>
      <c r="H5" s="262">
        <f t="shared" si="1"/>
        <v>0</v>
      </c>
      <c r="I5" s="262">
        <f t="shared" si="1"/>
        <v>0</v>
      </c>
      <c r="J5" s="262">
        <f t="shared" si="1"/>
        <v>0</v>
      </c>
      <c r="K5" s="262">
        <f t="shared" si="1"/>
        <v>992</v>
      </c>
      <c r="L5" s="262">
        <f t="shared" si="1"/>
        <v>4273.509</v>
      </c>
      <c r="M5" s="262">
        <f t="shared" si="1"/>
        <v>28</v>
      </c>
      <c r="N5" s="262">
        <f t="shared" si="1"/>
        <v>26704.550999999999</v>
      </c>
      <c r="O5" s="262">
        <f t="shared" si="1"/>
        <v>4245.509</v>
      </c>
      <c r="P5" s="262">
        <f t="shared" si="1"/>
        <v>34281.078000000001</v>
      </c>
      <c r="Q5" s="262">
        <f t="shared" si="1"/>
        <v>200</v>
      </c>
      <c r="R5" s="262">
        <f t="shared" si="1"/>
        <v>3100</v>
      </c>
      <c r="S5" s="291">
        <f t="shared" si="1"/>
        <v>0</v>
      </c>
      <c r="T5" s="291">
        <f t="shared" si="1"/>
        <v>0</v>
      </c>
      <c r="U5" s="291">
        <f t="shared" si="1"/>
        <v>0</v>
      </c>
      <c r="V5" s="291">
        <f t="shared" si="1"/>
        <v>0</v>
      </c>
      <c r="W5" s="291">
        <f t="shared" si="1"/>
        <v>0</v>
      </c>
      <c r="X5" s="292">
        <f t="shared" si="1"/>
        <v>0</v>
      </c>
    </row>
    <row r="7" spans="1:28">
      <c r="T7" s="81"/>
      <c r="U7" s="81"/>
      <c r="V7" s="81"/>
      <c r="W7" s="81"/>
      <c r="X7" s="81"/>
      <c r="Y7" s="81"/>
      <c r="Z7" s="81"/>
      <c r="AA7" s="81"/>
      <c r="AB7" s="81"/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 s="5" customFormat="1">
      <c r="A9" s="54"/>
      <c r="B9" s="112"/>
      <c r="C9" s="113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1"/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37"/>
      <c r="D10" s="311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7"/>
      <c r="V10" s="7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8"/>
      <c r="D11" s="311"/>
      <c r="E11" s="7"/>
      <c r="F11" s="7"/>
      <c r="G11" s="7"/>
      <c r="H11" s="7"/>
      <c r="I11" s="4"/>
      <c r="J11" s="4"/>
      <c r="K11" s="311"/>
      <c r="L11" s="4"/>
      <c r="M11" s="5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13"/>
      <c r="D12" s="311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11"/>
      <c r="E13" s="7"/>
      <c r="F13" s="7"/>
      <c r="G13" s="7"/>
      <c r="H13" s="7"/>
      <c r="I13" s="4"/>
      <c r="J13" s="4"/>
      <c r="K13" s="311"/>
      <c r="L13" s="7"/>
      <c r="M13" s="7"/>
      <c r="N13" s="7"/>
      <c r="O13" s="7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>
      <c r="D14" s="311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54"/>
      <c r="V14" s="54"/>
      <c r="W14" s="81"/>
      <c r="X14" s="81"/>
      <c r="Y14" s="81"/>
      <c r="Z14" s="81"/>
      <c r="AA14" s="81"/>
      <c r="AB14" s="81"/>
    </row>
    <row r="15" spans="1:28">
      <c r="D15" s="311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</row>
    <row r="16" spans="1:28">
      <c r="D16" s="311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11"/>
      <c r="E17" s="7"/>
      <c r="F17" s="7"/>
      <c r="G17" s="7"/>
      <c r="H17" s="7"/>
      <c r="L17" s="7"/>
      <c r="M17" s="234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11"/>
      <c r="E18" s="7"/>
      <c r="F18" s="7"/>
      <c r="G18" s="7"/>
      <c r="H18" s="7"/>
      <c r="L18" s="7"/>
      <c r="M18" s="234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11"/>
      <c r="E19" s="7"/>
      <c r="F19" s="7"/>
      <c r="G19" s="7"/>
      <c r="H19" s="7"/>
      <c r="K19" s="311"/>
      <c r="L19" s="7"/>
      <c r="M19" s="7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11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11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11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11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11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L25" s="7"/>
      <c r="M25" s="7"/>
      <c r="N25" s="7"/>
      <c r="O25" s="7"/>
      <c r="P25" s="4"/>
      <c r="Q25" s="4"/>
      <c r="R25" s="4"/>
      <c r="S25" s="4"/>
      <c r="T25" s="4"/>
    </row>
    <row r="26" spans="4:22">
      <c r="K26" s="311"/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98" t="s">
        <v>73</v>
      </c>
      <c r="B1" s="698"/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</row>
    <row r="2" spans="1:23" s="8" customFormat="1" ht="23.25" customHeight="1" thickBot="1">
      <c r="A2" s="265" t="s">
        <v>19</v>
      </c>
      <c r="B2" s="699" t="s">
        <v>29</v>
      </c>
      <c r="C2" s="700"/>
      <c r="D2" s="701"/>
      <c r="E2" s="702" t="s">
        <v>82</v>
      </c>
      <c r="F2" s="703"/>
      <c r="G2" s="703"/>
      <c r="H2" s="704"/>
      <c r="I2" s="705" t="s">
        <v>82</v>
      </c>
      <c r="J2" s="706"/>
      <c r="K2" s="706"/>
      <c r="L2" s="707"/>
      <c r="M2" s="266" t="s">
        <v>36</v>
      </c>
      <c r="N2" s="266" t="s">
        <v>37</v>
      </c>
      <c r="O2" s="266" t="s">
        <v>38</v>
      </c>
      <c r="P2" s="266" t="s">
        <v>39</v>
      </c>
      <c r="Q2" s="266" t="s">
        <v>40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95" t="s">
        <v>101</v>
      </c>
      <c r="C6" s="695"/>
      <c r="D6" s="695"/>
      <c r="E6" s="695"/>
      <c r="F6" s="695"/>
      <c r="G6" s="695"/>
      <c r="H6" s="695"/>
      <c r="I6" s="695"/>
      <c r="J6" s="695"/>
      <c r="K6" s="695"/>
      <c r="L6" s="3"/>
      <c r="M6" s="3"/>
      <c r="N6" s="3"/>
      <c r="O6" s="3"/>
      <c r="P6" s="3"/>
      <c r="Q6" s="3"/>
    </row>
    <row r="7" spans="1:23" ht="15.75" customHeight="1">
      <c r="C7" s="697" t="s">
        <v>102</v>
      </c>
      <c r="D7" s="697"/>
      <c r="E7" s="697"/>
      <c r="F7" s="697"/>
      <c r="G7" s="697"/>
      <c r="H7" s="697"/>
      <c r="I7" s="697"/>
      <c r="J7" s="697"/>
      <c r="K7" s="697"/>
      <c r="L7" s="3"/>
      <c r="M7" s="3"/>
      <c r="N7" s="3"/>
      <c r="O7" s="3"/>
      <c r="P7" s="3"/>
      <c r="Q7" s="3"/>
    </row>
    <row r="8" spans="1:23" ht="15.75" customHeight="1">
      <c r="D8" s="695" t="s">
        <v>278</v>
      </c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695"/>
      <c r="P8" s="3"/>
      <c r="Q8" s="3"/>
    </row>
    <row r="9" spans="1:23" s="5" customFormat="1" ht="15.75" customHeight="1">
      <c r="A9" s="54"/>
      <c r="B9" s="263"/>
      <c r="C9" s="263"/>
      <c r="D9" s="264"/>
      <c r="E9" s="697" t="s">
        <v>425</v>
      </c>
      <c r="F9" s="697"/>
      <c r="G9" s="697"/>
      <c r="H9" s="697"/>
      <c r="I9" s="697"/>
      <c r="J9" s="697"/>
      <c r="K9" s="697"/>
      <c r="L9" s="697"/>
      <c r="M9" s="697"/>
      <c r="N9" s="3"/>
      <c r="O9" s="3"/>
      <c r="P9" s="3"/>
      <c r="Q9" s="3"/>
    </row>
    <row r="10" spans="1:23" s="5" customFormat="1" ht="15.75" customHeight="1">
      <c r="A10" s="54"/>
      <c r="B10" s="263"/>
      <c r="C10" s="263"/>
      <c r="D10" s="264"/>
      <c r="E10" s="6"/>
      <c r="F10" s="695" t="s">
        <v>116</v>
      </c>
      <c r="G10" s="695"/>
      <c r="H10" s="695"/>
      <c r="I10" s="695"/>
      <c r="J10" s="695"/>
      <c r="K10" s="695"/>
      <c r="L10" s="695"/>
      <c r="M10" s="695"/>
      <c r="N10" s="695"/>
      <c r="O10" s="695"/>
      <c r="P10" s="695"/>
      <c r="Q10" s="3"/>
    </row>
    <row r="11" spans="1:23" s="5" customFormat="1" ht="15.75" customHeight="1">
      <c r="A11" s="54"/>
      <c r="B11" s="263"/>
      <c r="C11" s="263"/>
      <c r="D11" s="264"/>
      <c r="E11" s="6"/>
      <c r="F11" s="6"/>
      <c r="G11" s="697" t="s">
        <v>426</v>
      </c>
      <c r="H11" s="697"/>
      <c r="I11" s="697"/>
      <c r="J11" s="697"/>
      <c r="K11" s="697"/>
      <c r="L11" s="697"/>
      <c r="M11" s="697"/>
      <c r="N11" s="697"/>
      <c r="O11" s="697"/>
      <c r="P11" s="697"/>
      <c r="Q11" s="697"/>
    </row>
    <row r="12" spans="1:23" s="5" customFormat="1" ht="15.75" customHeight="1">
      <c r="A12" s="54"/>
      <c r="B12" s="263"/>
      <c r="C12" s="263"/>
      <c r="D12" s="264"/>
      <c r="E12" s="6"/>
      <c r="F12" s="6"/>
      <c r="G12" s="257"/>
      <c r="H12" s="695" t="s">
        <v>103</v>
      </c>
      <c r="I12" s="695"/>
      <c r="J12" s="695"/>
      <c r="K12" s="695"/>
      <c r="L12" s="695"/>
      <c r="M12" s="695"/>
      <c r="N12" s="695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4"/>
      <c r="B13" s="263"/>
      <c r="C13" s="263"/>
      <c r="D13" s="264"/>
      <c r="E13" s="6"/>
      <c r="F13" s="6"/>
      <c r="G13" s="257"/>
      <c r="H13" s="6"/>
      <c r="I13" s="697" t="s">
        <v>104</v>
      </c>
      <c r="J13" s="697"/>
      <c r="K13" s="697"/>
      <c r="L13" s="697"/>
      <c r="M13" s="697"/>
      <c r="N13" s="697"/>
      <c r="O13" s="697"/>
      <c r="P13" s="697"/>
      <c r="Q13" s="697"/>
      <c r="R13" s="697"/>
      <c r="S13" s="3"/>
      <c r="T13" s="3"/>
      <c r="U13" s="3"/>
      <c r="V13" s="3"/>
      <c r="W13" s="3"/>
    </row>
    <row r="14" spans="1:23" s="5" customFormat="1" ht="15.75" customHeight="1">
      <c r="A14" s="54"/>
      <c r="B14" s="263"/>
      <c r="C14" s="263"/>
      <c r="D14" s="264"/>
      <c r="E14" s="6"/>
      <c r="F14" s="6"/>
      <c r="G14" s="257"/>
      <c r="H14" s="6"/>
      <c r="I14" s="6"/>
      <c r="J14" s="695" t="s">
        <v>105</v>
      </c>
      <c r="K14" s="695"/>
      <c r="L14" s="695"/>
      <c r="M14" s="695"/>
      <c r="N14" s="695"/>
      <c r="O14" s="695"/>
      <c r="P14" s="695"/>
      <c r="Q14" s="695"/>
      <c r="R14" s="3"/>
      <c r="S14" s="3"/>
      <c r="T14" s="3"/>
      <c r="U14" s="3"/>
      <c r="V14" s="3"/>
      <c r="W14" s="3"/>
    </row>
    <row r="15" spans="1:23" s="5" customFormat="1" ht="15.75" customHeight="1">
      <c r="A15" s="54"/>
      <c r="B15" s="263"/>
      <c r="C15" s="263"/>
      <c r="D15" s="264"/>
      <c r="E15" s="6"/>
      <c r="F15" s="6"/>
      <c r="G15" s="257"/>
      <c r="H15" s="6"/>
      <c r="I15" s="6"/>
      <c r="J15" s="6"/>
      <c r="K15" s="696" t="s">
        <v>117</v>
      </c>
      <c r="L15" s="696"/>
      <c r="M15" s="696"/>
      <c r="N15" s="696"/>
      <c r="O15" s="696"/>
      <c r="P15" s="696"/>
      <c r="Q15" s="696"/>
      <c r="R15" s="696"/>
      <c r="S15" s="696"/>
      <c r="T15" s="696"/>
      <c r="U15" s="696"/>
      <c r="V15" s="3"/>
      <c r="W15" s="3"/>
    </row>
    <row r="16" spans="1:23" s="5" customFormat="1" ht="15.75" customHeight="1">
      <c r="A16" s="54"/>
      <c r="B16" s="263"/>
      <c r="C16" s="263"/>
      <c r="D16" s="264"/>
      <c r="E16" s="6"/>
      <c r="F16" s="6"/>
      <c r="G16" s="257"/>
      <c r="H16" s="6"/>
      <c r="I16" s="6"/>
      <c r="J16" s="6"/>
      <c r="K16" s="6"/>
      <c r="L16" s="695" t="s">
        <v>106</v>
      </c>
      <c r="M16" s="695"/>
      <c r="N16" s="695"/>
      <c r="O16" s="695"/>
      <c r="P16" s="695"/>
      <c r="Q16" s="695"/>
      <c r="R16" s="695"/>
      <c r="S16" s="695"/>
      <c r="T16" s="3"/>
      <c r="U16" s="3"/>
      <c r="V16" s="3"/>
      <c r="W16" s="3"/>
    </row>
    <row r="17" spans="1:23" s="5" customFormat="1" ht="15.75" customHeight="1">
      <c r="A17" s="54"/>
      <c r="B17" s="263"/>
      <c r="C17" s="263"/>
      <c r="D17" s="264"/>
      <c r="E17" s="6"/>
      <c r="F17" s="6"/>
      <c r="G17" s="257"/>
      <c r="H17" s="6"/>
      <c r="I17" s="6"/>
      <c r="J17" s="6"/>
      <c r="K17" s="6"/>
      <c r="L17" s="3"/>
      <c r="M17" s="697" t="s">
        <v>107</v>
      </c>
      <c r="N17" s="697"/>
      <c r="O17" s="697"/>
      <c r="P17" s="697"/>
      <c r="Q17" s="697"/>
      <c r="R17" s="697"/>
      <c r="S17" s="697"/>
      <c r="T17" s="697"/>
      <c r="U17" s="3"/>
      <c r="V17" s="3"/>
      <c r="W17" s="3"/>
    </row>
    <row r="18" spans="1:23" s="5" customFormat="1" ht="15.75" customHeight="1">
      <c r="A18" s="54"/>
      <c r="B18" s="263"/>
      <c r="C18" s="263"/>
      <c r="D18" s="264"/>
      <c r="E18" s="6"/>
      <c r="F18" s="6"/>
      <c r="G18" s="257"/>
      <c r="H18" s="6"/>
      <c r="I18" s="6"/>
      <c r="J18" s="6"/>
      <c r="K18" s="6"/>
      <c r="L18" s="3"/>
      <c r="M18" s="3"/>
      <c r="N18" s="695" t="s">
        <v>108</v>
      </c>
      <c r="O18" s="695"/>
      <c r="P18" s="695"/>
      <c r="Q18" s="695"/>
      <c r="R18" s="695"/>
      <c r="S18" s="695"/>
      <c r="T18" s="695"/>
      <c r="U18" s="695"/>
      <c r="V18" s="695"/>
      <c r="W18" s="695"/>
    </row>
    <row r="19" spans="1:23" s="5" customFormat="1" ht="15.75" customHeight="1">
      <c r="A19" s="54"/>
      <c r="B19" s="263"/>
      <c r="C19" s="263"/>
      <c r="D19" s="264"/>
      <c r="E19" s="6"/>
      <c r="F19" s="6"/>
      <c r="G19" s="2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13" t="s">
        <v>64</v>
      </c>
      <c r="B1" s="713"/>
      <c r="C1" s="715" t="s">
        <v>65</v>
      </c>
      <c r="D1" s="715"/>
      <c r="E1" s="713" t="s">
        <v>0</v>
      </c>
      <c r="F1" s="713"/>
      <c r="G1" s="712" t="s">
        <v>10</v>
      </c>
      <c r="H1" s="712"/>
      <c r="I1" s="712"/>
      <c r="J1" s="713" t="s">
        <v>8</v>
      </c>
      <c r="K1" s="713"/>
      <c r="L1" s="716" t="s">
        <v>427</v>
      </c>
      <c r="M1" s="717"/>
      <c r="N1" s="717"/>
      <c r="O1" s="718"/>
      <c r="P1" s="714" t="s">
        <v>63</v>
      </c>
      <c r="Q1" s="714"/>
      <c r="R1" s="712" t="s">
        <v>53</v>
      </c>
      <c r="S1" s="712"/>
      <c r="T1" s="710" t="s">
        <v>44</v>
      </c>
      <c r="U1" s="708" t="s">
        <v>82</v>
      </c>
      <c r="V1" s="708"/>
      <c r="W1" s="708"/>
      <c r="X1" s="708"/>
      <c r="Y1" s="708"/>
      <c r="Z1" s="708"/>
      <c r="AA1" s="708"/>
      <c r="AB1" s="708"/>
      <c r="AC1" s="708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308</v>
      </c>
      <c r="M2" s="70" t="s">
        <v>312</v>
      </c>
      <c r="N2" s="70" t="s">
        <v>313</v>
      </c>
      <c r="O2" s="261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11"/>
      <c r="U2" s="709"/>
      <c r="V2" s="709"/>
      <c r="W2" s="709"/>
      <c r="X2" s="709"/>
      <c r="Y2" s="709"/>
      <c r="Z2" s="709"/>
      <c r="AA2" s="709"/>
      <c r="AB2" s="709"/>
      <c r="AC2" s="709"/>
    </row>
    <row r="3" spans="1:35" s="17" customFormat="1">
      <c r="A3" s="12" t="str">
        <f>'1-συμβολαια'!A3</f>
        <v>1ο</v>
      </c>
      <c r="B3" s="46"/>
      <c r="C3" s="77">
        <f>'1-συμβολαια'!B3</f>
        <v>30772</v>
      </c>
      <c r="D3" s="18"/>
      <c r="E3" s="89" t="str">
        <f>'1-συμβολαια'!C3</f>
        <v>παροχή υποθήκης προς Δ.Ο.Υ. για φόρους [= 1.978.864δρχ</v>
      </c>
      <c r="F3" s="13"/>
      <c r="G3" s="14" t="str">
        <f>'4-πολλυπρ'!D3</f>
        <v>Δ.Ο.Υ. [= ……….</v>
      </c>
      <c r="H3" s="14" t="str">
        <f>'4-πολλυπρ'!I3</f>
        <v>219-64κ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66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υποθήκης    ΤΟΚΟΙ {εμπρόθεσμα πληρωθέντες</v>
      </c>
      <c r="F4" s="13"/>
      <c r="G4" s="14" t="str">
        <f>'4-πολλυπρ'!D4</f>
        <v>Δ.Ο.Υ. [= ……….</v>
      </c>
      <c r="H4" s="14" t="str">
        <f>'4-πολλυπρ'!I4</f>
        <v>21964κ</v>
      </c>
      <c r="I4" s="19"/>
      <c r="J4" s="19">
        <f>'1-συμβολαια'!D4</f>
        <v>2637006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66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>
      <c r="A5" s="473" t="s">
        <v>54</v>
      </c>
      <c r="B5" s="474"/>
      <c r="C5" s="474"/>
      <c r="D5" s="474"/>
      <c r="E5" s="474"/>
      <c r="F5" s="474"/>
      <c r="G5" s="474"/>
      <c r="H5" s="474"/>
      <c r="I5" s="474"/>
      <c r="J5" s="474"/>
      <c r="K5" s="41"/>
      <c r="L5" s="1">
        <f>SUM(L3:L4)</f>
        <v>0</v>
      </c>
      <c r="M5" s="1"/>
      <c r="N5" s="1"/>
      <c r="O5" s="1">
        <f>SUM(O3:O4)</f>
        <v>0</v>
      </c>
      <c r="P5" s="34" t="e">
        <f>SUM(P3:P4)</f>
        <v>#REF!</v>
      </c>
      <c r="Q5" s="1">
        <f>SUM(Q3:Q4)</f>
        <v>0</v>
      </c>
      <c r="R5" s="1">
        <f>SUM(R3:R4)</f>
        <v>132</v>
      </c>
      <c r="S5" s="1">
        <f>SUM(S3:S4)</f>
        <v>0</v>
      </c>
      <c r="T5" s="3"/>
      <c r="U5" s="79"/>
      <c r="V5" s="79"/>
    </row>
    <row r="6" spans="1:35">
      <c r="T6" s="123"/>
    </row>
    <row r="7" spans="1:35" ht="15.75" customHeight="1">
      <c r="T7" s="123"/>
      <c r="U7" s="695" t="s">
        <v>109</v>
      </c>
      <c r="V7" s="695"/>
      <c r="W7" s="695"/>
      <c r="X7" s="695"/>
      <c r="Y7" s="695"/>
      <c r="Z7" s="695"/>
      <c r="AA7" s="695"/>
      <c r="AB7" s="695"/>
      <c r="AC7" s="695"/>
      <c r="AD7" s="121"/>
      <c r="AE7" s="121"/>
      <c r="AF7" s="121"/>
      <c r="AG7" s="121"/>
      <c r="AH7" s="116"/>
      <c r="AI7" s="116"/>
    </row>
    <row r="8" spans="1:35" ht="15.75" customHeight="1">
      <c r="T8" s="123"/>
      <c r="U8" s="122"/>
      <c r="V8" s="697" t="s">
        <v>110</v>
      </c>
      <c r="W8" s="697"/>
      <c r="X8" s="697"/>
      <c r="Y8" s="697"/>
      <c r="Z8" s="697"/>
      <c r="AA8" s="697"/>
      <c r="AB8" s="697"/>
      <c r="AC8" s="697"/>
      <c r="AD8" s="697"/>
      <c r="AE8" s="116"/>
      <c r="AF8" s="116"/>
      <c r="AG8" s="116"/>
      <c r="AH8" s="116"/>
      <c r="AI8" s="116"/>
    </row>
    <row r="9" spans="1:35" ht="15.75" customHeight="1">
      <c r="T9" s="123"/>
      <c r="U9" s="122"/>
      <c r="V9" s="122"/>
      <c r="W9" s="695" t="s">
        <v>111</v>
      </c>
      <c r="X9" s="695"/>
      <c r="Y9" s="695"/>
      <c r="Z9" s="695"/>
      <c r="AA9" s="695"/>
      <c r="AB9" s="695"/>
      <c r="AC9" s="695"/>
      <c r="AD9" s="695"/>
      <c r="AE9" s="695"/>
      <c r="AF9" s="116"/>
      <c r="AG9" s="116"/>
      <c r="AH9" s="116"/>
      <c r="AI9" s="116"/>
    </row>
    <row r="10" spans="1:35" ht="15.75">
      <c r="U10" s="122"/>
      <c r="V10" s="122"/>
      <c r="W10" s="122"/>
      <c r="X10" s="697" t="s">
        <v>112</v>
      </c>
      <c r="Y10" s="697"/>
      <c r="Z10" s="697"/>
      <c r="AA10" s="697"/>
      <c r="AB10" s="697"/>
      <c r="AC10" s="697"/>
      <c r="AD10" s="697"/>
      <c r="AE10" s="697"/>
      <c r="AF10" s="697"/>
      <c r="AG10" s="116"/>
      <c r="AH10" s="116"/>
      <c r="AI10" s="116"/>
    </row>
    <row r="11" spans="1:35" ht="15.75">
      <c r="U11" s="122"/>
      <c r="V11" s="122"/>
      <c r="W11" s="122"/>
      <c r="X11" s="122"/>
      <c r="Y11" s="695" t="s">
        <v>113</v>
      </c>
      <c r="Z11" s="695"/>
      <c r="AA11" s="695"/>
      <c r="AB11" s="695"/>
      <c r="AC11" s="695"/>
      <c r="AD11" s="695"/>
      <c r="AE11" s="695"/>
      <c r="AF11" s="695"/>
      <c r="AG11" s="695"/>
      <c r="AH11" s="116"/>
      <c r="AI11" s="116"/>
    </row>
    <row r="12" spans="1:35" ht="15.75">
      <c r="U12" s="122"/>
      <c r="V12" s="122"/>
      <c r="W12" s="122"/>
      <c r="X12" s="122"/>
      <c r="Y12" s="122"/>
      <c r="Z12" s="697" t="s">
        <v>114</v>
      </c>
      <c r="AA12" s="697"/>
      <c r="AB12" s="697"/>
      <c r="AC12" s="697"/>
      <c r="AD12" s="697"/>
      <c r="AE12" s="697"/>
      <c r="AF12" s="697"/>
      <c r="AG12" s="697"/>
      <c r="AH12" s="697"/>
      <c r="AI12" s="116"/>
    </row>
    <row r="13" spans="1:35" ht="15.75">
      <c r="U13" s="122"/>
      <c r="V13" s="122"/>
      <c r="W13" s="122"/>
      <c r="X13" s="122"/>
      <c r="Y13" s="122"/>
      <c r="Z13" s="122"/>
      <c r="AA13" s="695" t="s">
        <v>115</v>
      </c>
      <c r="AB13" s="695"/>
      <c r="AC13" s="695"/>
      <c r="AD13" s="695"/>
      <c r="AE13" s="695"/>
      <c r="AF13" s="695"/>
      <c r="AG13" s="695"/>
      <c r="AH13" s="695"/>
      <c r="AI13" s="695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723" t="s">
        <v>31</v>
      </c>
      <c r="B1" s="724"/>
      <c r="C1" s="724"/>
      <c r="D1" s="724"/>
      <c r="E1" s="725"/>
      <c r="F1" s="726" t="s">
        <v>281</v>
      </c>
      <c r="G1" s="727"/>
      <c r="H1" s="727"/>
      <c r="I1" s="728"/>
      <c r="J1" s="719" t="s">
        <v>282</v>
      </c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1"/>
      <c r="Z1" s="729" t="s">
        <v>283</v>
      </c>
      <c r="AA1" s="730"/>
      <c r="AB1" s="730"/>
      <c r="AC1" s="731"/>
      <c r="AD1" s="719" t="s">
        <v>284</v>
      </c>
      <c r="AE1" s="720"/>
      <c r="AF1" s="720"/>
      <c r="AG1" s="720"/>
      <c r="AH1" s="720"/>
      <c r="AI1" s="720"/>
      <c r="AJ1" s="720"/>
      <c r="AK1" s="720"/>
      <c r="AL1" s="720"/>
      <c r="AM1" s="720"/>
      <c r="AN1" s="720"/>
      <c r="AO1" s="720"/>
      <c r="AP1" s="720"/>
      <c r="AQ1" s="720"/>
      <c r="AR1" s="720"/>
      <c r="AS1" s="721"/>
      <c r="AT1" s="726" t="s">
        <v>285</v>
      </c>
      <c r="AU1" s="727"/>
      <c r="AV1" s="727"/>
      <c r="AW1" s="728"/>
      <c r="AX1" s="719" t="s">
        <v>286</v>
      </c>
      <c r="AY1" s="720"/>
      <c r="AZ1" s="720"/>
      <c r="BA1" s="720"/>
      <c r="BB1" s="720"/>
      <c r="BC1" s="720"/>
      <c r="BD1" s="720"/>
      <c r="BE1" s="720"/>
      <c r="BF1" s="720"/>
      <c r="BG1" s="720"/>
      <c r="BH1" s="720"/>
      <c r="BI1" s="720"/>
      <c r="BJ1" s="720"/>
      <c r="BK1" s="720"/>
      <c r="BL1" s="720"/>
      <c r="BM1" s="721"/>
    </row>
    <row r="2" spans="1:65" s="4" customFormat="1" ht="23.25" customHeight="1">
      <c r="A2" s="194" t="s">
        <v>19</v>
      </c>
      <c r="B2" s="194" t="s">
        <v>287</v>
      </c>
      <c r="C2" s="195" t="s">
        <v>288</v>
      </c>
      <c r="D2" s="489" t="s">
        <v>29</v>
      </c>
      <c r="E2" s="694"/>
      <c r="F2" s="196" t="s">
        <v>289</v>
      </c>
      <c r="G2" s="194" t="s">
        <v>18</v>
      </c>
      <c r="H2" s="196" t="s">
        <v>23</v>
      </c>
      <c r="I2" s="197" t="s">
        <v>82</v>
      </c>
      <c r="J2" s="198" t="s">
        <v>290</v>
      </c>
      <c r="K2" s="198" t="s">
        <v>291</v>
      </c>
      <c r="L2" s="196" t="s">
        <v>292</v>
      </c>
      <c r="M2" s="196" t="s">
        <v>293</v>
      </c>
      <c r="N2" s="196" t="s">
        <v>294</v>
      </c>
      <c r="O2" s="196" t="s">
        <v>295</v>
      </c>
      <c r="P2" s="196" t="s">
        <v>296</v>
      </c>
      <c r="Q2" s="196" t="s">
        <v>297</v>
      </c>
      <c r="R2" s="196" t="s">
        <v>298</v>
      </c>
      <c r="S2" s="196" t="s">
        <v>299</v>
      </c>
      <c r="T2" s="196" t="s">
        <v>300</v>
      </c>
      <c r="U2" s="196" t="s">
        <v>23</v>
      </c>
      <c r="V2" s="196" t="s">
        <v>301</v>
      </c>
      <c r="W2" s="196" t="s">
        <v>302</v>
      </c>
      <c r="X2" s="196" t="s">
        <v>303</v>
      </c>
      <c r="Y2" s="199" t="s">
        <v>304</v>
      </c>
      <c r="Z2" s="196" t="s">
        <v>289</v>
      </c>
      <c r="AA2" s="194" t="s">
        <v>18</v>
      </c>
      <c r="AB2" s="196" t="s">
        <v>23</v>
      </c>
      <c r="AC2" s="200" t="s">
        <v>82</v>
      </c>
      <c r="AD2" s="198" t="s">
        <v>290</v>
      </c>
      <c r="AE2" s="198" t="s">
        <v>291</v>
      </c>
      <c r="AF2" s="196" t="s">
        <v>292</v>
      </c>
      <c r="AG2" s="196" t="s">
        <v>293</v>
      </c>
      <c r="AH2" s="196" t="s">
        <v>294</v>
      </c>
      <c r="AI2" s="196" t="s">
        <v>295</v>
      </c>
      <c r="AJ2" s="196" t="s">
        <v>296</v>
      </c>
      <c r="AK2" s="196" t="s">
        <v>297</v>
      </c>
      <c r="AL2" s="196" t="s">
        <v>298</v>
      </c>
      <c r="AM2" s="196" t="s">
        <v>299</v>
      </c>
      <c r="AN2" s="196" t="s">
        <v>300</v>
      </c>
      <c r="AO2" s="196" t="s">
        <v>23</v>
      </c>
      <c r="AP2" s="196" t="s">
        <v>301</v>
      </c>
      <c r="AQ2" s="196" t="s">
        <v>302</v>
      </c>
      <c r="AR2" s="196" t="s">
        <v>303</v>
      </c>
      <c r="AS2" s="199" t="s">
        <v>304</v>
      </c>
      <c r="AT2" s="196" t="s">
        <v>289</v>
      </c>
      <c r="AU2" s="194" t="s">
        <v>18</v>
      </c>
      <c r="AV2" s="196" t="s">
        <v>23</v>
      </c>
      <c r="AW2" s="197" t="s">
        <v>82</v>
      </c>
      <c r="AX2" s="198" t="s">
        <v>290</v>
      </c>
      <c r="AY2" s="198" t="s">
        <v>291</v>
      </c>
      <c r="AZ2" s="196" t="s">
        <v>292</v>
      </c>
      <c r="BA2" s="196" t="s">
        <v>293</v>
      </c>
      <c r="BB2" s="196" t="s">
        <v>294</v>
      </c>
      <c r="BC2" s="196" t="s">
        <v>295</v>
      </c>
      <c r="BD2" s="196" t="s">
        <v>296</v>
      </c>
      <c r="BE2" s="196" t="s">
        <v>297</v>
      </c>
      <c r="BF2" s="196" t="s">
        <v>298</v>
      </c>
      <c r="BG2" s="196" t="s">
        <v>299</v>
      </c>
      <c r="BH2" s="196" t="s">
        <v>300</v>
      </c>
      <c r="BI2" s="196" t="s">
        <v>23</v>
      </c>
      <c r="BJ2" s="196" t="s">
        <v>301</v>
      </c>
      <c r="BK2" s="196" t="s">
        <v>302</v>
      </c>
      <c r="BL2" s="196" t="s">
        <v>305</v>
      </c>
      <c r="BM2" s="199" t="s">
        <v>304</v>
      </c>
    </row>
    <row r="3" spans="1:65">
      <c r="A3" s="29" t="str">
        <f>'1-συμβολαια'!A3</f>
        <v>1ο</v>
      </c>
      <c r="B3" s="14" t="str">
        <f>'4-πολλυπρ'!D3</f>
        <v>Δ.Ο.Υ. [= ……….</v>
      </c>
      <c r="C3" s="14" t="str">
        <f>'4-πολλυπρ'!I3</f>
        <v>219-64κ</v>
      </c>
      <c r="D3" s="24"/>
      <c r="E3" s="24"/>
      <c r="F3" s="11"/>
      <c r="G3" s="28"/>
      <c r="H3" s="11"/>
      <c r="I3" s="24"/>
      <c r="J3" s="11"/>
      <c r="K3" s="149" t="s">
        <v>306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306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Δ.Ο.Υ. [= ……….</v>
      </c>
      <c r="C4" s="14" t="str">
        <f>'4-πολλυπρ'!I4</f>
        <v>21964κ</v>
      </c>
      <c r="D4" s="24"/>
      <c r="E4" s="24"/>
      <c r="F4" s="11"/>
      <c r="G4" s="28"/>
      <c r="H4" s="11"/>
      <c r="I4" s="24"/>
      <c r="J4" s="11"/>
      <c r="K4" s="149" t="s">
        <v>306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306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6" spans="1:65">
      <c r="F6" s="722" t="s">
        <v>307</v>
      </c>
      <c r="G6" s="722"/>
      <c r="H6" s="722"/>
      <c r="I6" s="722"/>
    </row>
    <row r="7" spans="1:65">
      <c r="F7" s="722"/>
      <c r="G7" s="722"/>
      <c r="H7" s="722"/>
      <c r="I7" s="722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43.85546875" style="90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40" t="s">
        <v>1</v>
      </c>
      <c r="B1" s="742" t="s">
        <v>2</v>
      </c>
      <c r="C1" s="739" t="s">
        <v>0</v>
      </c>
      <c r="D1" s="743" t="s">
        <v>11</v>
      </c>
      <c r="E1" s="737" t="s">
        <v>12</v>
      </c>
      <c r="F1" s="716" t="s">
        <v>474</v>
      </c>
      <c r="G1" s="717"/>
      <c r="H1" s="717"/>
      <c r="I1" s="718"/>
      <c r="J1" s="732" t="s">
        <v>477</v>
      </c>
      <c r="K1" s="733"/>
      <c r="L1" s="749" t="s">
        <v>125</v>
      </c>
      <c r="M1" s="750"/>
      <c r="N1" s="766" t="s">
        <v>473</v>
      </c>
      <c r="O1" s="767"/>
      <c r="P1" s="763" t="s">
        <v>74</v>
      </c>
      <c r="Q1" s="764"/>
      <c r="R1" s="764"/>
      <c r="S1" s="764"/>
      <c r="T1" s="765"/>
      <c r="U1" s="766" t="s">
        <v>466</v>
      </c>
      <c r="V1" s="766"/>
      <c r="W1" s="755" t="s">
        <v>41</v>
      </c>
      <c r="X1" s="756"/>
      <c r="Y1" s="757"/>
      <c r="Z1" s="636" t="s">
        <v>56</v>
      </c>
      <c r="AA1" s="637"/>
      <c r="AB1" s="758"/>
      <c r="AC1" s="753" t="s">
        <v>75</v>
      </c>
      <c r="AD1" s="754"/>
      <c r="AE1" s="754"/>
      <c r="AF1" s="754"/>
      <c r="AG1" s="754"/>
      <c r="AH1" s="343"/>
      <c r="AI1" s="759" t="s">
        <v>52</v>
      </c>
      <c r="AJ1" s="761" t="s">
        <v>42</v>
      </c>
      <c r="AK1" s="751" t="s">
        <v>78</v>
      </c>
      <c r="AL1" s="746" t="s">
        <v>29</v>
      </c>
      <c r="AM1" s="747"/>
      <c r="AN1" s="747"/>
      <c r="AO1" s="747"/>
      <c r="AP1" s="748"/>
    </row>
    <row r="2" spans="1:49" ht="39" thickBot="1">
      <c r="A2" s="741"/>
      <c r="B2" s="478"/>
      <c r="C2" s="515"/>
      <c r="D2" s="744"/>
      <c r="E2" s="738"/>
      <c r="F2" s="322" t="s">
        <v>245</v>
      </c>
      <c r="G2" s="323" t="s">
        <v>89</v>
      </c>
      <c r="H2" s="323" t="s">
        <v>45</v>
      </c>
      <c r="I2" s="319" t="s">
        <v>390</v>
      </c>
      <c r="J2" s="270" t="s">
        <v>23</v>
      </c>
      <c r="K2" s="321" t="s">
        <v>390</v>
      </c>
      <c r="L2" s="37" t="s">
        <v>23</v>
      </c>
      <c r="M2" s="319" t="s">
        <v>390</v>
      </c>
      <c r="N2" s="66" t="s">
        <v>23</v>
      </c>
      <c r="O2" s="320" t="s">
        <v>390</v>
      </c>
      <c r="P2" s="355" t="s">
        <v>23</v>
      </c>
      <c r="Q2" s="356" t="s">
        <v>390</v>
      </c>
      <c r="R2" s="72" t="s">
        <v>79</v>
      </c>
      <c r="S2" s="72" t="s">
        <v>490</v>
      </c>
      <c r="T2" s="354" t="s">
        <v>491</v>
      </c>
      <c r="U2" s="66" t="s">
        <v>23</v>
      </c>
      <c r="V2" s="320" t="s">
        <v>390</v>
      </c>
      <c r="W2" s="37" t="s">
        <v>23</v>
      </c>
      <c r="X2" s="270" t="s">
        <v>390</v>
      </c>
      <c r="Y2" s="32" t="s">
        <v>34</v>
      </c>
      <c r="Z2" s="37" t="s">
        <v>23</v>
      </c>
      <c r="AA2" s="270" t="s">
        <v>390</v>
      </c>
      <c r="AB2" s="241" t="s">
        <v>34</v>
      </c>
      <c r="AC2" s="37" t="s">
        <v>475</v>
      </c>
      <c r="AD2" s="270" t="s">
        <v>390</v>
      </c>
      <c r="AE2" s="9" t="s">
        <v>476</v>
      </c>
      <c r="AF2" s="270" t="s">
        <v>390</v>
      </c>
      <c r="AG2" s="67" t="s">
        <v>33</v>
      </c>
      <c r="AH2" s="344" t="s">
        <v>390</v>
      </c>
      <c r="AI2" s="760"/>
      <c r="AJ2" s="762"/>
      <c r="AK2" s="752"/>
      <c r="AL2" s="746"/>
      <c r="AM2" s="747"/>
      <c r="AN2" s="747"/>
      <c r="AO2" s="747"/>
      <c r="AP2" s="748"/>
    </row>
    <row r="3" spans="1:49" s="5" customFormat="1">
      <c r="A3" s="406" t="str">
        <f>'1-συμβολαια'!A3</f>
        <v>1ο</v>
      </c>
      <c r="B3" s="400">
        <f>'1-συμβολαια'!B3</f>
        <v>30772</v>
      </c>
      <c r="C3" s="401" t="str">
        <f>'1-συμβολαια'!C3</f>
        <v>παροχή υποθήκης προς Δ.Ο.Υ. για φόρους [= 1.978.864δρχ</v>
      </c>
      <c r="D3" s="306" t="str">
        <f>'4-πολλυπρ'!D3</f>
        <v>Δ.Ο.Υ. [= ……….</v>
      </c>
      <c r="E3" s="306" t="str">
        <f>'4-πολλυπρ'!I3</f>
        <v>219-64κ</v>
      </c>
      <c r="F3" s="306">
        <f>'14-βιβλΕσ'!O3</f>
        <v>65.5</v>
      </c>
      <c r="G3" s="287">
        <f>'14-βιβλΕσ'!Q3</f>
        <v>200</v>
      </c>
      <c r="H3" s="287">
        <f t="shared" ref="H3:H4" si="0">F3+G3</f>
        <v>265.5</v>
      </c>
      <c r="I3" s="402">
        <f t="shared" ref="I3:I4" si="1">H3/340.75</f>
        <v>0.77916360968451948</v>
      </c>
      <c r="J3" s="287">
        <f>'8-κ-15-17'!AG3</f>
        <v>0</v>
      </c>
      <c r="K3" s="402">
        <f t="shared" ref="K3:K4" si="2">J3/340.75</f>
        <v>0</v>
      </c>
      <c r="L3" s="287">
        <f>'14-βιβλΕσ'!R3</f>
        <v>1860</v>
      </c>
      <c r="M3" s="402">
        <f t="shared" ref="M3:M4" si="3">L3/340.75</f>
        <v>5.4585473220836391</v>
      </c>
      <c r="N3" s="287">
        <f>('14-βιβλΕσ'!N3+'14-βιβλΕσ'!O3+'14-βιβλΕσ'!R3)*30%</f>
        <v>1017</v>
      </c>
      <c r="O3" s="402">
        <f t="shared" ref="O3:O4" si="4">N3/340.75</f>
        <v>2.9845928099779897</v>
      </c>
      <c r="P3" s="407"/>
      <c r="Q3" s="408"/>
      <c r="R3" s="407"/>
      <c r="S3" s="407"/>
      <c r="T3" s="407"/>
      <c r="U3" s="287">
        <f>AG3</f>
        <v>3590</v>
      </c>
      <c r="V3" s="402">
        <f t="shared" ref="V3:V4" si="5">U3/340.75</f>
        <v>10.535583272193691</v>
      </c>
      <c r="W3" s="287">
        <f>AG3+U3</f>
        <v>7180</v>
      </c>
      <c r="X3" s="402">
        <f t="shared" ref="X3:X4" si="6">W3/340.75</f>
        <v>21.071166544387381</v>
      </c>
      <c r="Y3" s="290">
        <v>24294</v>
      </c>
      <c r="Z3" s="407"/>
      <c r="AA3" s="408"/>
      <c r="AB3" s="407"/>
      <c r="AC3" s="287">
        <f>'1-συμβολαια'!L3+'1-συμβολαια'!P3+'8-κ-15-17'!AE3+'14-βιβλΕσ'!L3+'14-βιβλΕσ'!Q3+'14-βιβλΕσ'!R3</f>
        <v>4610</v>
      </c>
      <c r="AD3" s="402">
        <f t="shared" ref="AD3:AD4" si="7">AC3/340.75</f>
        <v>13.528980190755686</v>
      </c>
      <c r="AE3" s="287">
        <f>'1-συμβολαια'!M3</f>
        <v>1020</v>
      </c>
      <c r="AF3" s="402">
        <f t="shared" ref="AF3:AF4" si="8">AE3/340.75</f>
        <v>2.9933969185619955</v>
      </c>
      <c r="AG3" s="287">
        <f t="shared" ref="AG3:AG4" si="9">AC3-AE3</f>
        <v>3590</v>
      </c>
      <c r="AH3" s="402">
        <f t="shared" ref="AH3:AH4" si="10">AG3/340.75</f>
        <v>10.535583272193691</v>
      </c>
      <c r="AI3" s="403">
        <v>45942</v>
      </c>
      <c r="AJ3" s="313">
        <f t="shared" ref="AJ3:AJ4" si="11">Y3+AB3</f>
        <v>24294</v>
      </c>
      <c r="AK3" s="404"/>
      <c r="AL3" s="71"/>
      <c r="AM3" s="71"/>
      <c r="AN3" s="71"/>
      <c r="AO3" s="71"/>
      <c r="AP3" s="71"/>
    </row>
    <row r="4" spans="1:49" s="5" customFormat="1" ht="12" thickBot="1">
      <c r="A4" s="427">
        <f>'1-συμβολαια'!A4</f>
        <v>0</v>
      </c>
      <c r="B4" s="419">
        <f>'1-συμβολαια'!B4</f>
        <v>0</v>
      </c>
      <c r="C4" s="431" t="str">
        <f>'1-συμβολαια'!C4</f>
        <v>υποθήκης    ΤΟΚΟΙ {εμπρόθεσμα πληρωθέντες</v>
      </c>
      <c r="D4" s="421" t="str">
        <f>'4-πολλυπρ'!D4</f>
        <v>Δ.Ο.Υ. [= ……….</v>
      </c>
      <c r="E4" s="421" t="str">
        <f>'4-πολλυπρ'!I4</f>
        <v>21964κ</v>
      </c>
      <c r="F4" s="421">
        <f>'14-βιβλΕσ'!O4</f>
        <v>4180.009</v>
      </c>
      <c r="G4" s="423">
        <f>'14-βιβλΕσ'!Q4</f>
        <v>0</v>
      </c>
      <c r="H4" s="423">
        <f t="shared" si="0"/>
        <v>4180.009</v>
      </c>
      <c r="I4" s="463">
        <f t="shared" si="1"/>
        <v>12.267084372707263</v>
      </c>
      <c r="J4" s="423">
        <f>'8-κ-15-17'!AG4</f>
        <v>34281.078000000001</v>
      </c>
      <c r="K4" s="463">
        <f t="shared" si="2"/>
        <v>100.60477769625825</v>
      </c>
      <c r="L4" s="423">
        <f>'14-βιβλΕσ'!R4</f>
        <v>1240</v>
      </c>
      <c r="M4" s="463">
        <f t="shared" si="3"/>
        <v>3.6390315480557596</v>
      </c>
      <c r="N4" s="423">
        <f>('14-βιβλΕσ'!N4+'14-βιβλΕσ'!O4+'14-βιβλΕσ'!R4)*30%</f>
        <v>9198.0179999999982</v>
      </c>
      <c r="O4" s="463">
        <f t="shared" si="4"/>
        <v>26.993449743213496</v>
      </c>
      <c r="P4" s="468"/>
      <c r="Q4" s="469"/>
      <c r="R4" s="468"/>
      <c r="S4" s="468"/>
      <c r="T4" s="468"/>
      <c r="U4" s="287">
        <f>AG4</f>
        <v>64941.137999999999</v>
      </c>
      <c r="V4" s="463">
        <f t="shared" si="5"/>
        <v>190.58294350696991</v>
      </c>
      <c r="W4" s="423">
        <f>AG4+U4</f>
        <v>129882.276</v>
      </c>
      <c r="X4" s="463">
        <f t="shared" si="6"/>
        <v>381.16588701393982</v>
      </c>
      <c r="Y4" s="423">
        <v>439498</v>
      </c>
      <c r="Z4" s="468"/>
      <c r="AA4" s="469"/>
      <c r="AB4" s="468"/>
      <c r="AC4" s="423">
        <f>'1-συμβολαια'!L4+'1-συμβολαια'!P4+'8-κ-15-17'!AE4+'14-βιβλΕσ'!L4+'14-βιβλΕσ'!Q4+'14-βιβλΕσ'!R4</f>
        <v>64941.137999999999</v>
      </c>
      <c r="AD4" s="463">
        <f t="shared" si="7"/>
        <v>190.58294350696991</v>
      </c>
      <c r="AE4" s="423">
        <f>'1-συμβολαια'!M4</f>
        <v>0</v>
      </c>
      <c r="AF4" s="463">
        <f t="shared" si="8"/>
        <v>0</v>
      </c>
      <c r="AG4" s="423">
        <f t="shared" si="9"/>
        <v>64941.137999999999</v>
      </c>
      <c r="AH4" s="463">
        <f t="shared" si="10"/>
        <v>190.58294350696991</v>
      </c>
      <c r="AI4" s="450"/>
      <c r="AJ4" s="452">
        <f t="shared" si="11"/>
        <v>439498</v>
      </c>
      <c r="AK4" s="467"/>
      <c r="AL4" s="426"/>
      <c r="AM4" s="426"/>
      <c r="AN4" s="426"/>
      <c r="AO4" s="426"/>
      <c r="AP4" s="426"/>
    </row>
    <row r="5" spans="1:49">
      <c r="A5" s="734" t="s">
        <v>35</v>
      </c>
      <c r="B5" s="735"/>
      <c r="C5" s="735"/>
      <c r="D5" s="735"/>
      <c r="E5" s="736"/>
      <c r="F5" s="269">
        <f t="shared" ref="F5:R5" si="12">SUM(F3:F4)</f>
        <v>4245.509</v>
      </c>
      <c r="G5" s="269">
        <f t="shared" si="12"/>
        <v>200</v>
      </c>
      <c r="H5" s="269">
        <f t="shared" si="12"/>
        <v>4445.509</v>
      </c>
      <c r="I5" s="39">
        <f t="shared" si="12"/>
        <v>13.046247982391783</v>
      </c>
      <c r="J5" s="269">
        <f t="shared" si="12"/>
        <v>34281.078000000001</v>
      </c>
      <c r="K5" s="39">
        <f t="shared" si="12"/>
        <v>100.60477769625825</v>
      </c>
      <c r="L5" s="269">
        <f t="shared" si="12"/>
        <v>3100</v>
      </c>
      <c r="M5" s="39">
        <f t="shared" si="12"/>
        <v>9.0975788701393991</v>
      </c>
      <c r="N5" s="269">
        <f t="shared" si="12"/>
        <v>10215.017999999998</v>
      </c>
      <c r="O5" s="39">
        <f t="shared" si="12"/>
        <v>29.978042553191486</v>
      </c>
      <c r="P5" s="471">
        <f t="shared" si="12"/>
        <v>0</v>
      </c>
      <c r="Q5" s="472">
        <f t="shared" si="12"/>
        <v>0</v>
      </c>
      <c r="R5" s="471">
        <f t="shared" si="12"/>
        <v>0</v>
      </c>
      <c r="S5" s="471"/>
      <c r="T5" s="471">
        <f t="shared" ref="T5:AH5" si="13">SUM(T3:T4)</f>
        <v>0</v>
      </c>
      <c r="U5" s="269">
        <f t="shared" si="13"/>
        <v>68531.138000000006</v>
      </c>
      <c r="V5" s="39">
        <f t="shared" si="13"/>
        <v>201.1185267791636</v>
      </c>
      <c r="W5" s="269">
        <f t="shared" si="13"/>
        <v>137062.27600000001</v>
      </c>
      <c r="X5" s="39">
        <f t="shared" si="13"/>
        <v>402.2370535583272</v>
      </c>
      <c r="Y5" s="269">
        <f t="shared" si="13"/>
        <v>463792</v>
      </c>
      <c r="Z5" s="471">
        <f t="shared" si="13"/>
        <v>0</v>
      </c>
      <c r="AA5" s="471">
        <f t="shared" si="13"/>
        <v>0</v>
      </c>
      <c r="AB5" s="471">
        <f t="shared" si="13"/>
        <v>0</v>
      </c>
      <c r="AC5" s="269">
        <f t="shared" si="13"/>
        <v>69551.138000000006</v>
      </c>
      <c r="AD5" s="39">
        <f t="shared" si="13"/>
        <v>204.11192369772559</v>
      </c>
      <c r="AE5" s="269">
        <f t="shared" si="13"/>
        <v>1020</v>
      </c>
      <c r="AF5" s="39">
        <f t="shared" si="13"/>
        <v>2.9933969185619955</v>
      </c>
      <c r="AG5" s="269">
        <f t="shared" si="13"/>
        <v>68531.138000000006</v>
      </c>
      <c r="AH5" s="39">
        <f t="shared" si="13"/>
        <v>201.1185267791636</v>
      </c>
      <c r="AI5" s="39"/>
      <c r="AJ5" s="269">
        <f>SUM(AJ3:AJ4)</f>
        <v>463792</v>
      </c>
    </row>
    <row r="6" spans="1:49">
      <c r="L6" s="73"/>
      <c r="M6" s="73"/>
      <c r="N6" s="73"/>
      <c r="O6" s="73"/>
    </row>
    <row r="7" spans="1:49">
      <c r="L7" s="139"/>
      <c r="M7" s="139"/>
      <c r="N7" s="139"/>
      <c r="O7" s="139"/>
      <c r="AC7" s="139"/>
      <c r="AD7" s="139"/>
    </row>
    <row r="8" spans="1:49">
      <c r="AC8" s="140"/>
      <c r="AD8" s="140"/>
    </row>
    <row r="11" spans="1:49" ht="15">
      <c r="AL11" s="125"/>
      <c r="AM11" s="115"/>
      <c r="AN11" s="115"/>
      <c r="AO11" s="115"/>
      <c r="AP11" s="125"/>
    </row>
    <row r="12" spans="1:49" ht="15">
      <c r="AL12" s="126"/>
      <c r="AM12" s="126"/>
      <c r="AN12" s="126"/>
      <c r="AO12" s="126"/>
      <c r="AP12" s="126"/>
      <c r="AQ12" s="125"/>
      <c r="AR12" s="125"/>
      <c r="AS12" s="125"/>
      <c r="AT12" s="125"/>
      <c r="AU12" s="125"/>
      <c r="AV12" s="125"/>
      <c r="AW12" s="125"/>
    </row>
    <row r="13" spans="1:49" ht="15.75">
      <c r="AL13" s="125"/>
      <c r="AM13" s="127"/>
      <c r="AN13" s="127"/>
      <c r="AO13" s="127"/>
      <c r="AP13" s="127"/>
      <c r="AQ13" s="128"/>
      <c r="AR13" s="128"/>
      <c r="AS13" s="128"/>
      <c r="AT13" s="128"/>
      <c r="AU13" s="128"/>
      <c r="AV13" s="128"/>
      <c r="AW13" s="128"/>
    </row>
    <row r="14" spans="1:49" ht="15.75">
      <c r="AL14" s="125"/>
      <c r="AM14" s="129"/>
      <c r="AN14" s="129"/>
      <c r="AO14" s="129"/>
      <c r="AP14" s="129"/>
      <c r="AQ14" s="128"/>
      <c r="AR14" s="128"/>
      <c r="AS14" s="128"/>
      <c r="AT14" s="128"/>
      <c r="AU14" s="128"/>
      <c r="AV14" s="128"/>
      <c r="AW14" s="128"/>
    </row>
    <row r="15" spans="1:49" ht="15.75"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30"/>
      <c r="AR16" s="130"/>
      <c r="AS16" s="130"/>
      <c r="AT16" s="130"/>
      <c r="AU16" s="130"/>
      <c r="AV16" s="130"/>
      <c r="AW16" s="128"/>
    </row>
    <row r="17" spans="38:49" ht="15.75"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"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.75" customHeight="1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.75">
      <c r="AL46" s="125"/>
      <c r="AM46" s="125"/>
      <c r="AN46" s="125"/>
      <c r="AO46" s="125"/>
      <c r="AP46" s="125"/>
      <c r="AQ46" s="131"/>
      <c r="AR46" s="131"/>
      <c r="AS46" s="131"/>
      <c r="AT46" s="131"/>
      <c r="AU46" s="131"/>
      <c r="AV46" s="131"/>
      <c r="AW46" s="131"/>
    </row>
    <row r="47" spans="38:49" ht="15.75" customHeight="1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.75">
      <c r="AL58" s="125"/>
      <c r="AM58" s="125"/>
      <c r="AN58" s="125"/>
      <c r="AO58" s="125"/>
      <c r="AP58" s="125"/>
      <c r="AQ58" s="745"/>
      <c r="AR58" s="745"/>
      <c r="AS58" s="745"/>
      <c r="AT58" s="130"/>
      <c r="AU58" s="130"/>
      <c r="AV58" s="130"/>
      <c r="AW58" s="125"/>
    </row>
    <row r="59" spans="38:49" ht="15.75">
      <c r="AL59" s="125"/>
      <c r="AM59" s="125"/>
      <c r="AN59" s="125"/>
      <c r="AO59" s="125"/>
      <c r="AP59" s="125"/>
      <c r="AQ59" s="696"/>
      <c r="AR59" s="696"/>
      <c r="AS59" s="696"/>
      <c r="AT59" s="696"/>
      <c r="AU59" s="125"/>
      <c r="AV59" s="125"/>
      <c r="AW59" s="125"/>
    </row>
    <row r="60" spans="38:49" ht="15.75">
      <c r="AL60" s="125"/>
      <c r="AM60" s="125"/>
      <c r="AN60" s="125"/>
      <c r="AO60" s="125"/>
      <c r="AP60" s="125"/>
      <c r="AQ60" s="745"/>
      <c r="AR60" s="745"/>
      <c r="AS60" s="745"/>
      <c r="AT60" s="745"/>
      <c r="AU60" s="74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</sheetData>
  <mergeCells count="22"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F23" sqref="F23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60"/>
      <c r="D1" s="203" t="s">
        <v>308</v>
      </c>
      <c r="E1" s="203" t="s">
        <v>309</v>
      </c>
      <c r="F1" s="203" t="s">
        <v>310</v>
      </c>
      <c r="G1" s="203" t="s">
        <v>311</v>
      </c>
      <c r="H1" s="203" t="s">
        <v>312</v>
      </c>
      <c r="I1" s="203" t="s">
        <v>313</v>
      </c>
      <c r="J1" s="203" t="s">
        <v>314</v>
      </c>
      <c r="K1" s="204" t="s">
        <v>315</v>
      </c>
      <c r="L1" s="203" t="s">
        <v>316</v>
      </c>
      <c r="M1" s="203" t="s">
        <v>92</v>
      </c>
      <c r="N1" s="203" t="s">
        <v>317</v>
      </c>
      <c r="O1" s="203" t="s">
        <v>312</v>
      </c>
      <c r="P1" s="205" t="s">
        <v>29</v>
      </c>
      <c r="Q1" s="492" t="s">
        <v>318</v>
      </c>
      <c r="R1" s="493"/>
      <c r="S1" s="494"/>
      <c r="T1" s="346"/>
      <c r="U1" s="500" t="s">
        <v>388</v>
      </c>
      <c r="V1" s="501"/>
      <c r="W1" s="501"/>
      <c r="X1" s="495" t="s">
        <v>319</v>
      </c>
      <c r="Y1" s="495"/>
      <c r="Z1" s="495"/>
      <c r="AA1" s="495"/>
      <c r="AB1" s="496"/>
    </row>
    <row r="2" spans="1:28">
      <c r="A2" s="376" t="str">
        <f>'1-συμβολαια'!A3</f>
        <v>1ο</v>
      </c>
      <c r="B2" s="74" t="str">
        <f>'1-συμβολαια'!C3</f>
        <v>παροχή υποθήκης προς Δ.Ο.Υ. για φόρους [= 1.978.864δρχ</v>
      </c>
      <c r="C2" s="206">
        <f>'1-συμβολαια'!D3</f>
        <v>0</v>
      </c>
      <c r="D2" s="74"/>
      <c r="E2" s="74"/>
      <c r="F2" s="74"/>
      <c r="G2" s="74"/>
      <c r="H2" s="74"/>
      <c r="I2" s="74"/>
      <c r="J2" s="74"/>
      <c r="K2" s="74">
        <f t="shared" ref="K2:K3" si="0">SUM(D2:I2)</f>
        <v>0</v>
      </c>
      <c r="L2" s="74"/>
      <c r="M2" s="74"/>
      <c r="N2" s="74"/>
      <c r="O2" s="74"/>
      <c r="P2" s="74"/>
      <c r="Q2" s="74"/>
      <c r="R2" s="74"/>
      <c r="S2" s="74"/>
      <c r="T2" s="347"/>
      <c r="U2" s="74"/>
      <c r="V2" s="74"/>
      <c r="W2" s="74"/>
      <c r="X2" s="74"/>
      <c r="Y2" s="74"/>
      <c r="Z2" s="74"/>
      <c r="AA2" s="74"/>
      <c r="AB2" s="74"/>
    </row>
    <row r="3" spans="1:28" ht="12" thickBot="1">
      <c r="A3" s="430">
        <f>'1-συμβολαια'!A4</f>
        <v>0</v>
      </c>
      <c r="B3" s="276" t="str">
        <f>'1-συμβολαια'!C4</f>
        <v>υποθήκης    ΤΟΚΟΙ {εμπρόθεσμα πληρωθέντες</v>
      </c>
      <c r="C3" s="428">
        <f>'1-συμβολαια'!D4</f>
        <v>2637006</v>
      </c>
      <c r="D3" s="276"/>
      <c r="E3" s="276"/>
      <c r="F3" s="276"/>
      <c r="G3" s="276"/>
      <c r="H3" s="276"/>
      <c r="I3" s="276"/>
      <c r="J3" s="276"/>
      <c r="K3" s="276">
        <f t="shared" si="0"/>
        <v>0</v>
      </c>
      <c r="L3" s="276"/>
      <c r="M3" s="276"/>
      <c r="N3" s="276"/>
      <c r="O3" s="276"/>
      <c r="P3" s="276"/>
      <c r="Q3" s="276"/>
      <c r="R3" s="276"/>
      <c r="S3" s="276"/>
      <c r="T3" s="429"/>
      <c r="U3" s="276"/>
      <c r="V3" s="276"/>
      <c r="W3" s="276"/>
      <c r="X3" s="276"/>
      <c r="Y3" s="276"/>
      <c r="Z3" s="74"/>
      <c r="AA3" s="74"/>
      <c r="AB3" s="74"/>
    </row>
    <row r="4" spans="1:28">
      <c r="A4" s="497" t="str">
        <f>'1-συμβολαια'!A5</f>
        <v>σύνολο</v>
      </c>
      <c r="B4" s="498"/>
      <c r="C4" s="499"/>
      <c r="D4" s="74">
        <f t="shared" ref="D4:K4" si="1">SUM(D2:D3)</f>
        <v>0</v>
      </c>
      <c r="E4" s="74">
        <f t="shared" si="1"/>
        <v>0</v>
      </c>
      <c r="F4" s="74">
        <f t="shared" si="1"/>
        <v>0</v>
      </c>
      <c r="G4" s="74">
        <f t="shared" si="1"/>
        <v>0</v>
      </c>
      <c r="H4" s="74">
        <f t="shared" si="1"/>
        <v>0</v>
      </c>
      <c r="I4" s="74">
        <f t="shared" si="1"/>
        <v>0</v>
      </c>
      <c r="J4" s="74">
        <f t="shared" si="1"/>
        <v>0</v>
      </c>
      <c r="K4" s="74">
        <f t="shared" si="1"/>
        <v>0</v>
      </c>
    </row>
    <row r="5" spans="1:28">
      <c r="J5" s="2"/>
    </row>
    <row r="6" spans="1:28">
      <c r="C6" s="7" t="s">
        <v>389</v>
      </c>
      <c r="I6" s="5"/>
    </row>
    <row r="7" spans="1:28">
      <c r="J7" s="2"/>
    </row>
    <row r="8" spans="1:28">
      <c r="H8" s="169"/>
    </row>
    <row r="9" spans="1:28">
      <c r="J9" s="2"/>
    </row>
    <row r="10" spans="1:28">
      <c r="E10" s="117"/>
      <c r="J10" s="2"/>
    </row>
    <row r="11" spans="1:28">
      <c r="E11" s="6"/>
      <c r="J11" s="2"/>
    </row>
    <row r="14" spans="1:28">
      <c r="C14" s="5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361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362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311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34"/>
    </row>
    <row r="26" spans="3:17">
      <c r="D26" s="5"/>
      <c r="L26" s="2"/>
      <c r="M26" s="7"/>
      <c r="N26" s="7"/>
      <c r="O26" s="7"/>
      <c r="P26" s="7"/>
      <c r="Q26" s="234"/>
    </row>
    <row r="27" spans="3:17">
      <c r="D27" s="5"/>
      <c r="L27" s="311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311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B39" sqref="B39"/>
    </sheetView>
  </sheetViews>
  <sheetFormatPr defaultRowHeight="11.25"/>
  <cols>
    <col min="1" max="1" width="7" style="7" customWidth="1"/>
    <col min="2" max="2" width="43.855468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2" t="s">
        <v>1</v>
      </c>
      <c r="B1" s="514" t="s">
        <v>0</v>
      </c>
      <c r="C1" s="516" t="s">
        <v>7</v>
      </c>
      <c r="D1" s="510" t="s">
        <v>499</v>
      </c>
      <c r="E1" s="511"/>
      <c r="F1" s="511"/>
      <c r="G1" s="511"/>
      <c r="H1" s="511"/>
      <c r="I1" s="511"/>
      <c r="J1" s="511"/>
      <c r="K1" s="511"/>
      <c r="L1" s="511"/>
      <c r="M1" s="518" t="s">
        <v>90</v>
      </c>
      <c r="N1" s="519"/>
      <c r="O1" s="520" t="s">
        <v>245</v>
      </c>
      <c r="P1" s="502" t="s">
        <v>82</v>
      </c>
      <c r="Q1" s="503"/>
      <c r="R1" s="503"/>
      <c r="S1" s="503"/>
      <c r="T1" s="503"/>
      <c r="U1" s="503"/>
      <c r="V1" s="503"/>
      <c r="W1" s="503"/>
      <c r="X1" s="503"/>
      <c r="Y1" s="503"/>
      <c r="Z1" s="504"/>
    </row>
    <row r="2" spans="1:26" s="10" customFormat="1" ht="24" customHeight="1" thickBot="1">
      <c r="A2" s="513"/>
      <c r="B2" s="515"/>
      <c r="C2" s="517"/>
      <c r="D2" s="56" t="s">
        <v>76</v>
      </c>
      <c r="E2" s="56" t="s">
        <v>77</v>
      </c>
      <c r="F2" s="56" t="s">
        <v>360</v>
      </c>
      <c r="G2" s="56" t="s">
        <v>361</v>
      </c>
      <c r="H2" s="56" t="s">
        <v>23</v>
      </c>
      <c r="I2" s="224" t="s">
        <v>350</v>
      </c>
      <c r="J2" s="224" t="s">
        <v>351</v>
      </c>
      <c r="K2" s="224" t="s">
        <v>371</v>
      </c>
      <c r="L2" s="225" t="s">
        <v>353</v>
      </c>
      <c r="M2" s="229" t="s">
        <v>372</v>
      </c>
      <c r="N2" s="228" t="s">
        <v>373</v>
      </c>
      <c r="O2" s="521"/>
      <c r="P2" s="505"/>
      <c r="Q2" s="506"/>
      <c r="R2" s="506"/>
      <c r="S2" s="506"/>
      <c r="T2" s="506"/>
      <c r="U2" s="506"/>
      <c r="V2" s="506"/>
      <c r="W2" s="506"/>
      <c r="X2" s="506"/>
      <c r="Y2" s="506"/>
      <c r="Z2" s="507"/>
    </row>
    <row r="3" spans="1:26" s="5" customFormat="1">
      <c r="A3" s="375" t="str">
        <f>'1-συμβολαια'!A3</f>
        <v>1ο</v>
      </c>
      <c r="B3" s="305" t="str">
        <f>'1-συμβολαια'!C3</f>
        <v>παροχή υποθήκης προς Δ.Ο.Υ. για φόρους [= 1.978.864δρχ</v>
      </c>
      <c r="C3" s="306">
        <f>'1-συμβολαια'!D3</f>
        <v>0</v>
      </c>
      <c r="D3" s="303">
        <v>250</v>
      </c>
      <c r="E3" s="303"/>
      <c r="F3" s="303"/>
      <c r="G3" s="303"/>
      <c r="H3" s="303">
        <f t="shared" ref="H3:H4" si="0">D3+E3+F3+G3</f>
        <v>250</v>
      </c>
      <c r="I3" s="286">
        <f t="shared" ref="I3:I4" si="1">(F3+G3)*9%</f>
        <v>0</v>
      </c>
      <c r="J3" s="286">
        <f t="shared" ref="J3:J4" si="2">(D3+E3)*5%</f>
        <v>12.5</v>
      </c>
      <c r="K3" s="286">
        <f t="shared" ref="K3:K4" si="3">H3*5%</f>
        <v>12.5</v>
      </c>
      <c r="L3" s="306">
        <f t="shared" ref="L3:L4" si="4">H3*1%</f>
        <v>2.5</v>
      </c>
      <c r="M3" s="306">
        <f t="shared" ref="M3:M4" si="5">H3-O3</f>
        <v>222.5</v>
      </c>
      <c r="N3" s="306">
        <f t="shared" ref="N3:N4" si="6">D3+E3</f>
        <v>250</v>
      </c>
      <c r="O3" s="306">
        <f t="shared" ref="O3:O4" si="7">I3+J3+K3+L3</f>
        <v>27.5</v>
      </c>
      <c r="P3" s="307"/>
      <c r="Q3" s="307"/>
      <c r="R3" s="307"/>
      <c r="S3" s="307"/>
      <c r="T3" s="307"/>
      <c r="U3" s="307"/>
      <c r="V3" s="307"/>
      <c r="W3" s="289"/>
      <c r="X3" s="289"/>
      <c r="Y3" s="289"/>
      <c r="Z3" s="289"/>
    </row>
    <row r="4" spans="1:26" s="5" customFormat="1" ht="12" thickBot="1">
      <c r="A4" s="427">
        <f>'1-συμβολαια'!A4</f>
        <v>0</v>
      </c>
      <c r="B4" s="431" t="str">
        <f>'1-συμβολαια'!C4</f>
        <v>υποθήκης    ΤΟΚΟΙ {εμπρόθεσμα πληρωθέντες</v>
      </c>
      <c r="C4" s="421">
        <f>'1-συμβολαια'!D4</f>
        <v>2637006</v>
      </c>
      <c r="D4" s="422">
        <v>250</v>
      </c>
      <c r="E4" s="422">
        <v>100</v>
      </c>
      <c r="F4" s="422">
        <v>1200</v>
      </c>
      <c r="G4" s="422">
        <f t="shared" ref="G4" si="8">(C4-40000)*1%</f>
        <v>25970.06</v>
      </c>
      <c r="H4" s="422">
        <f t="shared" si="0"/>
        <v>27520.06</v>
      </c>
      <c r="I4" s="422">
        <f t="shared" si="1"/>
        <v>2445.3054000000002</v>
      </c>
      <c r="J4" s="422">
        <f t="shared" si="2"/>
        <v>17.5</v>
      </c>
      <c r="K4" s="422">
        <f t="shared" si="3"/>
        <v>1376.0030000000002</v>
      </c>
      <c r="L4" s="421">
        <f t="shared" si="4"/>
        <v>275.20060000000001</v>
      </c>
      <c r="M4" s="421">
        <f t="shared" si="5"/>
        <v>23406.050999999999</v>
      </c>
      <c r="N4" s="421">
        <f t="shared" si="6"/>
        <v>350</v>
      </c>
      <c r="O4" s="421">
        <f t="shared" si="7"/>
        <v>4114.009</v>
      </c>
      <c r="P4" s="432" t="s">
        <v>384</v>
      </c>
      <c r="Q4" s="432" t="s">
        <v>385</v>
      </c>
      <c r="R4" s="432" t="s">
        <v>386</v>
      </c>
      <c r="S4" s="432" t="s">
        <v>387</v>
      </c>
      <c r="T4" s="432"/>
      <c r="U4" s="432"/>
      <c r="V4" s="432"/>
      <c r="W4" s="433"/>
      <c r="X4" s="433"/>
      <c r="Y4" s="433"/>
      <c r="Z4" s="433"/>
    </row>
    <row r="5" spans="1:26">
      <c r="A5" s="473" t="s">
        <v>54</v>
      </c>
      <c r="B5" s="474"/>
      <c r="C5" s="474"/>
      <c r="D5" s="162">
        <f t="shared" ref="D5:O5" si="9">SUM(D3:D4)</f>
        <v>500</v>
      </c>
      <c r="E5" s="162">
        <f t="shared" si="9"/>
        <v>100</v>
      </c>
      <c r="F5" s="162">
        <f t="shared" si="9"/>
        <v>1200</v>
      </c>
      <c r="G5" s="162">
        <f t="shared" si="9"/>
        <v>25970.06</v>
      </c>
      <c r="H5" s="162">
        <f t="shared" si="9"/>
        <v>27770.06</v>
      </c>
      <c r="I5" s="162">
        <f t="shared" si="9"/>
        <v>2445.3054000000002</v>
      </c>
      <c r="J5" s="162">
        <f t="shared" si="9"/>
        <v>30</v>
      </c>
      <c r="K5" s="162">
        <f t="shared" si="9"/>
        <v>1388.5030000000002</v>
      </c>
      <c r="L5" s="162">
        <f t="shared" si="9"/>
        <v>277.70060000000001</v>
      </c>
      <c r="M5" s="162">
        <f t="shared" si="9"/>
        <v>23628.550999999999</v>
      </c>
      <c r="N5" s="162">
        <f t="shared" si="9"/>
        <v>600</v>
      </c>
      <c r="O5" s="162">
        <f t="shared" si="9"/>
        <v>4141.509</v>
      </c>
    </row>
    <row r="6" spans="1:26">
      <c r="J6" s="234"/>
      <c r="K6" s="234"/>
      <c r="L6" s="7"/>
      <c r="P6" s="167" t="s">
        <v>374</v>
      </c>
      <c r="Q6" s="134"/>
      <c r="R6" s="134"/>
      <c r="S6" s="134"/>
      <c r="T6" s="134"/>
      <c r="U6" s="134"/>
      <c r="V6" s="134"/>
      <c r="W6" s="134"/>
      <c r="X6" s="134"/>
      <c r="Y6" s="134"/>
    </row>
    <row r="7" spans="1:26">
      <c r="K7" s="234"/>
      <c r="L7" s="7"/>
      <c r="P7" s="144"/>
      <c r="Q7" s="167" t="s">
        <v>375</v>
      </c>
      <c r="R7" s="134"/>
      <c r="S7" s="134"/>
      <c r="T7" s="134"/>
      <c r="U7" s="134"/>
      <c r="V7" s="134"/>
      <c r="W7" s="134"/>
      <c r="X7" s="134"/>
      <c r="Y7" s="144"/>
    </row>
    <row r="8" spans="1:26">
      <c r="P8" s="144"/>
      <c r="Q8" s="144"/>
      <c r="R8" s="134" t="s">
        <v>376</v>
      </c>
      <c r="S8" s="144"/>
      <c r="T8" s="144"/>
      <c r="U8" s="144"/>
      <c r="V8" s="144"/>
      <c r="W8" s="144"/>
      <c r="X8" s="144"/>
      <c r="Y8" s="144"/>
    </row>
    <row r="9" spans="1:26">
      <c r="P9" s="144"/>
      <c r="Q9" s="144"/>
      <c r="R9" s="144"/>
      <c r="S9" s="167" t="s">
        <v>377</v>
      </c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44"/>
      <c r="T10" s="134" t="s">
        <v>378</v>
      </c>
      <c r="U10" s="144"/>
      <c r="V10" s="144"/>
      <c r="W10" s="144"/>
      <c r="X10" s="144"/>
      <c r="Y10" s="144"/>
    </row>
    <row r="11" spans="1:26">
      <c r="P11" s="144"/>
      <c r="Q11" s="144"/>
      <c r="R11" s="134"/>
      <c r="S11" s="134"/>
      <c r="T11" s="144"/>
      <c r="U11" s="167" t="s">
        <v>379</v>
      </c>
      <c r="V11" s="144"/>
      <c r="W11" s="134"/>
      <c r="X11" s="134"/>
      <c r="Y11" s="134"/>
      <c r="Z11" s="134"/>
    </row>
    <row r="12" spans="1:26">
      <c r="P12" s="144"/>
      <c r="Q12" s="144"/>
      <c r="R12" s="134"/>
      <c r="S12" s="134"/>
      <c r="T12" s="144"/>
      <c r="U12" s="144"/>
      <c r="V12" s="134" t="s">
        <v>380</v>
      </c>
      <c r="W12" s="134"/>
      <c r="X12" s="134"/>
      <c r="Y12" s="134"/>
      <c r="Z12" s="144"/>
    </row>
    <row r="13" spans="1:26">
      <c r="P13" s="144"/>
      <c r="Q13" s="144"/>
      <c r="R13" s="144"/>
      <c r="S13" s="134"/>
      <c r="T13" s="144"/>
      <c r="U13" s="144"/>
      <c r="V13" s="144"/>
      <c r="W13" s="144"/>
      <c r="X13" s="144"/>
      <c r="Y13" s="144"/>
      <c r="Z13" s="144"/>
    </row>
    <row r="14" spans="1:26" ht="15.75">
      <c r="B14" s="508" t="s">
        <v>511</v>
      </c>
      <c r="C14" s="508"/>
      <c r="D14" s="508"/>
      <c r="E14" s="508"/>
      <c r="F14" s="508"/>
      <c r="G14" s="508"/>
      <c r="H14" s="508"/>
      <c r="I14" s="508"/>
      <c r="J14" s="508"/>
      <c r="K14" s="508"/>
      <c r="L14" s="508"/>
      <c r="M14" s="508"/>
      <c r="N14" s="508"/>
      <c r="O14" s="508"/>
      <c r="P14" s="508"/>
    </row>
    <row r="15" spans="1:26" ht="15.75">
      <c r="C15" s="523" t="s">
        <v>512</v>
      </c>
      <c r="D15" s="523"/>
      <c r="E15" s="523"/>
      <c r="F15" s="523"/>
      <c r="G15" s="523"/>
      <c r="H15" s="523"/>
      <c r="I15" s="523"/>
      <c r="J15" s="523"/>
      <c r="K15" s="523"/>
      <c r="L15" s="523"/>
      <c r="M15" s="523"/>
      <c r="N15" s="57"/>
      <c r="O15" s="235"/>
      <c r="P15" s="236"/>
      <c r="Q15" s="5"/>
      <c r="R15" s="5"/>
      <c r="S15" s="235"/>
      <c r="T15" s="84"/>
    </row>
    <row r="16" spans="1:26" ht="15.75">
      <c r="C16" s="230"/>
      <c r="D16" s="522" t="s">
        <v>513</v>
      </c>
      <c r="E16" s="522"/>
      <c r="F16" s="522"/>
      <c r="G16" s="522"/>
      <c r="H16" s="522"/>
      <c r="I16" s="522"/>
      <c r="J16" s="522"/>
      <c r="K16" s="522"/>
      <c r="L16" s="522"/>
      <c r="M16" s="57"/>
      <c r="N16" s="57"/>
      <c r="O16" s="235"/>
      <c r="P16" s="367"/>
      <c r="Q16" s="236"/>
      <c r="R16" s="5"/>
      <c r="S16" s="235"/>
      <c r="T16" s="84"/>
    </row>
    <row r="17" spans="2:24" ht="15">
      <c r="L17" s="226"/>
      <c r="M17" s="226"/>
      <c r="N17" s="226"/>
      <c r="O17" s="54"/>
      <c r="P17" s="236"/>
      <c r="Q17" s="236"/>
      <c r="R17" s="5"/>
      <c r="S17" s="5"/>
      <c r="T17" s="84"/>
    </row>
    <row r="18" spans="2:24" ht="15">
      <c r="C18" s="509" t="s">
        <v>59</v>
      </c>
      <c r="D18" s="509"/>
      <c r="E18" s="509"/>
      <c r="F18" s="509"/>
      <c r="G18" s="509"/>
      <c r="H18" s="509"/>
      <c r="L18" s="7"/>
      <c r="M18" s="227"/>
      <c r="N18" s="227"/>
      <c r="O18" s="54"/>
      <c r="P18" s="236"/>
      <c r="Q18" s="236"/>
      <c r="R18" s="5"/>
      <c r="S18" s="5"/>
      <c r="T18" s="84"/>
    </row>
    <row r="19" spans="2:24" ht="15">
      <c r="H19" s="3"/>
      <c r="J19" s="3"/>
      <c r="K19" s="3"/>
      <c r="L19" s="226"/>
      <c r="M19" s="226"/>
      <c r="N19" s="226"/>
      <c r="O19" s="54"/>
      <c r="P19" s="470"/>
      <c r="Q19" s="236"/>
      <c r="R19" s="5"/>
      <c r="S19" s="5"/>
      <c r="T19" s="84"/>
      <c r="U19" s="3"/>
      <c r="V19" s="3"/>
      <c r="W19" s="3"/>
      <c r="X19" s="3"/>
    </row>
    <row r="20" spans="2:24">
      <c r="D20" s="3"/>
      <c r="H20" s="3"/>
      <c r="J20" s="3"/>
      <c r="K20" s="3"/>
      <c r="L20" s="227"/>
      <c r="M20" s="227"/>
      <c r="N20" s="227"/>
      <c r="O20" s="54"/>
      <c r="P20" s="5"/>
      <c r="Q20" s="5"/>
      <c r="R20" s="5"/>
      <c r="S20" s="5"/>
      <c r="T20" s="84"/>
      <c r="U20" s="3"/>
      <c r="V20" s="3"/>
      <c r="W20" s="3"/>
      <c r="X20" s="3"/>
    </row>
    <row r="21" spans="2:24" ht="12.75">
      <c r="B21" s="231" t="s">
        <v>381</v>
      </c>
      <c r="H21" s="3"/>
      <c r="J21" s="3"/>
      <c r="K21" s="3"/>
      <c r="O21" s="54"/>
      <c r="P21" s="5"/>
      <c r="Q21" s="5"/>
      <c r="R21" s="5"/>
      <c r="S21" s="5"/>
      <c r="T21" s="84"/>
      <c r="U21" s="3"/>
      <c r="V21" s="3"/>
      <c r="W21" s="3"/>
      <c r="X21" s="3"/>
    </row>
    <row r="22" spans="2:24" ht="12.75">
      <c r="B22" s="232" t="s">
        <v>382</v>
      </c>
      <c r="H22" s="54"/>
      <c r="J22" s="54"/>
      <c r="K22" s="54"/>
      <c r="O22" s="54"/>
      <c r="P22" s="5"/>
      <c r="Q22" s="5"/>
      <c r="R22" s="5"/>
      <c r="S22" s="5"/>
      <c r="T22" s="84"/>
    </row>
    <row r="23" spans="2:24" ht="15.75">
      <c r="B23" s="233" t="s">
        <v>383</v>
      </c>
      <c r="H23" s="54"/>
      <c r="I23" s="54"/>
      <c r="J23" s="54"/>
      <c r="K23" s="54"/>
      <c r="O23" s="54"/>
      <c r="P23" s="5"/>
      <c r="Q23" s="5"/>
      <c r="R23" s="5"/>
      <c r="S23" s="5"/>
      <c r="T23" s="84"/>
    </row>
    <row r="24" spans="2:24" ht="15">
      <c r="B24" s="91"/>
      <c r="C24" s="4"/>
      <c r="D24" s="54"/>
      <c r="E24" s="4"/>
      <c r="F24" s="4"/>
      <c r="G24" s="4"/>
      <c r="H24" s="54"/>
      <c r="I24" s="54"/>
      <c r="J24" s="54"/>
      <c r="K24" s="54"/>
      <c r="O24" s="54"/>
      <c r="P24" s="237"/>
      <c r="Q24" s="236"/>
      <c r="R24" s="5"/>
      <c r="S24" s="5"/>
      <c r="T24" s="84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37"/>
      <c r="Q25" s="236"/>
      <c r="R25" s="5"/>
      <c r="S25" s="5"/>
      <c r="T25" s="84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235"/>
      <c r="P26" s="236"/>
      <c r="Q26" s="236"/>
      <c r="R26" s="5"/>
      <c r="S26" s="235"/>
      <c r="T26" s="84"/>
    </row>
    <row r="27" spans="2:24">
      <c r="B27" s="91"/>
      <c r="C27" s="4"/>
      <c r="D27" s="54"/>
      <c r="E27" s="4"/>
      <c r="F27" s="4"/>
      <c r="G27" s="4"/>
      <c r="H27" s="54"/>
      <c r="I27" s="54"/>
      <c r="J27" s="54"/>
      <c r="K27" s="54"/>
      <c r="O27" s="54"/>
      <c r="P27" s="5"/>
      <c r="Q27" s="5"/>
      <c r="R27" s="5"/>
      <c r="S27" s="5"/>
      <c r="T27" s="84"/>
    </row>
    <row r="28" spans="2:24">
      <c r="C28" s="311"/>
      <c r="E28" s="7"/>
      <c r="F28" s="7"/>
      <c r="G28" s="7"/>
      <c r="K28" s="311"/>
      <c r="L28" s="7"/>
      <c r="M28" s="7"/>
      <c r="N28" s="7"/>
      <c r="O28" s="54"/>
      <c r="P28" s="54"/>
      <c r="Q28" s="5"/>
      <c r="R28" s="5"/>
      <c r="S28" s="5"/>
      <c r="T28" s="84"/>
    </row>
    <row r="29" spans="2:24">
      <c r="C29" s="311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311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11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11"/>
      <c r="E32" s="7"/>
      <c r="F32" s="7"/>
      <c r="G32" s="7"/>
      <c r="K32" s="2"/>
      <c r="L32" s="7"/>
      <c r="M32" s="7"/>
      <c r="N32" s="7"/>
      <c r="O32" s="7"/>
      <c r="P32" s="234"/>
    </row>
    <row r="33" spans="3:16">
      <c r="C33" s="311"/>
      <c r="E33" s="7"/>
      <c r="F33" s="7"/>
      <c r="G33" s="7"/>
      <c r="K33" s="2"/>
      <c r="L33" s="7"/>
      <c r="M33" s="7"/>
      <c r="N33" s="7"/>
      <c r="O33" s="7"/>
      <c r="P33" s="234"/>
    </row>
    <row r="34" spans="3:16">
      <c r="C34" s="311"/>
      <c r="E34" s="7"/>
      <c r="F34" s="7"/>
      <c r="G34" s="7"/>
      <c r="K34" s="311"/>
      <c r="L34" s="7"/>
      <c r="M34" s="7"/>
      <c r="N34" s="7"/>
      <c r="O34" s="7"/>
      <c r="P34" s="7"/>
    </row>
    <row r="35" spans="3:16">
      <c r="C35" s="311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11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1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1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1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1"/>
      <c r="E40" s="7"/>
      <c r="F40" s="7"/>
      <c r="G40" s="7"/>
      <c r="K40" s="311"/>
      <c r="L40" s="7"/>
      <c r="M40" s="7"/>
      <c r="N40" s="7"/>
      <c r="O40" s="7"/>
      <c r="P40" s="7"/>
    </row>
    <row r="41" spans="3:16">
      <c r="C41" s="311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11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F14" sqref="F14"/>
    </sheetView>
  </sheetViews>
  <sheetFormatPr defaultRowHeight="11.25"/>
  <cols>
    <col min="1" max="1" width="11.5703125" style="3" bestFit="1" customWidth="1"/>
    <col min="2" max="2" width="62.57031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33" t="s">
        <v>1</v>
      </c>
      <c r="B1" s="539" t="s">
        <v>0</v>
      </c>
      <c r="C1" s="541" t="s">
        <v>83</v>
      </c>
      <c r="D1" s="535" t="s">
        <v>3</v>
      </c>
      <c r="E1" s="536"/>
      <c r="F1" s="537" t="s">
        <v>500</v>
      </c>
      <c r="G1" s="538"/>
      <c r="H1" s="524" t="s">
        <v>29</v>
      </c>
      <c r="I1" s="525"/>
      <c r="J1" s="525"/>
      <c r="K1" s="525"/>
      <c r="L1" s="525"/>
      <c r="M1" s="525"/>
      <c r="N1" s="526"/>
    </row>
    <row r="2" spans="1:14" s="8" customFormat="1" ht="23.25" customHeight="1" thickBot="1">
      <c r="A2" s="534"/>
      <c r="B2" s="540"/>
      <c r="C2" s="542"/>
      <c r="D2" s="44"/>
      <c r="E2" s="55" t="s">
        <v>498</v>
      </c>
      <c r="F2" s="341">
        <v>100</v>
      </c>
      <c r="G2" s="98" t="s">
        <v>494</v>
      </c>
      <c r="H2" s="527"/>
      <c r="I2" s="528"/>
      <c r="J2" s="528"/>
      <c r="K2" s="528"/>
      <c r="L2" s="528"/>
      <c r="M2" s="528"/>
      <c r="N2" s="529"/>
    </row>
    <row r="3" spans="1:14" s="143" customFormat="1" ht="15">
      <c r="A3" s="374" t="str">
        <f>'1-συμβολαια'!A3</f>
        <v>1ο</v>
      </c>
      <c r="B3" s="368" t="str">
        <f>'1-συμβολαια'!C3</f>
        <v>παροχή υποθήκης προς Δ.Ο.Υ. για φόρους [= 1.978.864δρχ</v>
      </c>
      <c r="C3" s="369">
        <f>'1-συμβολαια'!D3</f>
        <v>0</v>
      </c>
      <c r="D3" s="370">
        <v>3</v>
      </c>
      <c r="E3" s="370">
        <v>3</v>
      </c>
      <c r="F3" s="308">
        <f t="shared" ref="F3:F4" si="0">(D3-1)*100</f>
        <v>200</v>
      </c>
      <c r="G3" s="308">
        <f t="shared" ref="G3" si="1">(E3-1)*100</f>
        <v>200</v>
      </c>
      <c r="H3" s="307" t="s">
        <v>218</v>
      </c>
      <c r="I3" s="307" t="s">
        <v>122</v>
      </c>
      <c r="J3" s="307" t="s">
        <v>219</v>
      </c>
      <c r="K3" s="309"/>
      <c r="L3" s="309"/>
      <c r="M3" s="309"/>
      <c r="N3" s="309"/>
    </row>
    <row r="4" spans="1:14" s="143" customFormat="1" ht="15.75" thickBot="1">
      <c r="A4" s="434">
        <f>'1-συμβολαια'!A4</f>
        <v>0</v>
      </c>
      <c r="B4" s="435" t="str">
        <f>'1-συμβολαια'!C4</f>
        <v>υποθήκης    ΤΟΚΟΙ {εμπρόθεσμα πληρωθέντες</v>
      </c>
      <c r="C4" s="436">
        <f>'1-συμβολαια'!D4</f>
        <v>2637006</v>
      </c>
      <c r="D4" s="437">
        <v>3</v>
      </c>
      <c r="E4" s="437"/>
      <c r="F4" s="438">
        <f t="shared" si="0"/>
        <v>200</v>
      </c>
      <c r="G4" s="438"/>
      <c r="H4" s="432" t="s">
        <v>218</v>
      </c>
      <c r="I4" s="432" t="s">
        <v>122</v>
      </c>
      <c r="J4" s="432" t="s">
        <v>219</v>
      </c>
      <c r="K4" s="439"/>
      <c r="L4" s="439"/>
      <c r="M4" s="439"/>
      <c r="N4" s="439"/>
    </row>
    <row r="5" spans="1:14" ht="15.75">
      <c r="A5" s="530" t="s">
        <v>58</v>
      </c>
      <c r="B5" s="531"/>
      <c r="C5" s="531"/>
      <c r="D5" s="531"/>
      <c r="E5" s="532"/>
      <c r="F5" s="312">
        <f>SUM(F3:F4)</f>
        <v>400</v>
      </c>
      <c r="G5" s="312">
        <f>SUM(G3:G4)</f>
        <v>200</v>
      </c>
    </row>
    <row r="6" spans="1:14" ht="15.75">
      <c r="H6" s="145" t="s">
        <v>131</v>
      </c>
      <c r="I6" s="146"/>
      <c r="J6" s="146"/>
      <c r="K6" s="146"/>
      <c r="L6" s="146"/>
      <c r="M6" s="146"/>
    </row>
    <row r="7" spans="1:14" ht="15.75">
      <c r="I7" s="146" t="s">
        <v>132</v>
      </c>
      <c r="J7" s="146"/>
      <c r="K7" s="146"/>
      <c r="L7" s="146"/>
      <c r="M7" s="84"/>
    </row>
    <row r="8" spans="1:14" ht="15.75">
      <c r="J8" s="145" t="s">
        <v>133</v>
      </c>
    </row>
    <row r="9" spans="1:14">
      <c r="A9" s="2"/>
    </row>
    <row r="10" spans="1:14" ht="15.75">
      <c r="B10" s="335" t="s">
        <v>516</v>
      </c>
    </row>
    <row r="11" spans="1:14" ht="15.75">
      <c r="B11" s="3"/>
      <c r="C11" s="238" t="s">
        <v>59</v>
      </c>
      <c r="D11" s="3"/>
      <c r="H11" s="2"/>
      <c r="I11" s="2"/>
      <c r="J11" s="2"/>
    </row>
    <row r="13" spans="1:14">
      <c r="B13" s="137"/>
    </row>
    <row r="14" spans="1:14">
      <c r="B14" s="138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5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28515625" style="7" bestFit="1" customWidth="1"/>
    <col min="2" max="2" width="57.42578125" style="90" bestFit="1" customWidth="1"/>
    <col min="3" max="3" width="9.42578125" style="7" bestFit="1" customWidth="1"/>
    <col min="4" max="4" width="20.5703125" style="7" customWidth="1"/>
    <col min="5" max="5" width="9" style="7" customWidth="1"/>
    <col min="6" max="6" width="7.28515625" style="7" customWidth="1"/>
    <col min="7" max="7" width="6.5703125" style="7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75" t="s">
        <v>1</v>
      </c>
      <c r="B1" s="549" t="s">
        <v>0</v>
      </c>
      <c r="C1" s="551" t="s">
        <v>11</v>
      </c>
      <c r="D1" s="551"/>
      <c r="E1" s="551"/>
      <c r="F1" s="551"/>
      <c r="G1" s="551"/>
      <c r="H1" s="552" t="s">
        <v>12</v>
      </c>
      <c r="I1" s="552"/>
      <c r="J1" s="552"/>
      <c r="K1" s="552"/>
      <c r="L1" s="552"/>
      <c r="M1" s="552"/>
      <c r="N1" s="552"/>
      <c r="O1" s="555" t="s">
        <v>84</v>
      </c>
      <c r="P1" s="553" t="s">
        <v>220</v>
      </c>
      <c r="Q1" s="543" t="s">
        <v>29</v>
      </c>
      <c r="R1" s="544"/>
      <c r="S1" s="544"/>
      <c r="T1" s="544"/>
      <c r="U1" s="545"/>
    </row>
    <row r="2" spans="1:24" ht="24" customHeight="1" thickBot="1">
      <c r="A2" s="476"/>
      <c r="B2" s="550"/>
      <c r="C2" s="325" t="s">
        <v>45</v>
      </c>
      <c r="D2" s="325" t="s">
        <v>46</v>
      </c>
      <c r="E2" s="325" t="s">
        <v>47</v>
      </c>
      <c r="F2" s="325" t="s">
        <v>48</v>
      </c>
      <c r="G2" s="35" t="s">
        <v>49</v>
      </c>
      <c r="H2" s="325" t="s">
        <v>45</v>
      </c>
      <c r="I2" s="325" t="s">
        <v>46</v>
      </c>
      <c r="J2" s="325" t="s">
        <v>47</v>
      </c>
      <c r="K2" s="325" t="s">
        <v>48</v>
      </c>
      <c r="L2" s="325" t="s">
        <v>49</v>
      </c>
      <c r="M2" s="325" t="s">
        <v>50</v>
      </c>
      <c r="N2" s="36" t="s">
        <v>51</v>
      </c>
      <c r="O2" s="556"/>
      <c r="P2" s="554"/>
      <c r="Q2" s="546"/>
      <c r="R2" s="547"/>
      <c r="S2" s="547"/>
      <c r="T2" s="547"/>
      <c r="U2" s="548"/>
    </row>
    <row r="3" spans="1:24" s="5" customFormat="1">
      <c r="A3" s="375" t="str">
        <f>'1-συμβολαια'!A3</f>
        <v>1ο</v>
      </c>
      <c r="B3" s="305" t="str">
        <f>'1-συμβολαια'!C3</f>
        <v>παροχή υποθήκης προς Δ.Ο.Υ. για φόρους [= 1.978.864δρχ</v>
      </c>
      <c r="C3" s="290">
        <v>1</v>
      </c>
      <c r="D3" s="290" t="s">
        <v>519</v>
      </c>
      <c r="E3" s="290"/>
      <c r="F3" s="290"/>
      <c r="G3" s="290"/>
      <c r="H3" s="290">
        <v>3</v>
      </c>
      <c r="I3" s="290" t="s">
        <v>520</v>
      </c>
      <c r="J3" s="290" t="s">
        <v>483</v>
      </c>
      <c r="K3" s="290" t="s">
        <v>483</v>
      </c>
      <c r="L3" s="290"/>
      <c r="M3" s="290"/>
      <c r="N3" s="290"/>
      <c r="O3" s="285">
        <v>2</v>
      </c>
      <c r="P3" s="303">
        <f>O3*('2-δικαιώμ'!N3+'3-φύλλα2α'!F3)</f>
        <v>900</v>
      </c>
      <c r="Q3" s="307" t="s">
        <v>138</v>
      </c>
      <c r="R3" s="307" t="s">
        <v>137</v>
      </c>
      <c r="S3" s="307" t="s">
        <v>139</v>
      </c>
      <c r="T3" s="307"/>
      <c r="U3" s="289"/>
    </row>
    <row r="4" spans="1:24" s="5" customFormat="1" ht="12" thickBot="1">
      <c r="A4" s="427">
        <f>'1-συμβολαια'!A4</f>
        <v>0</v>
      </c>
      <c r="B4" s="431" t="str">
        <f>'1-συμβολαια'!C4</f>
        <v>υποθήκης    ΤΟΚΟΙ {εμπρόθεσμα πληρωθέντες</v>
      </c>
      <c r="C4" s="423">
        <v>1</v>
      </c>
      <c r="D4" s="423" t="s">
        <v>519</v>
      </c>
      <c r="E4" s="423"/>
      <c r="F4" s="423"/>
      <c r="G4" s="423"/>
      <c r="H4" s="423">
        <v>3</v>
      </c>
      <c r="I4" s="423" t="s">
        <v>521</v>
      </c>
      <c r="J4" s="423" t="s">
        <v>483</v>
      </c>
      <c r="K4" s="423" t="s">
        <v>483</v>
      </c>
      <c r="L4" s="423"/>
      <c r="M4" s="423"/>
      <c r="N4" s="423"/>
      <c r="O4" s="421">
        <v>2</v>
      </c>
      <c r="P4" s="422">
        <f>O4*('2-δικαιώμ'!N4+'3-φύλλα2α'!F4)</f>
        <v>1100</v>
      </c>
      <c r="Q4" s="432" t="s">
        <v>138</v>
      </c>
      <c r="R4" s="432" t="s">
        <v>137</v>
      </c>
      <c r="S4" s="432" t="s">
        <v>139</v>
      </c>
      <c r="T4" s="432"/>
      <c r="U4" s="433"/>
    </row>
    <row r="5" spans="1:24">
      <c r="A5" s="473" t="s">
        <v>45</v>
      </c>
      <c r="B5" s="474"/>
      <c r="C5" s="474"/>
      <c r="D5" s="768"/>
      <c r="E5" s="474"/>
      <c r="F5" s="474"/>
      <c r="G5" s="474"/>
      <c r="H5" s="474"/>
      <c r="I5" s="474"/>
      <c r="J5" s="474"/>
      <c r="K5" s="474"/>
      <c r="L5" s="474"/>
      <c r="M5" s="474"/>
      <c r="N5" s="474"/>
      <c r="O5" s="474"/>
      <c r="P5" s="162">
        <f>SUM(P3:P4)</f>
        <v>2000</v>
      </c>
    </row>
    <row r="7" spans="1:24">
      <c r="Q7" s="166" t="s">
        <v>134</v>
      </c>
      <c r="R7" s="326"/>
      <c r="S7" s="326"/>
      <c r="T7" s="326"/>
      <c r="U7" s="326"/>
      <c r="V7" s="326"/>
      <c r="W7" s="326"/>
      <c r="X7" s="326"/>
    </row>
    <row r="8" spans="1:24">
      <c r="R8" s="119" t="s">
        <v>135</v>
      </c>
      <c r="S8" s="119"/>
      <c r="T8" s="119"/>
      <c r="U8" s="119"/>
      <c r="V8" s="119"/>
      <c r="W8" s="119"/>
      <c r="X8" s="119"/>
    </row>
    <row r="9" spans="1:24">
      <c r="S9" s="166" t="s">
        <v>136</v>
      </c>
    </row>
    <row r="11" spans="1:24">
      <c r="B11" s="345"/>
      <c r="C11" s="440"/>
    </row>
    <row r="12" spans="1:24">
      <c r="B12" s="411"/>
      <c r="C12" s="440"/>
    </row>
    <row r="13" spans="1:24">
      <c r="B13" s="411"/>
      <c r="C13" s="2"/>
    </row>
    <row r="14" spans="1:24">
      <c r="B14" s="345"/>
      <c r="C14" s="2"/>
      <c r="E14" s="2"/>
    </row>
    <row r="15" spans="1:24">
      <c r="B15" s="345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7.28515625" style="7" bestFit="1" customWidth="1"/>
    <col min="2" max="2" width="4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customWidth="1"/>
    <col min="9" max="9" width="8.140625" style="7" hidden="1" customWidth="1"/>
    <col min="10" max="10" width="8.5703125" style="7" hidden="1" customWidth="1"/>
    <col min="11" max="11" width="11.42578125" style="7" hidden="1" customWidth="1"/>
    <col min="12" max="12" width="8.28515625" style="7" hidden="1" customWidth="1"/>
    <col min="13" max="14" width="9.5703125" style="7" hidden="1" customWidth="1"/>
    <col min="15" max="15" width="9.42578125" style="7" hidden="1" customWidth="1"/>
    <col min="16" max="16" width="10.28515625" style="7" hidden="1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75" t="s">
        <v>1</v>
      </c>
      <c r="B1" s="549" t="s">
        <v>0</v>
      </c>
      <c r="C1" s="481" t="s">
        <v>7</v>
      </c>
      <c r="D1" s="557" t="s">
        <v>3</v>
      </c>
      <c r="E1" s="558"/>
      <c r="F1" s="559" t="s">
        <v>504</v>
      </c>
      <c r="G1" s="560"/>
      <c r="H1" s="560"/>
      <c r="I1" s="560"/>
      <c r="J1" s="560"/>
      <c r="K1" s="560"/>
      <c r="L1" s="561"/>
      <c r="M1" s="562" t="s">
        <v>392</v>
      </c>
      <c r="N1" s="563"/>
      <c r="O1" s="564" t="s">
        <v>245</v>
      </c>
      <c r="P1" s="565"/>
      <c r="Q1" s="566" t="s">
        <v>391</v>
      </c>
      <c r="R1" s="568" t="s">
        <v>163</v>
      </c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</row>
    <row r="2" spans="1:41" ht="23.25" thickBot="1">
      <c r="A2" s="476"/>
      <c r="B2" s="550"/>
      <c r="C2" s="482"/>
      <c r="D2" s="170" t="s">
        <v>4</v>
      </c>
      <c r="E2" s="372" t="s">
        <v>498</v>
      </c>
      <c r="F2" s="239" t="s">
        <v>4</v>
      </c>
      <c r="G2" s="171" t="s">
        <v>498</v>
      </c>
      <c r="H2" s="348" t="s">
        <v>45</v>
      </c>
      <c r="I2" s="171" t="s">
        <v>498</v>
      </c>
      <c r="J2" s="332" t="s">
        <v>351</v>
      </c>
      <c r="K2" s="332" t="s">
        <v>371</v>
      </c>
      <c r="L2" s="333" t="s">
        <v>353</v>
      </c>
      <c r="M2" s="239" t="s">
        <v>23</v>
      </c>
      <c r="N2" s="334" t="s">
        <v>85</v>
      </c>
      <c r="O2" s="239" t="s">
        <v>23</v>
      </c>
      <c r="P2" s="331" t="s">
        <v>9</v>
      </c>
      <c r="Q2" s="567"/>
      <c r="R2" s="336" t="s">
        <v>118</v>
      </c>
      <c r="S2" s="173" t="s">
        <v>161</v>
      </c>
      <c r="T2" s="336" t="s">
        <v>119</v>
      </c>
      <c r="U2" s="336" t="s">
        <v>247</v>
      </c>
      <c r="V2" s="173" t="s">
        <v>120</v>
      </c>
      <c r="W2" s="173" t="s">
        <v>248</v>
      </c>
      <c r="X2" s="173" t="s">
        <v>140</v>
      </c>
      <c r="Y2" s="173" t="s">
        <v>162</v>
      </c>
      <c r="Z2" s="173" t="s">
        <v>141</v>
      </c>
      <c r="AA2" s="173" t="s">
        <v>249</v>
      </c>
      <c r="AB2" s="173" t="s">
        <v>142</v>
      </c>
      <c r="AC2" s="173" t="s">
        <v>250</v>
      </c>
      <c r="AD2" s="173" t="s">
        <v>143</v>
      </c>
      <c r="AE2" s="173" t="s">
        <v>262</v>
      </c>
      <c r="AF2" s="173" t="s">
        <v>263</v>
      </c>
      <c r="AG2" s="283" t="s">
        <v>264</v>
      </c>
      <c r="AH2" s="173" t="s">
        <v>265</v>
      </c>
      <c r="AI2" s="173" t="s">
        <v>266</v>
      </c>
      <c r="AJ2" s="173" t="s">
        <v>450</v>
      </c>
      <c r="AK2" s="173" t="s">
        <v>451</v>
      </c>
      <c r="AL2" s="173"/>
      <c r="AM2" s="328" t="s">
        <v>89</v>
      </c>
      <c r="AN2" s="267" t="s">
        <v>45</v>
      </c>
      <c r="AO2" s="268" t="s">
        <v>29</v>
      </c>
    </row>
    <row r="3" spans="1:41" s="5" customFormat="1">
      <c r="A3" s="375" t="str">
        <f>'1-συμβολαια'!A3</f>
        <v>1ο</v>
      </c>
      <c r="B3" s="305" t="str">
        <f>'1-συμβολαια'!C3</f>
        <v>παροχή υποθήκης προς Δ.Ο.Υ. για φόρους [= 1.978.864δρχ</v>
      </c>
      <c r="C3" s="306">
        <f>'1-συμβολαια'!D3</f>
        <v>0</v>
      </c>
      <c r="D3" s="380">
        <f>'3-φύλλα2α'!D3</f>
        <v>3</v>
      </c>
      <c r="E3" s="380">
        <f>'3-φύλλα2α'!E3</f>
        <v>3</v>
      </c>
      <c r="F3" s="290">
        <v>2</v>
      </c>
      <c r="G3" s="290"/>
      <c r="H3" s="303">
        <f t="shared" ref="H3:H4" si="0">F3*D3*100</f>
        <v>600</v>
      </c>
      <c r="I3" s="303">
        <f t="shared" ref="I3:I4" si="1">G3*E3*100</f>
        <v>0</v>
      </c>
      <c r="J3" s="381">
        <f t="shared" ref="J3:J4" si="2">H3*5%</f>
        <v>30</v>
      </c>
      <c r="K3" s="381">
        <f t="shared" ref="K3:K4" si="3">H3*5%</f>
        <v>30</v>
      </c>
      <c r="L3" s="381">
        <f t="shared" ref="L3:L4" si="4">H3*1%</f>
        <v>6</v>
      </c>
      <c r="M3" s="381">
        <f t="shared" ref="M3:M4" si="5">H3-O3</f>
        <v>534</v>
      </c>
      <c r="N3" s="381">
        <f t="shared" ref="N3:N4" si="6">I3-P3</f>
        <v>0</v>
      </c>
      <c r="O3" s="381">
        <f t="shared" ref="O3:O4" si="7">J3+K3+L3</f>
        <v>66</v>
      </c>
      <c r="P3" s="381">
        <f t="shared" ref="P3:P4" si="8">I3*11%</f>
        <v>0</v>
      </c>
      <c r="Q3" s="381">
        <f t="shared" ref="Q3:Q4" si="9">O3-P3</f>
        <v>66</v>
      </c>
      <c r="R3" s="383"/>
      <c r="S3" s="384"/>
      <c r="T3" s="383">
        <v>300</v>
      </c>
      <c r="U3" s="383">
        <v>120</v>
      </c>
      <c r="V3" s="384"/>
      <c r="W3" s="384"/>
      <c r="X3" s="384"/>
      <c r="Y3" s="383"/>
      <c r="Z3" s="384"/>
      <c r="AA3" s="383"/>
      <c r="AB3" s="384"/>
      <c r="AC3" s="384"/>
      <c r="AD3" s="384">
        <v>100</v>
      </c>
      <c r="AE3" s="384"/>
      <c r="AF3" s="385"/>
      <c r="AG3" s="385"/>
      <c r="AH3" s="385"/>
      <c r="AI3" s="385"/>
      <c r="AJ3" s="385"/>
      <c r="AK3" s="385"/>
      <c r="AL3" s="385"/>
      <c r="AM3" s="386">
        <f t="shared" ref="AM3:AM4" si="10">U3+Y3+AA3+AI3+AK3</f>
        <v>120</v>
      </c>
      <c r="AN3" s="386">
        <f t="shared" ref="AN3:AN4" si="11">R3+S3+T3+V3+W3+X3+Z3+AB3+AC3+AD3+AE3++AF3+AG3+AH3+AJ3</f>
        <v>400</v>
      </c>
      <c r="AO3" s="289"/>
    </row>
    <row r="4" spans="1:41" s="5" customFormat="1" ht="12" thickBot="1">
      <c r="A4" s="427">
        <f>'1-συμβολαια'!A4</f>
        <v>0</v>
      </c>
      <c r="B4" s="431" t="str">
        <f>'1-συμβολαια'!C4</f>
        <v>υποθήκης    ΤΟΚΟΙ {εμπρόθεσμα πληρωθέντες</v>
      </c>
      <c r="C4" s="421">
        <f>'1-συμβολαια'!D4</f>
        <v>2637006</v>
      </c>
      <c r="D4" s="441">
        <f>'3-φύλλα2α'!D4</f>
        <v>3</v>
      </c>
      <c r="E4" s="441">
        <f>'3-φύλλα2α'!E4</f>
        <v>0</v>
      </c>
      <c r="F4" s="423">
        <v>2</v>
      </c>
      <c r="G4" s="423"/>
      <c r="H4" s="422">
        <f t="shared" si="0"/>
        <v>600</v>
      </c>
      <c r="I4" s="422">
        <f t="shared" si="1"/>
        <v>0</v>
      </c>
      <c r="J4" s="442">
        <f t="shared" si="2"/>
        <v>30</v>
      </c>
      <c r="K4" s="442">
        <f t="shared" si="3"/>
        <v>30</v>
      </c>
      <c r="L4" s="442">
        <f t="shared" si="4"/>
        <v>6</v>
      </c>
      <c r="M4" s="442">
        <f t="shared" si="5"/>
        <v>534</v>
      </c>
      <c r="N4" s="442">
        <f t="shared" si="6"/>
        <v>0</v>
      </c>
      <c r="O4" s="442">
        <f t="shared" si="7"/>
        <v>66</v>
      </c>
      <c r="P4" s="442">
        <f t="shared" si="8"/>
        <v>0</v>
      </c>
      <c r="Q4" s="442">
        <f t="shared" si="9"/>
        <v>66</v>
      </c>
      <c r="R4" s="443"/>
      <c r="S4" s="444"/>
      <c r="T4" s="443"/>
      <c r="U4" s="443"/>
      <c r="V4" s="444"/>
      <c r="W4" s="444"/>
      <c r="X4" s="444"/>
      <c r="Y4" s="443"/>
      <c r="Z4" s="444"/>
      <c r="AA4" s="443"/>
      <c r="AB4" s="444"/>
      <c r="AC4" s="444"/>
      <c r="AD4" s="444"/>
      <c r="AE4" s="444"/>
      <c r="AF4" s="444"/>
      <c r="AG4" s="444"/>
      <c r="AH4" s="444"/>
      <c r="AI4" s="444"/>
      <c r="AJ4" s="444"/>
      <c r="AK4" s="444"/>
      <c r="AL4" s="444"/>
      <c r="AM4" s="443">
        <f t="shared" si="10"/>
        <v>0</v>
      </c>
      <c r="AN4" s="443">
        <f t="shared" si="11"/>
        <v>0</v>
      </c>
      <c r="AO4" s="433"/>
    </row>
    <row r="5" spans="1:41">
      <c r="A5" s="473" t="s">
        <v>45</v>
      </c>
      <c r="B5" s="474"/>
      <c r="C5" s="474"/>
      <c r="D5" s="474"/>
      <c r="E5" s="474"/>
      <c r="F5" s="162">
        <f t="shared" ref="F5:Y5" si="12">SUM(F3:F4)</f>
        <v>4</v>
      </c>
      <c r="G5" s="162">
        <f t="shared" si="12"/>
        <v>0</v>
      </c>
      <c r="H5" s="162">
        <f t="shared" si="12"/>
        <v>1200</v>
      </c>
      <c r="I5" s="162">
        <f t="shared" si="12"/>
        <v>0</v>
      </c>
      <c r="J5" s="162">
        <f t="shared" si="12"/>
        <v>60</v>
      </c>
      <c r="K5" s="162">
        <f t="shared" si="12"/>
        <v>60</v>
      </c>
      <c r="L5" s="162">
        <f t="shared" si="12"/>
        <v>12</v>
      </c>
      <c r="M5" s="162">
        <f t="shared" si="12"/>
        <v>1068</v>
      </c>
      <c r="N5" s="162">
        <f t="shared" si="12"/>
        <v>0</v>
      </c>
      <c r="O5" s="162">
        <f t="shared" si="12"/>
        <v>132</v>
      </c>
      <c r="P5" s="162">
        <f t="shared" si="12"/>
        <v>0</v>
      </c>
      <c r="Q5" s="162">
        <f t="shared" si="12"/>
        <v>132</v>
      </c>
      <c r="R5" s="162">
        <f t="shared" si="12"/>
        <v>0</v>
      </c>
      <c r="S5" s="162">
        <f t="shared" si="12"/>
        <v>0</v>
      </c>
      <c r="T5" s="162">
        <f t="shared" si="12"/>
        <v>300</v>
      </c>
      <c r="U5" s="162">
        <f t="shared" si="12"/>
        <v>120</v>
      </c>
      <c r="V5" s="162">
        <f t="shared" si="12"/>
        <v>0</v>
      </c>
      <c r="W5" s="162">
        <f t="shared" si="12"/>
        <v>0</v>
      </c>
      <c r="X5" s="162">
        <f t="shared" si="12"/>
        <v>0</v>
      </c>
      <c r="Y5" s="162">
        <f t="shared" si="12"/>
        <v>0</v>
      </c>
      <c r="Z5" s="162"/>
      <c r="AA5" s="162">
        <f t="shared" ref="AA5:AF5" si="13">SUM(AA3:AA4)</f>
        <v>0</v>
      </c>
      <c r="AB5" s="162">
        <f t="shared" si="13"/>
        <v>0</v>
      </c>
      <c r="AC5" s="162">
        <f t="shared" si="13"/>
        <v>0</v>
      </c>
      <c r="AD5" s="162">
        <f t="shared" si="13"/>
        <v>100</v>
      </c>
      <c r="AE5" s="162">
        <f t="shared" si="13"/>
        <v>0</v>
      </c>
      <c r="AF5" s="162">
        <f t="shared" si="13"/>
        <v>0</v>
      </c>
      <c r="AG5" s="327"/>
      <c r="AH5" s="162">
        <f>SUM(AH3:AH4)</f>
        <v>0</v>
      </c>
      <c r="AI5" s="162">
        <f>SUM(AI3:AI4)</f>
        <v>0</v>
      </c>
      <c r="AJ5" s="162"/>
      <c r="AK5" s="162"/>
      <c r="AL5" s="162">
        <f>SUM(AL3:AL4)</f>
        <v>0</v>
      </c>
      <c r="AM5" s="162">
        <f>SUM(AM3:AM4)</f>
        <v>120</v>
      </c>
      <c r="AN5" s="162">
        <f>SUM(AN3:AN4)</f>
        <v>400</v>
      </c>
    </row>
    <row r="7" spans="1:41">
      <c r="R7" s="342" t="s">
        <v>487</v>
      </c>
      <c r="S7" s="176"/>
      <c r="T7" s="337"/>
      <c r="U7" s="337"/>
      <c r="V7" s="176"/>
      <c r="W7" s="176"/>
      <c r="X7" s="177"/>
      <c r="Y7" s="177"/>
      <c r="Z7" s="177"/>
      <c r="AA7" s="177"/>
      <c r="AB7" s="177"/>
      <c r="AC7" s="177"/>
      <c r="AD7" s="177"/>
      <c r="AE7" s="84"/>
      <c r="AF7" s="84"/>
      <c r="AG7" s="84"/>
      <c r="AH7" s="84"/>
      <c r="AI7" s="84"/>
      <c r="AJ7" s="84"/>
      <c r="AK7" s="84"/>
      <c r="AL7" s="84"/>
      <c r="AM7" s="84"/>
      <c r="AN7" s="84"/>
    </row>
    <row r="8" spans="1:41">
      <c r="B8" s="7"/>
      <c r="C8" s="7"/>
      <c r="D8" s="7"/>
      <c r="E8" s="7"/>
      <c r="R8" s="338"/>
      <c r="S8" s="178" t="s">
        <v>484</v>
      </c>
      <c r="T8" s="338"/>
      <c r="U8" s="338"/>
      <c r="V8" s="177"/>
      <c r="W8" s="177"/>
      <c r="X8" s="177"/>
      <c r="Y8" s="177"/>
      <c r="Z8" s="177"/>
      <c r="AA8" s="177"/>
      <c r="AB8" s="177"/>
      <c r="AC8" s="177"/>
      <c r="AD8" s="177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R9" s="338"/>
      <c r="S9" s="177"/>
      <c r="T9" s="342" t="s">
        <v>221</v>
      </c>
      <c r="U9" s="338"/>
      <c r="V9" s="177"/>
      <c r="W9" s="177"/>
      <c r="X9" s="177"/>
      <c r="Y9" s="177"/>
      <c r="Z9" s="177"/>
      <c r="AA9" s="177"/>
      <c r="AB9" s="177"/>
      <c r="AC9" s="177"/>
      <c r="AD9" s="177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 ht="15.75">
      <c r="B10" s="335" t="s">
        <v>515</v>
      </c>
      <c r="R10" s="338"/>
      <c r="S10" s="177"/>
      <c r="T10" s="338"/>
      <c r="U10" s="339" t="s">
        <v>222</v>
      </c>
      <c r="V10" s="177"/>
      <c r="W10" s="177"/>
      <c r="X10" s="177"/>
      <c r="Y10" s="177"/>
      <c r="Z10" s="177"/>
      <c r="AA10" s="177"/>
      <c r="AB10" s="177"/>
      <c r="AC10" s="177"/>
      <c r="AD10" s="177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>
      <c r="R11" s="338"/>
      <c r="S11" s="177"/>
      <c r="T11" s="338"/>
      <c r="U11" s="338"/>
      <c r="V11" s="175" t="s">
        <v>485</v>
      </c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84"/>
      <c r="AN11" s="84"/>
    </row>
    <row r="12" spans="1:41">
      <c r="B12" s="353"/>
      <c r="F12" s="7" t="s">
        <v>517</v>
      </c>
      <c r="H12" s="7">
        <f>H3/F3</f>
        <v>300</v>
      </c>
      <c r="R12" s="338"/>
      <c r="S12" s="177"/>
      <c r="T12" s="338"/>
      <c r="U12" s="338"/>
      <c r="V12" s="177"/>
      <c r="W12" s="178" t="s">
        <v>223</v>
      </c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84"/>
      <c r="AN12" s="84"/>
    </row>
    <row r="13" spans="1:41">
      <c r="B13" s="353"/>
      <c r="R13" s="338"/>
      <c r="S13" s="177"/>
      <c r="T13" s="338"/>
      <c r="U13" s="338"/>
      <c r="V13" s="177"/>
      <c r="W13" s="177"/>
      <c r="X13" s="175" t="s">
        <v>224</v>
      </c>
      <c r="Y13" s="175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84"/>
      <c r="AN13" s="84"/>
    </row>
    <row r="14" spans="1:41">
      <c r="B14" s="353"/>
      <c r="R14" s="338"/>
      <c r="S14" s="177"/>
      <c r="T14" s="338"/>
      <c r="U14" s="338"/>
      <c r="V14" s="177"/>
      <c r="W14" s="177"/>
      <c r="X14" s="177"/>
      <c r="Y14" s="178" t="s">
        <v>251</v>
      </c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84"/>
      <c r="AN14" s="84"/>
    </row>
    <row r="15" spans="1:41">
      <c r="B15" s="353"/>
      <c r="R15" s="338"/>
      <c r="S15" s="177"/>
      <c r="T15" s="338"/>
      <c r="U15" s="338"/>
      <c r="V15" s="177"/>
      <c r="W15" s="177"/>
      <c r="X15" s="177"/>
      <c r="Y15" s="177"/>
      <c r="Z15" s="175" t="s">
        <v>225</v>
      </c>
      <c r="AA15" s="178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4"/>
      <c r="AN15" s="84"/>
      <c r="AO15" s="174"/>
    </row>
    <row r="16" spans="1:41">
      <c r="B16" s="353"/>
      <c r="R16" s="338"/>
      <c r="S16" s="177"/>
      <c r="T16" s="338"/>
      <c r="U16" s="338"/>
      <c r="V16" s="177"/>
      <c r="W16" s="177"/>
      <c r="X16" s="177"/>
      <c r="Y16" s="177"/>
      <c r="Z16" s="178"/>
      <c r="AA16" s="178" t="s">
        <v>252</v>
      </c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4"/>
      <c r="AN16" s="84"/>
      <c r="AO16" s="174"/>
    </row>
    <row r="17" spans="2:40">
      <c r="B17" s="353"/>
      <c r="R17" s="338"/>
      <c r="S17" s="177"/>
      <c r="T17" s="338"/>
      <c r="U17" s="338"/>
      <c r="V17" s="177"/>
      <c r="W17" s="177"/>
      <c r="X17" s="177"/>
      <c r="Y17" s="177"/>
      <c r="Z17" s="177"/>
      <c r="AA17" s="177"/>
      <c r="AB17" s="175" t="s">
        <v>226</v>
      </c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4"/>
      <c r="AN17" s="178"/>
    </row>
    <row r="18" spans="2:40">
      <c r="D18" s="311"/>
      <c r="F18" s="311"/>
      <c r="R18" s="338"/>
      <c r="S18" s="177"/>
      <c r="T18" s="338"/>
      <c r="U18" s="338"/>
      <c r="V18" s="177"/>
      <c r="W18" s="177"/>
      <c r="X18" s="177"/>
      <c r="Y18" s="177"/>
      <c r="Z18" s="177"/>
      <c r="AA18" s="177"/>
      <c r="AB18" s="177"/>
      <c r="AC18" s="178" t="s">
        <v>227</v>
      </c>
      <c r="AD18" s="177"/>
      <c r="AE18" s="177"/>
      <c r="AF18" s="177"/>
      <c r="AG18" s="177"/>
      <c r="AH18" s="177"/>
      <c r="AI18" s="177"/>
      <c r="AJ18" s="177"/>
      <c r="AK18" s="177"/>
      <c r="AL18" s="177"/>
      <c r="AM18" s="84"/>
      <c r="AN18" s="84"/>
    </row>
    <row r="19" spans="2:40">
      <c r="D19" s="311"/>
      <c r="F19" s="2"/>
      <c r="R19" s="338"/>
      <c r="S19" s="177"/>
      <c r="T19" s="338"/>
      <c r="U19" s="338"/>
      <c r="V19" s="177"/>
      <c r="W19" s="177"/>
      <c r="X19" s="177"/>
      <c r="Y19" s="177"/>
      <c r="Z19" s="177"/>
      <c r="AA19" s="177"/>
      <c r="AB19" s="177"/>
      <c r="AC19" s="177"/>
      <c r="AD19" s="175" t="s">
        <v>267</v>
      </c>
      <c r="AE19" s="179"/>
      <c r="AF19" s="179"/>
      <c r="AG19" s="179"/>
      <c r="AH19" s="179"/>
      <c r="AI19" s="179"/>
      <c r="AJ19" s="179"/>
      <c r="AK19" s="179"/>
      <c r="AL19" s="179"/>
      <c r="AM19" s="178"/>
    </row>
    <row r="20" spans="2:40">
      <c r="D20" s="311"/>
      <c r="F20" s="2"/>
      <c r="R20" s="340"/>
      <c r="S20" s="84"/>
      <c r="T20" s="340"/>
      <c r="U20" s="340"/>
      <c r="V20" s="177"/>
      <c r="W20" s="177"/>
      <c r="X20" s="177"/>
      <c r="Y20" s="177"/>
      <c r="Z20" s="177"/>
      <c r="AA20" s="177"/>
      <c r="AB20" s="177"/>
      <c r="AC20" s="177"/>
      <c r="AD20" s="177"/>
      <c r="AE20" s="175" t="s">
        <v>268</v>
      </c>
      <c r="AF20" s="178"/>
      <c r="AG20" s="178"/>
      <c r="AH20" s="178"/>
      <c r="AI20" s="178"/>
      <c r="AJ20" s="178"/>
      <c r="AK20" s="178"/>
      <c r="AL20" s="178"/>
      <c r="AM20" s="84"/>
    </row>
    <row r="21" spans="2:40">
      <c r="D21" s="311"/>
      <c r="F21" s="2"/>
      <c r="R21" s="7"/>
      <c r="S21" s="2"/>
      <c r="T21" s="7"/>
      <c r="U21" s="7"/>
      <c r="AF21" s="178" t="s">
        <v>269</v>
      </c>
      <c r="AG21" s="179"/>
      <c r="AH21" s="179"/>
      <c r="AI21" s="179"/>
      <c r="AJ21" s="179"/>
      <c r="AK21" s="179"/>
    </row>
    <row r="22" spans="2:40">
      <c r="D22" s="311"/>
      <c r="E22" s="7"/>
      <c r="F22" s="2"/>
      <c r="M22" s="234"/>
      <c r="AF22" s="177"/>
      <c r="AG22" s="284" t="s">
        <v>270</v>
      </c>
      <c r="AH22" s="284"/>
      <c r="AI22" s="284"/>
      <c r="AJ22" s="284"/>
      <c r="AK22" s="284"/>
      <c r="AL22" s="284"/>
    </row>
    <row r="23" spans="2:40">
      <c r="D23" s="311"/>
      <c r="E23" s="7"/>
      <c r="F23" s="2"/>
      <c r="M23" s="234"/>
      <c r="AG23" s="177"/>
      <c r="AH23" s="175" t="s">
        <v>455</v>
      </c>
      <c r="AI23" s="177"/>
      <c r="AJ23" s="177"/>
      <c r="AK23" s="177"/>
      <c r="AL23" s="178"/>
    </row>
    <row r="24" spans="2:40">
      <c r="D24" s="311"/>
      <c r="F24" s="311"/>
      <c r="AI24" s="178" t="s">
        <v>452</v>
      </c>
      <c r="AJ24" s="178"/>
      <c r="AK24" s="178"/>
    </row>
    <row r="25" spans="2:40">
      <c r="C25" s="7"/>
      <c r="D25" s="7"/>
      <c r="E25" s="7"/>
      <c r="AJ25" s="175" t="s">
        <v>453</v>
      </c>
      <c r="AK25" s="177"/>
    </row>
    <row r="26" spans="2:40">
      <c r="C26" s="7"/>
      <c r="D26" s="7"/>
      <c r="E26" s="7"/>
      <c r="AK26" s="178" t="s">
        <v>454</v>
      </c>
    </row>
    <row r="27" spans="2:40">
      <c r="C27" s="7"/>
      <c r="D27" s="7"/>
      <c r="E27" s="7"/>
    </row>
    <row r="28" spans="2:40">
      <c r="D28" s="7"/>
      <c r="E28" s="7"/>
    </row>
    <row r="29" spans="2:40">
      <c r="E29" s="7"/>
      <c r="F29" s="2"/>
    </row>
    <row r="30" spans="2:40">
      <c r="F30" s="311"/>
    </row>
  </sheetData>
  <mergeCells count="10"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7.5703125" style="7" bestFit="1" customWidth="1"/>
    <col min="2" max="2" width="44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69" t="s">
        <v>31</v>
      </c>
      <c r="B1" s="570"/>
      <c r="C1" s="570"/>
      <c r="D1" s="571"/>
      <c r="E1" s="582" t="s">
        <v>495</v>
      </c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66" t="s">
        <v>67</v>
      </c>
      <c r="S1" s="588" t="s">
        <v>153</v>
      </c>
      <c r="T1" s="569" t="s">
        <v>13</v>
      </c>
      <c r="U1" s="570"/>
      <c r="V1" s="570"/>
      <c r="W1" s="570"/>
      <c r="X1" s="570"/>
      <c r="Y1" s="570"/>
      <c r="Z1" s="570"/>
      <c r="AA1" s="570"/>
      <c r="AB1" s="570"/>
      <c r="AC1" s="571"/>
      <c r="AD1" s="581" t="s">
        <v>14</v>
      </c>
      <c r="AE1" s="581"/>
      <c r="AF1" s="581"/>
      <c r="AG1" s="581"/>
      <c r="AH1" s="581"/>
      <c r="AI1" s="581"/>
      <c r="AJ1" s="581"/>
      <c r="AK1" s="581"/>
      <c r="AL1" s="581"/>
      <c r="AM1" s="569" t="s">
        <v>15</v>
      </c>
      <c r="AN1" s="570"/>
      <c r="AO1" s="570"/>
      <c r="AP1" s="570"/>
      <c r="AQ1" s="570"/>
      <c r="AR1" s="570"/>
      <c r="AS1" s="570"/>
      <c r="AT1" s="570"/>
      <c r="AU1" s="570"/>
      <c r="AV1" s="571"/>
      <c r="AW1" s="572" t="s">
        <v>16</v>
      </c>
      <c r="AX1" s="572"/>
      <c r="AY1" s="572"/>
      <c r="AZ1" s="572"/>
      <c r="BA1" s="572"/>
      <c r="BB1" s="572"/>
      <c r="BC1" s="572"/>
      <c r="BD1" s="572"/>
      <c r="BE1" s="573" t="s">
        <v>17</v>
      </c>
      <c r="BF1" s="574"/>
      <c r="BG1" s="574"/>
      <c r="BH1" s="574"/>
      <c r="BI1" s="575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68</v>
      </c>
      <c r="F2" s="37" t="s">
        <v>69</v>
      </c>
      <c r="G2" s="37" t="s">
        <v>246</v>
      </c>
      <c r="H2" s="37" t="s">
        <v>70</v>
      </c>
      <c r="I2" s="586" t="s">
        <v>29</v>
      </c>
      <c r="J2" s="587"/>
      <c r="K2" s="37" t="s">
        <v>144</v>
      </c>
      <c r="L2" s="37" t="s">
        <v>145</v>
      </c>
      <c r="M2" s="37" t="s">
        <v>89</v>
      </c>
      <c r="N2" s="37" t="s">
        <v>489</v>
      </c>
      <c r="O2" s="37" t="s">
        <v>152</v>
      </c>
      <c r="P2" s="92" t="s">
        <v>95</v>
      </c>
      <c r="Q2" s="114" t="s">
        <v>94</v>
      </c>
      <c r="R2" s="567"/>
      <c r="S2" s="589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76" t="s">
        <v>29</v>
      </c>
      <c r="AC2" s="577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71</v>
      </c>
      <c r="AJ2" s="68" t="s">
        <v>72</v>
      </c>
      <c r="AK2" s="584" t="s">
        <v>29</v>
      </c>
      <c r="AL2" s="585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76" t="s">
        <v>29</v>
      </c>
      <c r="AV2" s="577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76" t="s">
        <v>29</v>
      </c>
      <c r="BI2" s="577"/>
    </row>
    <row r="3" spans="1:61" s="5" customFormat="1">
      <c r="A3" s="314" t="str">
        <f>'1-συμβολαια'!A3</f>
        <v>1ο</v>
      </c>
      <c r="B3" s="412" t="str">
        <f>'1-συμβολαια'!C3</f>
        <v>παροχή υποθήκης προς Δ.Ο.Υ. για φόρους [= 1.978.864δρχ</v>
      </c>
      <c r="C3" s="285" t="str">
        <f>'4-πολλυπρ'!D3</f>
        <v>Δ.Ο.Υ. [= ……….</v>
      </c>
      <c r="D3" s="285" t="str">
        <f>'4-πολλυπρ'!I3</f>
        <v>219-64κ</v>
      </c>
      <c r="E3" s="285">
        <v>1</v>
      </c>
      <c r="F3" s="413">
        <f t="shared" ref="F3" si="0">E3*300</f>
        <v>300</v>
      </c>
      <c r="G3" s="306">
        <v>300</v>
      </c>
      <c r="H3" s="306">
        <f t="shared" ref="H3" si="1">F3+G3</f>
        <v>600</v>
      </c>
      <c r="I3" s="414" t="s">
        <v>150</v>
      </c>
      <c r="J3" s="414" t="s">
        <v>151</v>
      </c>
      <c r="K3" s="306">
        <v>500</v>
      </c>
      <c r="L3" s="306">
        <v>500</v>
      </c>
      <c r="M3" s="306">
        <v>80</v>
      </c>
      <c r="N3" s="306"/>
      <c r="O3" s="306">
        <f t="shared" ref="O3:O4" si="2">K3+L3</f>
        <v>1000</v>
      </c>
      <c r="P3" s="285"/>
      <c r="Q3" s="285"/>
      <c r="R3" s="285"/>
      <c r="S3" s="415"/>
      <c r="T3" s="403"/>
      <c r="U3" s="71"/>
      <c r="V3" s="416" t="s">
        <v>393</v>
      </c>
      <c r="W3" s="71"/>
      <c r="X3" s="416" t="s">
        <v>9</v>
      </c>
      <c r="Y3" s="396"/>
      <c r="Z3" s="71"/>
      <c r="AA3" s="71"/>
      <c r="AB3" s="71"/>
      <c r="AC3" s="71"/>
      <c r="AD3" s="403"/>
      <c r="AE3" s="71"/>
      <c r="AF3" s="71"/>
      <c r="AG3" s="71"/>
      <c r="AH3" s="71"/>
      <c r="AI3" s="290"/>
      <c r="AJ3" s="290"/>
      <c r="AK3" s="290"/>
      <c r="AL3" s="71"/>
      <c r="AM3" s="71"/>
      <c r="AN3" s="71"/>
      <c r="AO3" s="416" t="s">
        <v>393</v>
      </c>
      <c r="AP3" s="71"/>
      <c r="AQ3" s="416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403"/>
      <c r="BH3" s="71"/>
      <c r="BI3" s="71"/>
    </row>
    <row r="4" spans="1:61" s="5" customFormat="1" ht="12" thickBot="1">
      <c r="A4" s="445">
        <f>'1-συμβολαια'!A4</f>
        <v>0</v>
      </c>
      <c r="B4" s="446" t="str">
        <f>'1-συμβολαια'!C4</f>
        <v>υποθήκης    ΤΟΚΟΙ {εμπρόθεσμα πληρωθέντες</v>
      </c>
      <c r="C4" s="421" t="str">
        <f>'4-πολλυπρ'!D4</f>
        <v>Δ.Ο.Υ. [= ……….</v>
      </c>
      <c r="D4" s="421" t="str">
        <f>'4-πολλυπρ'!I4</f>
        <v>21964κ</v>
      </c>
      <c r="E4" s="421"/>
      <c r="F4" s="447"/>
      <c r="G4" s="421"/>
      <c r="H4" s="421"/>
      <c r="I4" s="448"/>
      <c r="J4" s="448"/>
      <c r="K4" s="421"/>
      <c r="L4" s="421"/>
      <c r="M4" s="421"/>
      <c r="N4" s="421"/>
      <c r="O4" s="421">
        <f t="shared" si="2"/>
        <v>0</v>
      </c>
      <c r="P4" s="421"/>
      <c r="Q4" s="421"/>
      <c r="R4" s="421"/>
      <c r="S4" s="449"/>
      <c r="T4" s="450"/>
      <c r="U4" s="426"/>
      <c r="V4" s="451" t="s">
        <v>393</v>
      </c>
      <c r="W4" s="71"/>
      <c r="X4" s="416" t="s">
        <v>9</v>
      </c>
      <c r="Y4" s="396"/>
      <c r="Z4" s="71"/>
      <c r="AA4" s="71"/>
      <c r="AB4" s="71"/>
      <c r="AC4" s="71"/>
      <c r="AD4" s="403"/>
      <c r="AE4" s="71"/>
      <c r="AF4" s="71"/>
      <c r="AG4" s="71"/>
      <c r="AH4" s="71"/>
      <c r="AI4" s="290"/>
      <c r="AJ4" s="290"/>
      <c r="AK4" s="290"/>
      <c r="AL4" s="71"/>
      <c r="AM4" s="71"/>
      <c r="AN4" s="71"/>
      <c r="AO4" s="416" t="s">
        <v>393</v>
      </c>
      <c r="AP4" s="71"/>
      <c r="AQ4" s="416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403"/>
      <c r="BH4" s="71"/>
      <c r="BI4" s="71"/>
    </row>
    <row r="5" spans="1:61">
      <c r="A5" s="578" t="s">
        <v>35</v>
      </c>
      <c r="B5" s="579"/>
      <c r="C5" s="579"/>
      <c r="D5" s="580"/>
      <c r="E5" s="69">
        <f>SUM(E3:E4)</f>
        <v>1</v>
      </c>
      <c r="F5" s="69">
        <f>SUM(F3:F4)</f>
        <v>300</v>
      </c>
      <c r="G5" s="69">
        <f>SUM(G3:G4)</f>
        <v>300</v>
      </c>
      <c r="H5" s="69">
        <f>SUM(H3:H4)</f>
        <v>600</v>
      </c>
      <c r="I5" s="69"/>
      <c r="J5" s="69"/>
      <c r="K5" s="69">
        <f t="shared" ref="K5:R5" si="3">SUM(K3:K4)</f>
        <v>500</v>
      </c>
      <c r="L5" s="69">
        <f t="shared" si="3"/>
        <v>500</v>
      </c>
      <c r="M5" s="69">
        <f t="shared" si="3"/>
        <v>80</v>
      </c>
      <c r="N5" s="69">
        <f t="shared" si="3"/>
        <v>0</v>
      </c>
      <c r="O5" s="69">
        <f t="shared" si="3"/>
        <v>1000</v>
      </c>
      <c r="P5" s="64">
        <f t="shared" si="3"/>
        <v>0</v>
      </c>
      <c r="Q5" s="64">
        <f t="shared" si="3"/>
        <v>0</v>
      </c>
      <c r="R5" s="64">
        <f t="shared" si="3"/>
        <v>0</v>
      </c>
      <c r="S5" s="64"/>
      <c r="T5" s="141"/>
      <c r="U5" s="64">
        <f>SUM(U3:U4)</f>
        <v>0</v>
      </c>
      <c r="V5" s="64"/>
      <c r="W5" s="64">
        <f>SUM(W3:W4)</f>
        <v>0</v>
      </c>
      <c r="X5" s="64"/>
      <c r="Y5" s="64">
        <f>SUM(Y3:Y4)</f>
        <v>0</v>
      </c>
      <c r="Z5" s="64">
        <f>SUM(Z3:Z4)</f>
        <v>0</v>
      </c>
      <c r="AA5" s="64">
        <f>SUM(AA3:AA4)</f>
        <v>0</v>
      </c>
      <c r="AB5" s="64">
        <f>SUM(AB3:AB4)</f>
        <v>0</v>
      </c>
      <c r="AC5" s="64">
        <f>SUM(AC3:AC4)</f>
        <v>0</v>
      </c>
      <c r="AD5" s="141"/>
      <c r="AE5" s="64">
        <f t="shared" ref="AE5:AJ5" si="4">SUM(AE3:AE4)</f>
        <v>0</v>
      </c>
      <c r="AF5" s="64">
        <f t="shared" si="4"/>
        <v>0</v>
      </c>
      <c r="AG5" s="64">
        <f t="shared" si="4"/>
        <v>0</v>
      </c>
      <c r="AH5" s="64">
        <f t="shared" si="4"/>
        <v>0</v>
      </c>
      <c r="AI5" s="69">
        <f t="shared" si="4"/>
        <v>0</v>
      </c>
      <c r="AJ5" s="69">
        <f t="shared" si="4"/>
        <v>0</v>
      </c>
      <c r="AK5" s="69"/>
      <c r="AL5" s="64">
        <f>SUM(AL3:AL4)</f>
        <v>0</v>
      </c>
      <c r="AM5" s="64">
        <f>SUM(AM3:AM4)</f>
        <v>0</v>
      </c>
      <c r="AN5" s="64">
        <f>SUM(AN3:AN4)</f>
        <v>0</v>
      </c>
      <c r="AO5" s="64"/>
      <c r="AP5" s="64">
        <f t="shared" ref="AP5:BI5" si="5">SUM(AP3:AP4)</f>
        <v>0</v>
      </c>
      <c r="AQ5" s="64">
        <f t="shared" si="5"/>
        <v>0</v>
      </c>
      <c r="AR5" s="64">
        <f t="shared" si="5"/>
        <v>0</v>
      </c>
      <c r="AS5" s="64">
        <f t="shared" si="5"/>
        <v>0</v>
      </c>
      <c r="AT5" s="64">
        <f t="shared" si="5"/>
        <v>0</v>
      </c>
      <c r="AU5" s="64">
        <f t="shared" si="5"/>
        <v>0</v>
      </c>
      <c r="AV5" s="64">
        <f t="shared" si="5"/>
        <v>0</v>
      </c>
      <c r="AW5" s="64">
        <f t="shared" si="5"/>
        <v>0</v>
      </c>
      <c r="AX5" s="64">
        <f t="shared" si="5"/>
        <v>0</v>
      </c>
      <c r="AY5" s="64">
        <f t="shared" si="5"/>
        <v>0</v>
      </c>
      <c r="AZ5" s="64">
        <f t="shared" si="5"/>
        <v>0</v>
      </c>
      <c r="BA5" s="64">
        <f t="shared" si="5"/>
        <v>0</v>
      </c>
      <c r="BB5" s="64">
        <f t="shared" si="5"/>
        <v>0</v>
      </c>
      <c r="BC5" s="64">
        <f t="shared" si="5"/>
        <v>0</v>
      </c>
      <c r="BD5" s="64">
        <f t="shared" si="5"/>
        <v>0</v>
      </c>
      <c r="BE5" s="64">
        <f t="shared" si="5"/>
        <v>0</v>
      </c>
      <c r="BF5" s="64">
        <f t="shared" si="5"/>
        <v>0</v>
      </c>
      <c r="BG5" s="64">
        <f t="shared" si="5"/>
        <v>0</v>
      </c>
      <c r="BH5" s="64">
        <f t="shared" si="5"/>
        <v>0</v>
      </c>
      <c r="BI5" s="64">
        <f t="shared" si="5"/>
        <v>0</v>
      </c>
    </row>
    <row r="7" spans="1:61">
      <c r="G7" s="144"/>
      <c r="H7" s="144"/>
      <c r="I7" s="144"/>
      <c r="J7" s="144"/>
      <c r="K7" s="144" t="s">
        <v>493</v>
      </c>
      <c r="L7" s="117"/>
      <c r="M7" s="117"/>
      <c r="N7" s="117"/>
      <c r="S7" s="189" t="s">
        <v>153</v>
      </c>
      <c r="Z7" s="2"/>
      <c r="AB7" s="117" t="s">
        <v>97</v>
      </c>
      <c r="AI7" s="234" t="s">
        <v>98</v>
      </c>
    </row>
    <row r="8" spans="1:61">
      <c r="F8" s="3"/>
      <c r="G8" s="3"/>
      <c r="H8" s="3"/>
      <c r="I8" s="166" t="s">
        <v>146</v>
      </c>
      <c r="J8" s="119"/>
      <c r="L8" s="144"/>
      <c r="M8" s="3"/>
      <c r="N8" s="3"/>
      <c r="O8" s="3"/>
      <c r="P8" s="166" t="s">
        <v>154</v>
      </c>
      <c r="S8" s="8"/>
    </row>
    <row r="9" spans="1:61">
      <c r="E9" s="118"/>
      <c r="F9" s="3"/>
      <c r="G9" s="3"/>
      <c r="H9" s="3"/>
      <c r="I9" s="119" t="s">
        <v>147</v>
      </c>
      <c r="J9" s="119"/>
      <c r="L9" s="3"/>
      <c r="M9" s="3"/>
      <c r="N9" s="3"/>
      <c r="O9" s="3"/>
      <c r="Q9" s="119" t="s">
        <v>155</v>
      </c>
      <c r="S9" s="8"/>
    </row>
    <row r="10" spans="1:61">
      <c r="I10" s="119"/>
      <c r="J10" s="166" t="s">
        <v>148</v>
      </c>
      <c r="M10" s="160" t="s">
        <v>405</v>
      </c>
      <c r="N10" s="160"/>
      <c r="S10" s="8"/>
    </row>
    <row r="11" spans="1:61">
      <c r="J11" s="119" t="s">
        <v>149</v>
      </c>
      <c r="S11" s="8"/>
    </row>
    <row r="12" spans="1:61">
      <c r="S12" s="8"/>
      <c r="T12" s="8"/>
      <c r="U12" s="8"/>
      <c r="V12" s="8"/>
    </row>
    <row r="13" spans="1:61">
      <c r="S13" s="8"/>
    </row>
    <row r="14" spans="1:61" ht="15.75">
      <c r="B14" s="335" t="s">
        <v>514</v>
      </c>
      <c r="S14" s="8"/>
    </row>
    <row r="15" spans="1:61">
      <c r="B15" s="138"/>
    </row>
    <row r="17" spans="16:20">
      <c r="P17" s="2"/>
      <c r="Q17" s="2"/>
      <c r="R17" s="2"/>
      <c r="S17" s="2"/>
      <c r="T17" s="142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10.5703125" style="7" bestFit="1" customWidth="1"/>
    <col min="2" max="2" width="48.42578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95" t="s">
        <v>31</v>
      </c>
      <c r="B1" s="596"/>
      <c r="C1" s="596"/>
      <c r="D1" s="597"/>
      <c r="E1" s="598" t="s">
        <v>158</v>
      </c>
      <c r="F1" s="599"/>
      <c r="G1" s="599"/>
      <c r="H1" s="599"/>
      <c r="I1" s="590" t="s">
        <v>152</v>
      </c>
      <c r="J1" s="590"/>
      <c r="K1" s="590"/>
      <c r="L1" s="590"/>
      <c r="M1" s="590"/>
      <c r="N1" s="590"/>
      <c r="O1" s="590"/>
      <c r="P1" s="590"/>
      <c r="Q1" s="591" t="s">
        <v>29</v>
      </c>
      <c r="R1" s="592"/>
      <c r="S1" s="592"/>
      <c r="T1" s="592"/>
    </row>
    <row r="2" spans="1:20" s="4" customFormat="1" ht="23.25" thickBot="1">
      <c r="A2" s="9" t="s">
        <v>19</v>
      </c>
      <c r="B2" s="156" t="s">
        <v>0</v>
      </c>
      <c r="C2" s="51" t="s">
        <v>11</v>
      </c>
      <c r="D2" s="157" t="s">
        <v>12</v>
      </c>
      <c r="E2" s="37" t="s">
        <v>505</v>
      </c>
      <c r="F2" s="600" t="s">
        <v>29</v>
      </c>
      <c r="G2" s="601"/>
      <c r="H2" s="602"/>
      <c r="I2" s="37" t="s">
        <v>86</v>
      </c>
      <c r="J2" s="51" t="s">
        <v>87</v>
      </c>
      <c r="K2" s="51" t="s">
        <v>89</v>
      </c>
      <c r="L2" s="51" t="s">
        <v>228</v>
      </c>
      <c r="M2" s="51" t="s">
        <v>229</v>
      </c>
      <c r="N2" s="51" t="s">
        <v>230</v>
      </c>
      <c r="O2" s="51"/>
      <c r="P2" s="51" t="s">
        <v>45</v>
      </c>
      <c r="Q2" s="593"/>
      <c r="R2" s="594"/>
      <c r="S2" s="594"/>
      <c r="T2" s="594"/>
    </row>
    <row r="3" spans="1:20">
      <c r="A3" s="29" t="str">
        <f>'1-συμβολαια'!A3</f>
        <v>1ο</v>
      </c>
      <c r="B3" s="87" t="str">
        <f>'1-συμβολαια'!C3</f>
        <v>παροχή υποθήκης προς Δ.Ο.Υ. για φόρους [= 1.978.864δρχ</v>
      </c>
      <c r="C3" s="14" t="str">
        <f>'4-πολλυπρ'!D3</f>
        <v>Δ.Ο.Υ. [= ……….</v>
      </c>
      <c r="D3" s="14" t="str">
        <f>'4-πολλυπρ'!I3</f>
        <v>219-64κ</v>
      </c>
      <c r="E3" s="19"/>
      <c r="F3" s="147"/>
      <c r="G3" s="147"/>
      <c r="H3" s="33"/>
      <c r="I3" s="19"/>
      <c r="J3" s="19"/>
      <c r="K3" s="240"/>
      <c r="L3" s="19"/>
      <c r="M3" s="19"/>
      <c r="N3" s="19"/>
      <c r="O3" s="19"/>
      <c r="P3" s="19">
        <f t="shared" ref="P3:P4" si="0">SUM(I3:O3)</f>
        <v>0</v>
      </c>
      <c r="Q3" s="133"/>
      <c r="R3" s="133"/>
      <c r="S3" s="158"/>
      <c r="T3" s="78"/>
    </row>
    <row r="4" spans="1:20">
      <c r="A4" s="29">
        <f>'1-συμβολαια'!A4</f>
        <v>0</v>
      </c>
      <c r="B4" s="87" t="str">
        <f>'1-συμβολαια'!C4</f>
        <v>υποθήκης    ΤΟΚΟΙ {εμπρόθεσμα πληρωθέντες</v>
      </c>
      <c r="C4" s="14" t="str">
        <f>'4-πολλυπρ'!D4</f>
        <v>Δ.Ο.Υ. [= ……….</v>
      </c>
      <c r="D4" s="14" t="str">
        <f>'4-πολλυπρ'!I4</f>
        <v>21964κ</v>
      </c>
      <c r="E4" s="19"/>
      <c r="F4" s="147"/>
      <c r="G4" s="147"/>
      <c r="H4" s="33"/>
      <c r="I4" s="19"/>
      <c r="J4" s="19"/>
      <c r="K4" s="240"/>
      <c r="L4" s="19"/>
      <c r="M4" s="19"/>
      <c r="N4" s="19"/>
      <c r="O4" s="19"/>
      <c r="P4" s="19">
        <f t="shared" si="0"/>
        <v>0</v>
      </c>
      <c r="Q4" s="133"/>
      <c r="R4" s="133"/>
      <c r="S4" s="158"/>
      <c r="T4" s="78"/>
    </row>
    <row r="5" spans="1:20">
      <c r="A5" s="578" t="s">
        <v>35</v>
      </c>
      <c r="B5" s="579"/>
      <c r="C5" s="579"/>
      <c r="D5" s="580"/>
      <c r="E5" s="69">
        <f>SUM(E3:E4)</f>
        <v>0</v>
      </c>
      <c r="F5" s="64"/>
      <c r="G5" s="64"/>
      <c r="H5" s="64"/>
      <c r="I5" s="69">
        <f t="shared" ref="I5:Q5" si="1">SUM(I3:I4)</f>
        <v>0</v>
      </c>
      <c r="J5" s="69">
        <f t="shared" si="1"/>
        <v>0</v>
      </c>
      <c r="K5" s="69">
        <f t="shared" si="1"/>
        <v>0</v>
      </c>
      <c r="L5" s="69">
        <f t="shared" si="1"/>
        <v>0</v>
      </c>
      <c r="M5" s="69">
        <f t="shared" si="1"/>
        <v>0</v>
      </c>
      <c r="N5" s="69">
        <f t="shared" si="1"/>
        <v>0</v>
      </c>
      <c r="O5" s="69">
        <f t="shared" si="1"/>
        <v>0</v>
      </c>
      <c r="P5" s="69">
        <f t="shared" si="1"/>
        <v>0</v>
      </c>
      <c r="Q5" s="80">
        <f t="shared" si="1"/>
        <v>0</v>
      </c>
      <c r="R5" s="148"/>
      <c r="S5" s="3"/>
      <c r="T5" s="3"/>
    </row>
    <row r="7" spans="1:20" ht="15.75" customHeight="1">
      <c r="I7" s="139" t="s">
        <v>496</v>
      </c>
      <c r="L7" s="139" t="s">
        <v>497</v>
      </c>
      <c r="R7" s="159"/>
      <c r="S7" s="84"/>
      <c r="T7" s="159"/>
    </row>
    <row r="8" spans="1:20">
      <c r="F8" s="166" t="s">
        <v>156</v>
      </c>
      <c r="G8" s="119"/>
      <c r="H8" s="79"/>
      <c r="L8" s="181" t="s">
        <v>196</v>
      </c>
      <c r="R8" s="2"/>
    </row>
    <row r="9" spans="1:20">
      <c r="F9" s="79"/>
      <c r="G9" s="119" t="s">
        <v>157</v>
      </c>
      <c r="M9" s="180" t="s">
        <v>197</v>
      </c>
      <c r="Q9" s="2"/>
      <c r="R9" s="2"/>
    </row>
    <row r="10" spans="1:20">
      <c r="N10" s="160" t="s">
        <v>198</v>
      </c>
      <c r="Q10" s="2"/>
      <c r="R10" s="2"/>
    </row>
    <row r="11" spans="1:20">
      <c r="Q11" s="2"/>
      <c r="R11" s="2"/>
    </row>
    <row r="12" spans="1:20">
      <c r="B12" s="137"/>
    </row>
    <row r="13" spans="1:20">
      <c r="B13" s="138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9.42578125" style="7" bestFit="1" customWidth="1"/>
    <col min="2" max="2" width="43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06" t="s">
        <v>320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8" t="s">
        <v>45</v>
      </c>
      <c r="AF1" s="610" t="s">
        <v>9</v>
      </c>
      <c r="AG1" s="612" t="s">
        <v>33</v>
      </c>
      <c r="AH1" s="614" t="s">
        <v>330</v>
      </c>
      <c r="AI1" s="616" t="s">
        <v>82</v>
      </c>
      <c r="AJ1" s="617"/>
      <c r="AK1" s="617"/>
      <c r="AL1" s="618"/>
    </row>
    <row r="2" spans="1:38" ht="12" thickBot="1">
      <c r="A2" s="371"/>
      <c r="B2" s="207" t="s">
        <v>329</v>
      </c>
      <c r="C2" s="207" t="s">
        <v>83</v>
      </c>
      <c r="D2" s="208" t="s">
        <v>321</v>
      </c>
      <c r="E2" s="184" t="s">
        <v>31</v>
      </c>
      <c r="F2" s="184" t="s">
        <v>322</v>
      </c>
      <c r="G2" s="184" t="s">
        <v>323</v>
      </c>
      <c r="H2" s="184" t="s">
        <v>324</v>
      </c>
      <c r="I2" s="184" t="s">
        <v>325</v>
      </c>
      <c r="J2" s="184" t="s">
        <v>326</v>
      </c>
      <c r="K2" s="576" t="s">
        <v>29</v>
      </c>
      <c r="L2" s="577"/>
      <c r="M2" s="193" t="s">
        <v>327</v>
      </c>
      <c r="N2" s="193" t="s">
        <v>31</v>
      </c>
      <c r="O2" s="193" t="s">
        <v>322</v>
      </c>
      <c r="P2" s="193" t="s">
        <v>323</v>
      </c>
      <c r="Q2" s="193" t="s">
        <v>324</v>
      </c>
      <c r="R2" s="193" t="s">
        <v>325</v>
      </c>
      <c r="S2" s="193" t="s">
        <v>326</v>
      </c>
      <c r="T2" s="584" t="s">
        <v>29</v>
      </c>
      <c r="U2" s="585"/>
      <c r="V2" s="184" t="s">
        <v>328</v>
      </c>
      <c r="W2" s="184" t="s">
        <v>31</v>
      </c>
      <c r="X2" s="184" t="s">
        <v>322</v>
      </c>
      <c r="Y2" s="184" t="s">
        <v>323</v>
      </c>
      <c r="Z2" s="184" t="s">
        <v>324</v>
      </c>
      <c r="AA2" s="184" t="s">
        <v>325</v>
      </c>
      <c r="AB2" s="184" t="s">
        <v>326</v>
      </c>
      <c r="AC2" s="576" t="s">
        <v>29</v>
      </c>
      <c r="AD2" s="577"/>
      <c r="AE2" s="609"/>
      <c r="AF2" s="611"/>
      <c r="AG2" s="613"/>
      <c r="AH2" s="615"/>
      <c r="AI2" s="619"/>
      <c r="AJ2" s="620"/>
      <c r="AK2" s="620"/>
      <c r="AL2" s="621"/>
    </row>
    <row r="3" spans="1:38" s="5" customFormat="1">
      <c r="A3" s="376" t="str">
        <f>'1-συμβολαια'!A3</f>
        <v>1ο</v>
      </c>
      <c r="B3" s="71" t="str">
        <f>'1-συμβολαια'!C3</f>
        <v>παροχή υποθήκης προς Δ.Ο.Υ. για φόρους [= 1.978.864δρχ</v>
      </c>
      <c r="C3" s="382">
        <f>'1-συμβολαια'!D3</f>
        <v>0</v>
      </c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  <c r="Z3" s="382"/>
      <c r="AA3" s="382"/>
      <c r="AB3" s="382"/>
      <c r="AC3" s="382"/>
      <c r="AD3" s="382"/>
      <c r="AE3" s="313">
        <f t="shared" ref="AE3:AE4" si="0">D3+M3+V3</f>
        <v>0</v>
      </c>
      <c r="AF3" s="313">
        <f t="shared" ref="AF3:AF4" si="1">E3+N3+W3</f>
        <v>0</v>
      </c>
      <c r="AG3" s="313">
        <f t="shared" ref="AG3:AG4" si="2">AE3-AF3</f>
        <v>0</v>
      </c>
      <c r="AH3" s="71"/>
      <c r="AI3" s="71"/>
      <c r="AJ3" s="71"/>
      <c r="AK3" s="71"/>
      <c r="AL3" s="71"/>
    </row>
    <row r="4" spans="1:38" s="5" customFormat="1" ht="12" thickBot="1">
      <c r="A4" s="430">
        <f>'1-συμβολαια'!A4</f>
        <v>0</v>
      </c>
      <c r="B4" s="426" t="str">
        <f>'1-συμβολαια'!C4</f>
        <v>υποθήκης    ΤΟΚΟΙ {εμπρόθεσμα πληρωθέντες</v>
      </c>
      <c r="C4" s="452">
        <f>'1-συμβολαια'!D4</f>
        <v>2637006</v>
      </c>
      <c r="D4" s="452">
        <f t="shared" ref="D4" si="3">C4*1.3%</f>
        <v>34281.078000000001</v>
      </c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>
        <f t="shared" si="0"/>
        <v>34281.078000000001</v>
      </c>
      <c r="AF4" s="452">
        <f t="shared" si="1"/>
        <v>0</v>
      </c>
      <c r="AG4" s="452">
        <f t="shared" si="2"/>
        <v>34281.078000000001</v>
      </c>
      <c r="AH4" s="426"/>
      <c r="AI4" s="426"/>
      <c r="AJ4" s="426"/>
      <c r="AK4" s="426"/>
      <c r="AL4" s="426"/>
    </row>
    <row r="5" spans="1:38">
      <c r="A5" s="603" t="str">
        <f>'1-συμβολαια'!A5</f>
        <v>σύνολο</v>
      </c>
      <c r="B5" s="604"/>
      <c r="C5" s="605"/>
      <c r="D5" s="310">
        <f>SUM(D3:D4)</f>
        <v>34281.078000000001</v>
      </c>
      <c r="E5" s="310"/>
      <c r="F5" s="310"/>
      <c r="G5" s="310"/>
      <c r="H5" s="310"/>
      <c r="I5" s="310"/>
      <c r="J5" s="310"/>
      <c r="K5" s="310"/>
      <c r="L5" s="310"/>
      <c r="M5" s="310">
        <f>SUM(M3:M4)</f>
        <v>0</v>
      </c>
      <c r="N5" s="310"/>
      <c r="O5" s="310"/>
      <c r="P5" s="310"/>
      <c r="Q5" s="310"/>
      <c r="R5" s="310"/>
      <c r="S5" s="310"/>
      <c r="T5" s="310"/>
      <c r="U5" s="310"/>
      <c r="V5" s="310">
        <f>SUM(V3:V4)</f>
        <v>0</v>
      </c>
      <c r="W5" s="310"/>
      <c r="X5" s="310"/>
      <c r="Y5" s="310"/>
      <c r="Z5" s="310"/>
      <c r="AA5" s="310"/>
      <c r="AB5" s="310"/>
      <c r="AC5" s="310"/>
      <c r="AD5" s="310"/>
      <c r="AE5" s="310">
        <f>SUM(AE3:AE4)</f>
        <v>34281.078000000001</v>
      </c>
      <c r="AF5" s="310">
        <f>SUM(AF3:AF4)</f>
        <v>0</v>
      </c>
      <c r="AG5" s="310">
        <f>SUM(AG3:AG4)</f>
        <v>34281.078000000001</v>
      </c>
      <c r="AH5" s="310">
        <f>SUM(AH3:AH4)</f>
        <v>0</v>
      </c>
      <c r="AI5" s="310"/>
      <c r="AJ5" s="310"/>
      <c r="AK5" s="310"/>
      <c r="AL5" s="310"/>
    </row>
    <row r="7" spans="1:38">
      <c r="E7" s="2"/>
      <c r="F7" s="2"/>
      <c r="G7" s="2"/>
      <c r="H7" s="174" t="s">
        <v>331</v>
      </c>
      <c r="I7" s="2"/>
      <c r="J7" s="2"/>
      <c r="K7" s="2"/>
      <c r="L7" s="2"/>
      <c r="M7" s="2"/>
      <c r="N7" s="2"/>
      <c r="O7" s="2"/>
      <c r="P7" s="2"/>
      <c r="Q7" s="174" t="s">
        <v>331</v>
      </c>
      <c r="R7" s="2"/>
      <c r="S7" s="2"/>
      <c r="T7" s="2"/>
      <c r="U7" s="2"/>
      <c r="V7" s="2"/>
      <c r="W7" s="2"/>
      <c r="X7" s="2"/>
      <c r="Y7" s="2"/>
      <c r="Z7" s="174" t="s">
        <v>331</v>
      </c>
      <c r="AA7" s="2"/>
      <c r="AB7" s="2"/>
      <c r="AC7" s="2"/>
      <c r="AD7" s="2"/>
      <c r="AE7" s="2"/>
    </row>
    <row r="8" spans="1:38">
      <c r="E8" s="2"/>
      <c r="F8" s="209" t="s">
        <v>332</v>
      </c>
      <c r="G8" s="209"/>
      <c r="H8" s="209"/>
      <c r="I8" s="209"/>
      <c r="J8" s="209"/>
      <c r="K8" s="209"/>
      <c r="L8" s="209"/>
      <c r="M8" s="209"/>
      <c r="N8" s="209"/>
      <c r="O8" s="209" t="s">
        <v>332</v>
      </c>
      <c r="P8" s="2"/>
      <c r="Q8" s="2"/>
      <c r="R8" s="2"/>
      <c r="S8" s="2"/>
      <c r="T8" s="2"/>
      <c r="U8" s="2"/>
      <c r="V8" s="2"/>
      <c r="W8" s="2"/>
      <c r="X8" s="209" t="s">
        <v>332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8" t="s">
        <v>333</v>
      </c>
      <c r="K9" s="174"/>
      <c r="L9" s="2"/>
      <c r="M9" s="2"/>
      <c r="N9" s="2"/>
      <c r="O9" s="2"/>
      <c r="P9" s="2"/>
      <c r="Q9" s="4"/>
      <c r="R9" s="178" t="s">
        <v>334</v>
      </c>
      <c r="S9" s="178"/>
      <c r="T9" s="178"/>
      <c r="U9" s="178"/>
      <c r="V9" s="4"/>
      <c r="W9" s="4"/>
      <c r="X9" s="4"/>
      <c r="Y9" s="4"/>
      <c r="Z9" s="4"/>
      <c r="AA9" s="178" t="s">
        <v>334</v>
      </c>
      <c r="AB9" s="178"/>
      <c r="AC9" s="178"/>
      <c r="AD9" s="174"/>
      <c r="AE9" s="2"/>
    </row>
    <row r="10" spans="1:38">
      <c r="E10" s="2"/>
      <c r="F10" s="2"/>
      <c r="G10" s="2"/>
      <c r="H10" s="2"/>
      <c r="I10" s="178" t="s">
        <v>334</v>
      </c>
      <c r="J10" s="4"/>
      <c r="K10" s="2"/>
      <c r="L10" s="2"/>
      <c r="M10" s="2"/>
      <c r="N10" s="2"/>
      <c r="O10" s="2"/>
      <c r="P10" s="2"/>
      <c r="Q10" s="4"/>
      <c r="R10" s="4"/>
      <c r="S10" s="178" t="s">
        <v>333</v>
      </c>
      <c r="T10" s="178"/>
      <c r="U10" s="4"/>
      <c r="V10" s="4"/>
      <c r="W10" s="4"/>
      <c r="X10" s="4"/>
      <c r="Y10" s="4"/>
      <c r="Z10" s="4"/>
      <c r="AA10" s="4"/>
      <c r="AB10" s="178" t="s">
        <v>333</v>
      </c>
      <c r="AC10" s="178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10" t="s">
        <v>335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11" t="s">
        <v>336</v>
      </c>
      <c r="R12" s="2"/>
      <c r="S12" s="2"/>
      <c r="T12" s="2"/>
      <c r="U12" s="2"/>
      <c r="V12" s="2"/>
      <c r="W12" s="2"/>
      <c r="X12" s="2"/>
      <c r="Y12" s="2"/>
      <c r="Z12" s="212" t="s">
        <v>337</v>
      </c>
      <c r="AA12" s="2"/>
      <c r="AB12" s="2"/>
      <c r="AC12" s="2"/>
      <c r="AD12" s="2"/>
      <c r="AE12" s="2"/>
    </row>
    <row r="13" spans="1:38">
      <c r="E13" s="213" t="s">
        <v>338</v>
      </c>
      <c r="F13" s="2"/>
      <c r="G13" s="2"/>
      <c r="H13" s="2"/>
      <c r="I13" s="2"/>
      <c r="J13" s="2"/>
      <c r="K13" s="2"/>
      <c r="L13" s="2"/>
      <c r="M13" s="7"/>
      <c r="N13" s="2"/>
      <c r="O13" s="174"/>
      <c r="P13" s="174"/>
      <c r="Q13" s="174"/>
      <c r="R13" s="174"/>
      <c r="S13" s="214" t="s">
        <v>339</v>
      </c>
      <c r="T13" s="174"/>
      <c r="U13" s="174"/>
      <c r="V13" s="174"/>
      <c r="W13" s="2"/>
      <c r="X13" s="2"/>
      <c r="Y13" s="2"/>
      <c r="Z13" s="2"/>
      <c r="AA13" s="215" t="s">
        <v>340</v>
      </c>
      <c r="AB13" s="2"/>
      <c r="AC13" s="2"/>
      <c r="AD13" s="2"/>
      <c r="AE13" s="2"/>
    </row>
    <row r="14" spans="1:38">
      <c r="E14" s="2"/>
      <c r="F14" s="213" t="s">
        <v>341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6" t="s">
        <v>342</v>
      </c>
      <c r="T14" s="2"/>
      <c r="U14" s="2"/>
      <c r="V14" s="2"/>
      <c r="W14" s="2"/>
      <c r="X14" s="2"/>
      <c r="Y14" s="2"/>
      <c r="Z14" s="2"/>
      <c r="AA14" s="2"/>
      <c r="AB14" s="216" t="s">
        <v>342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74"/>
      <c r="Q15" s="174"/>
      <c r="R15" s="174"/>
      <c r="S15" s="174"/>
      <c r="T15" s="174"/>
      <c r="U15" s="174"/>
      <c r="V15" s="174"/>
      <c r="W15" s="174"/>
      <c r="X15" s="174"/>
      <c r="Y15" s="2"/>
      <c r="Z15" s="2"/>
      <c r="AA15" s="2"/>
      <c r="AB15" s="214" t="s">
        <v>339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311"/>
      <c r="E17" s="7"/>
      <c r="F17" s="7"/>
      <c r="G17" s="7"/>
      <c r="H17" s="7"/>
      <c r="I17" s="7"/>
    </row>
    <row r="18" spans="4:9">
      <c r="D18" s="311"/>
      <c r="E18" s="7"/>
      <c r="F18" s="7"/>
      <c r="G18" s="7"/>
      <c r="H18" s="7"/>
      <c r="I18" s="7"/>
    </row>
    <row r="19" spans="4:9">
      <c r="D19" s="311"/>
      <c r="E19" s="7"/>
      <c r="F19" s="7"/>
      <c r="G19" s="7"/>
      <c r="H19" s="7"/>
      <c r="I19" s="7"/>
    </row>
    <row r="20" spans="4:9">
      <c r="D20" s="311"/>
      <c r="E20" s="7"/>
      <c r="F20" s="7"/>
      <c r="G20" s="7"/>
      <c r="H20" s="7"/>
      <c r="I20" s="7"/>
    </row>
    <row r="21" spans="4:9">
      <c r="D21" s="311"/>
      <c r="E21" s="7"/>
      <c r="F21" s="7"/>
      <c r="G21" s="7"/>
      <c r="H21" s="7"/>
      <c r="I21" s="7"/>
    </row>
    <row r="22" spans="4:9">
      <c r="D22" s="311"/>
      <c r="E22" s="7"/>
      <c r="F22" s="7"/>
      <c r="G22" s="7"/>
      <c r="H22" s="7"/>
      <c r="I22" s="7"/>
    </row>
    <row r="23" spans="4:9">
      <c r="D23" s="311"/>
      <c r="E23" s="7"/>
      <c r="F23" s="7"/>
      <c r="G23" s="7"/>
      <c r="H23" s="7"/>
      <c r="I23" s="7"/>
    </row>
    <row r="24" spans="4:9">
      <c r="D24" s="311"/>
      <c r="E24" s="7"/>
      <c r="F24" s="7"/>
      <c r="G24" s="7"/>
      <c r="H24" s="7"/>
      <c r="I24" s="7"/>
    </row>
    <row r="25" spans="4:9">
      <c r="D25" s="311"/>
      <c r="E25" s="7"/>
      <c r="F25" s="7"/>
      <c r="G25" s="7"/>
      <c r="H25" s="7"/>
      <c r="I25" s="7"/>
    </row>
    <row r="26" spans="4:9">
      <c r="D26" s="311"/>
      <c r="E26" s="7"/>
      <c r="F26" s="7"/>
      <c r="G26" s="7"/>
      <c r="H26" s="7"/>
      <c r="I26" s="7"/>
    </row>
    <row r="27" spans="4:9">
      <c r="D27" s="311"/>
      <c r="E27" s="7"/>
      <c r="F27" s="7"/>
      <c r="G27" s="7"/>
      <c r="H27" s="7"/>
      <c r="I27" s="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2025-10-13T02:10:23Z</dcterms:modified>
</cp:coreProperties>
</file>