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U3" i="24"/>
  <c r="AS3"/>
  <c r="AG4"/>
  <c r="AG3"/>
  <c r="R3" i="16"/>
  <c r="G3" i="12"/>
  <c r="F3"/>
  <c r="P5" i="20" l="1"/>
  <c r="Q5"/>
  <c r="R5"/>
  <c r="S5"/>
  <c r="T5"/>
  <c r="U4"/>
  <c r="U3"/>
  <c r="AR4" i="24" l="1"/>
  <c r="AR3"/>
  <c r="G27" i="1" l="1"/>
  <c r="H27"/>
  <c r="I27"/>
  <c r="J27"/>
  <c r="L27"/>
  <c r="O3" i="4"/>
  <c r="O4"/>
  <c r="F3" i="24"/>
  <c r="F4"/>
  <c r="AI3" i="5" l="1"/>
  <c r="AI4"/>
  <c r="AD3"/>
  <c r="AD4"/>
  <c r="AN3" i="16"/>
  <c r="AN4"/>
  <c r="AM3"/>
  <c r="AM4"/>
  <c r="F4" i="12" l="1"/>
  <c r="J3" i="13" l="1"/>
  <c r="J4"/>
  <c r="BT3" i="24" l="1"/>
  <c r="BT4"/>
  <c r="O5" l="1"/>
  <c r="AO5"/>
  <c r="AP5"/>
  <c r="S5"/>
  <c r="J3" i="1"/>
  <c r="J4"/>
  <c r="T5" i="23"/>
  <c r="Q5" i="24"/>
  <c r="R5"/>
  <c r="T5" i="9"/>
  <c r="U5"/>
  <c r="V5"/>
  <c r="W5"/>
  <c r="AE3" i="5" l="1"/>
  <c r="AE4"/>
  <c r="R5"/>
  <c r="S5"/>
  <c r="AD5" i="16" l="1"/>
  <c r="AE5"/>
  <c r="AF5"/>
  <c r="AH5"/>
  <c r="AI5"/>
  <c r="AL5"/>
  <c r="AM5"/>
  <c r="L5" i="9"/>
  <c r="D5" i="15" l="1"/>
  <c r="E5"/>
  <c r="F5"/>
  <c r="G5"/>
  <c r="H5"/>
  <c r="I5"/>
  <c r="J5"/>
  <c r="K3"/>
  <c r="K4"/>
  <c r="K5" l="1"/>
  <c r="F3" i="4"/>
  <c r="H3" s="1"/>
  <c r="F3" i="1" l="1"/>
  <c r="F4"/>
  <c r="K2" i="25"/>
  <c r="P3" i="1" s="1"/>
  <c r="N3" s="1"/>
  <c r="K3" i="25"/>
  <c r="AA5" i="5" l="1"/>
  <c r="X5"/>
  <c r="E4" l="1"/>
  <c r="D4"/>
  <c r="C4"/>
  <c r="B4"/>
  <c r="A4"/>
  <c r="E3"/>
  <c r="D3"/>
  <c r="C3"/>
  <c r="B3"/>
  <c r="A3"/>
  <c r="AI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S5" i="9" l="1"/>
  <c r="R5"/>
  <c r="I5" l="1"/>
  <c r="H5"/>
  <c r="G5"/>
  <c r="F5"/>
  <c r="E5"/>
  <c r="D5"/>
  <c r="C4" l="1"/>
  <c r="B4"/>
  <c r="A4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C4"/>
  <c r="I4"/>
  <c r="G4"/>
  <c r="D4"/>
  <c r="B4"/>
  <c r="A4"/>
  <c r="BN3"/>
  <c r="BB3"/>
  <c r="AX3"/>
  <c r="AC3"/>
  <c r="I3"/>
  <c r="G3"/>
  <c r="D3"/>
  <c r="B3"/>
  <c r="A3"/>
  <c r="C14" i="23"/>
  <c r="S5"/>
  <c r="R5"/>
  <c r="Q5"/>
  <c r="P5"/>
  <c r="O5"/>
  <c r="N5"/>
  <c r="M5"/>
  <c r="L5"/>
  <c r="K5"/>
  <c r="J5"/>
  <c r="I5"/>
  <c r="BV3" i="24" l="1"/>
  <c r="P3" i="9" s="1"/>
  <c r="G3" i="5" s="1"/>
  <c r="BV4" i="24"/>
  <c r="P4" i="9" s="1"/>
  <c r="G4" i="5" s="1"/>
  <c r="BB5" i="24"/>
  <c r="AX5"/>
  <c r="BN5"/>
  <c r="AR5"/>
  <c r="AC5"/>
  <c r="G5"/>
  <c r="F5" s="1"/>
  <c r="D5"/>
  <c r="I5"/>
  <c r="BV5" l="1"/>
  <c r="G5" i="5"/>
  <c r="P5" i="9"/>
  <c r="B4" i="23"/>
  <c r="A4"/>
  <c r="B3"/>
  <c r="A3"/>
  <c r="L5" i="15" l="1"/>
  <c r="C4"/>
  <c r="B4"/>
  <c r="A4"/>
  <c r="C3"/>
  <c r="B3"/>
  <c r="A3"/>
  <c r="A5" i="27" l="1"/>
  <c r="C4"/>
  <c r="B4"/>
  <c r="A4"/>
  <c r="C3"/>
  <c r="B3"/>
  <c r="A3"/>
  <c r="AH5" i="26"/>
  <c r="A5"/>
  <c r="AF4" l="1"/>
  <c r="C4"/>
  <c r="D4" s="1"/>
  <c r="B4"/>
  <c r="AF3"/>
  <c r="C3"/>
  <c r="M3" s="1"/>
  <c r="B3"/>
  <c r="A3"/>
  <c r="D3" l="1"/>
  <c r="D3" i="27" s="1"/>
  <c r="V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D5" i="4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AE5" i="5" l="1"/>
  <c r="AD5"/>
  <c r="H5" i="24"/>
  <c r="U5" i="20"/>
  <c r="E5" i="24"/>
  <c r="O5" i="4"/>
  <c r="H5"/>
  <c r="AC5" i="16"/>
  <c r="AA5"/>
  <c r="W5"/>
  <c r="V5"/>
  <c r="U5"/>
  <c r="T5"/>
  <c r="S5"/>
  <c r="R5"/>
  <c r="D5" i="26" l="1"/>
  <c r="M5"/>
  <c r="G5" i="16"/>
  <c r="F5"/>
  <c r="C4" i="24" l="1"/>
  <c r="BU4" s="1"/>
  <c r="E4" i="16"/>
  <c r="I4" s="1"/>
  <c r="D4"/>
  <c r="H4" s="1"/>
  <c r="C4"/>
  <c r="B4"/>
  <c r="A4"/>
  <c r="C3" i="24"/>
  <c r="BU3" s="1"/>
  <c r="E3" i="16"/>
  <c r="D3"/>
  <c r="H3" s="1"/>
  <c r="H11" s="1"/>
  <c r="C3"/>
  <c r="B3"/>
  <c r="A3"/>
  <c r="J4" l="1"/>
  <c r="K4"/>
  <c r="L4"/>
  <c r="P4"/>
  <c r="N4" s="1"/>
  <c r="L3"/>
  <c r="K3"/>
  <c r="J3"/>
  <c r="I3"/>
  <c r="Q4" i="9"/>
  <c r="Q3"/>
  <c r="B4" i="14"/>
  <c r="A4"/>
  <c r="B3"/>
  <c r="A3"/>
  <c r="G5" i="12"/>
  <c r="AB5" i="16" l="1"/>
  <c r="O4"/>
  <c r="M4" s="1"/>
  <c r="H4" i="1" s="1"/>
  <c r="O3" i="16"/>
  <c r="P3"/>
  <c r="N3" s="1"/>
  <c r="AN5"/>
  <c r="Q4" l="1"/>
  <c r="R4" i="10" s="1"/>
  <c r="M3" i="16"/>
  <c r="H3" i="1" s="1"/>
  <c r="Q3" i="16"/>
  <c r="R3" i="10" s="1"/>
  <c r="J5" i="16"/>
  <c r="L5"/>
  <c r="K5"/>
  <c r="I5"/>
  <c r="C5" i="24"/>
  <c r="H5" i="16"/>
  <c r="C4" i="12"/>
  <c r="B4"/>
  <c r="A4"/>
  <c r="C3"/>
  <c r="B3"/>
  <c r="A3"/>
  <c r="F5"/>
  <c r="P5" i="16" l="1"/>
  <c r="O5"/>
  <c r="BU5" i="24"/>
  <c r="Q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H4" i="25" l="1"/>
  <c r="A4"/>
  <c r="C3"/>
  <c r="B3"/>
  <c r="A3"/>
  <c r="C2"/>
  <c r="B2"/>
  <c r="A2"/>
  <c r="M5" i="1"/>
  <c r="K5"/>
  <c r="P5" i="14" l="1"/>
  <c r="I4" i="1" l="1"/>
  <c r="I3"/>
  <c r="G3" l="1"/>
  <c r="F5"/>
  <c r="I5" l="1"/>
  <c r="J5"/>
  <c r="N3" i="5" l="1"/>
  <c r="O3" s="1"/>
  <c r="N4"/>
  <c r="O4" s="1"/>
  <c r="G4" i="1" l="1"/>
  <c r="G5" l="1"/>
  <c r="H5" l="1"/>
  <c r="N5" i="13" l="1"/>
  <c r="V3" i="26"/>
  <c r="AE3" s="1"/>
  <c r="AG3" s="1"/>
  <c r="AF5"/>
  <c r="D4" i="27"/>
  <c r="E3"/>
  <c r="E4"/>
  <c r="H3" i="13" l="1"/>
  <c r="K3" s="1"/>
  <c r="I3"/>
  <c r="H4"/>
  <c r="L4" s="1"/>
  <c r="I4"/>
  <c r="J3" i="5"/>
  <c r="K3" s="1"/>
  <c r="O3" i="9"/>
  <c r="O5" i="5"/>
  <c r="N5"/>
  <c r="D5" i="27"/>
  <c r="E5"/>
  <c r="H3"/>
  <c r="F4"/>
  <c r="AE4" i="26"/>
  <c r="AG4" s="1"/>
  <c r="V5"/>
  <c r="H4" i="27"/>
  <c r="G5" i="13"/>
  <c r="F3" i="27"/>
  <c r="K4" i="13" l="1"/>
  <c r="I4" i="27" s="1"/>
  <c r="L3" i="13"/>
  <c r="J3" i="27" s="1"/>
  <c r="H5" i="13"/>
  <c r="V3" i="27"/>
  <c r="J4" i="5"/>
  <c r="K4" s="1"/>
  <c r="O4" i="9"/>
  <c r="J4" i="27"/>
  <c r="X4"/>
  <c r="W4"/>
  <c r="X3"/>
  <c r="I3"/>
  <c r="W3"/>
  <c r="V4"/>
  <c r="G3"/>
  <c r="AG5" i="26"/>
  <c r="J5" i="13"/>
  <c r="AE5" i="26"/>
  <c r="G4" i="27"/>
  <c r="I5" i="13"/>
  <c r="F5" i="27"/>
  <c r="O4" i="13" l="1"/>
  <c r="M4" s="1"/>
  <c r="E4" i="1" s="1"/>
  <c r="L4" s="1"/>
  <c r="O3" i="13"/>
  <c r="M3" s="1"/>
  <c r="E3" i="1" s="1"/>
  <c r="L3" s="1"/>
  <c r="K5" i="13"/>
  <c r="L5"/>
  <c r="K4" i="9"/>
  <c r="O5"/>
  <c r="K5" i="5"/>
  <c r="J5"/>
  <c r="H5" i="27"/>
  <c r="G5"/>
  <c r="K3" i="9" l="1"/>
  <c r="I5" i="27"/>
  <c r="J5"/>
  <c r="O5" i="13"/>
  <c r="AB4" i="5"/>
  <c r="O4" i="1"/>
  <c r="M4" i="9" s="1"/>
  <c r="N4"/>
  <c r="F4" i="5" s="1"/>
  <c r="H4" s="1"/>
  <c r="C4" i="23"/>
  <c r="L4" i="5" l="1"/>
  <c r="M4" s="1"/>
  <c r="AB3"/>
  <c r="AF3" s="1"/>
  <c r="T3" s="1"/>
  <c r="N3" i="9"/>
  <c r="F3" i="5" s="1"/>
  <c r="H3" s="1"/>
  <c r="I3" s="1"/>
  <c r="K5" i="9"/>
  <c r="M5" i="13"/>
  <c r="J3" i="9"/>
  <c r="P3" i="10" s="1"/>
  <c r="AC4" i="5"/>
  <c r="AF4"/>
  <c r="T4" s="1"/>
  <c r="I4"/>
  <c r="J4" i="9"/>
  <c r="P4" i="10" s="1"/>
  <c r="D4" i="23"/>
  <c r="E4" s="1"/>
  <c r="O3" i="1"/>
  <c r="M3" i="9" s="1"/>
  <c r="N5" i="1"/>
  <c r="V4" i="5" l="1"/>
  <c r="W4" s="1"/>
  <c r="U4"/>
  <c r="V3"/>
  <c r="U3"/>
  <c r="AC3"/>
  <c r="E5" i="1"/>
  <c r="L5"/>
  <c r="L3" i="5"/>
  <c r="F5"/>
  <c r="N5" i="9"/>
  <c r="AG3" i="5"/>
  <c r="AG4"/>
  <c r="H5"/>
  <c r="J5" i="9"/>
  <c r="D5" i="23"/>
  <c r="W3" i="5" l="1"/>
  <c r="M3"/>
  <c r="I5"/>
  <c r="AB5"/>
  <c r="E5" i="23"/>
  <c r="C5"/>
  <c r="O5" i="1"/>
  <c r="AC5" i="5" l="1"/>
  <c r="AG5"/>
  <c r="M5" i="9"/>
  <c r="AF5" i="5"/>
  <c r="P5" i="10"/>
  <c r="U5" i="5" l="1"/>
  <c r="T5"/>
  <c r="M5"/>
  <c r="L5"/>
  <c r="W5"/>
  <c r="P5"/>
  <c r="Q5"/>
  <c r="Z5"/>
  <c r="Y5"/>
  <c r="V5" l="1"/>
</calcChain>
</file>

<file path=xl/sharedStrings.xml><?xml version="1.0" encoding="utf-8"?>
<sst xmlns="http://schemas.openxmlformats.org/spreadsheetml/2006/main" count="884" uniqueCount="554">
  <si>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</si>
  <si>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</si>
  <si>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</si>
  <si>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</si>
  <si>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</si>
  <si>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</si>
  <si>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</si>
  <si>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</si>
  <si>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</si>
  <si>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</si>
  <si>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</si>
  <si>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</si>
  <si>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</si>
  <si>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</si>
  <si>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</si>
  <si>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</si>
  <si>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</si>
  <si>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</si>
  <si>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</si>
  <si>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</si>
  <si>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</si>
  <si>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</si>
  <si>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</si>
  <si>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</si>
  <si>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</si>
  <si>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</si>
  <si>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</si>
  <si>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</si>
  <si>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</si>
  <si>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</si>
  <si>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</si>
  <si>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</si>
  <si>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</si>
  <si>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</si>
  <si>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</si>
  <si>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</si>
  <si>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</si>
  <si>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</si>
  <si>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</si>
  <si>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</si>
  <si>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</si>
  <si>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</si>
  <si>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</si>
  <si>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</si>
  <si>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</si>
  <si>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</si>
  <si>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</si>
  <si>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</si>
  <si>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</si>
  <si>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</si>
  <si>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</si>
  <si>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</si>
  <si>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</si>
  <si>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</si>
  <si>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</si>
  <si>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</si>
  <si>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</si>
  <si>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</si>
  <si>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</si>
  <si>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</si>
  <si>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</si>
  <si>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</si>
  <si>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</si>
  <si>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</si>
  <si>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</si>
  <si>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</si>
  <si>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</si>
  <si>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</si>
  <si>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</si>
  <si>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</si>
  <si>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</si>
  <si>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</si>
  <si>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</si>
  <si>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</si>
  <si>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</si>
  <si>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</si>
  <si>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</si>
  <si>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</si>
  <si>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</si>
  <si>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</si>
  <si>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</si>
  <si>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</si>
  <si>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</si>
  <si>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</si>
  <si>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</si>
  <si>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</si>
  <si>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</si>
  <si>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</si>
  <si>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</si>
  <si>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</si>
  <si>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</si>
  <si>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</si>
  <si>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</si>
  <si>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</si>
  <si>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</si>
  <si>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</si>
  <si>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</si>
  <si>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</si>
  <si>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</si>
  <si>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</si>
  <si>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</si>
  <si>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</si>
  <si>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</si>
  <si>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</si>
  <si>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</si>
  <si>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</si>
  <si>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</si>
  <si>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</si>
  <si>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</si>
  <si>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</si>
  <si>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</si>
  <si>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</si>
  <si>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</si>
  <si>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</si>
  <si>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</si>
  <si>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</si>
  <si>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</si>
  <si>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</si>
  <si>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</si>
  <si>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</si>
  <si>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</si>
  <si>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</si>
  <si>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</si>
  <si>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</si>
  <si>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</si>
  <si>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</si>
  <si>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</si>
  <si>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</si>
  <si>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</si>
  <si>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</si>
  <si>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</si>
  <si>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</si>
  <si>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</si>
  <si>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</si>
  <si>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</si>
  <si>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</si>
  <si>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</si>
  <si>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</si>
  <si>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</si>
  <si>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</si>
  <si>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</si>
  <si>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</si>
  <si>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</si>
  <si>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</si>
  <si>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</si>
  <si>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</si>
  <si>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</si>
  <si>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</si>
  <si>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</si>
  <si>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</si>
  <si>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</si>
  <si>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</si>
  <si>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</si>
  <si>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</si>
  <si>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</si>
  <si>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</si>
  <si>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</si>
  <si>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</si>
  <si>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</si>
  <si>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</si>
  <si>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</si>
  <si>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</si>
  <si>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</si>
  <si>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</si>
  <si>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</si>
  <si>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</si>
  <si>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</si>
  <si>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</si>
  <si>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</si>
  <si>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</si>
  <si>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</si>
  <si>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</si>
  <si>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</si>
  <si>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</si>
  <si>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</si>
  <si>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</si>
  <si>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</si>
  <si>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</si>
  <si>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</si>
  <si>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</si>
  <si>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</si>
  <si>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</si>
  <si>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</si>
  <si>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</si>
  <si>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</si>
  <si>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</si>
  <si>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</si>
  <si>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</si>
  <si>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</si>
  <si>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</si>
  <si>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</si>
  <si>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</si>
  <si>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</si>
  <si>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</si>
  <si>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</si>
  <si>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</si>
  <si>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</si>
  <si>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</si>
  <si>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</si>
  <si>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</si>
  <si>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</si>
  <si>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</si>
  <si>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</si>
  <si>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</si>
  <si>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</si>
  <si>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</si>
  <si>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</si>
  <si>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</si>
  <si>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</si>
  <si>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</si>
  <si>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</si>
  <si>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</si>
  <si>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</si>
  <si>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</si>
  <si>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</si>
  <si>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</si>
  <si>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</si>
  <si>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</si>
  <si>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</si>
  <si>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</si>
  <si>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</si>
  <si>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</si>
  <si>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</si>
  <si>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</si>
  <si>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</si>
  <si>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</si>
  <si>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</si>
  <si>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</si>
  <si>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</si>
  <si>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</si>
  <si>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</si>
  <si>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</si>
  <si>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</si>
  <si>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</si>
  <si>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</si>
  <si>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</si>
  <si>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</si>
  <si>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</si>
  <si>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</si>
  <si>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</si>
  <si>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</si>
  <si>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</si>
  <si>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</si>
  <si>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</si>
  <si>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</si>
  <si>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</si>
  <si>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</si>
  <si>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</si>
  <si>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</si>
  <si>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</si>
  <si>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</si>
  <si>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</si>
  <si>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</si>
  <si>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</si>
  <si>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</si>
  <si>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</si>
  <si>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</si>
  <si>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</si>
  <si>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</si>
  <si>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</si>
  <si>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</si>
  <si>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</si>
  <si>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</si>
  <si>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</si>
  <si>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</si>
  <si>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</si>
  <si>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</si>
  <si>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</si>
  <si>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</si>
  <si>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</si>
  <si>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</si>
  <si>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</si>
  <si>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</si>
  <si>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</si>
  <si>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</si>
  <si>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</si>
  <si>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</si>
  <si>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</si>
  <si>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</si>
  <si>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</si>
  <si>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</si>
  <si>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</si>
  <si>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</si>
  <si>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</si>
  <si>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</si>
  <si>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</si>
  <si>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</si>
  <si>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</si>
  <si>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</si>
  <si>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</si>
  <si>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</si>
  <si>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</si>
  <si>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</si>
  <si>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</si>
  <si>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</si>
  <si>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</si>
  <si>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</si>
  <si>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</si>
  <si>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</si>
  <si>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</si>
  <si>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</si>
  <si>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</si>
  <si>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</si>
  <si>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</si>
  <si>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</si>
  <si>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</si>
  <si>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</si>
  <si>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</si>
  <si>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</si>
  <si>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</si>
  <si>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</si>
  <si>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</si>
  <si>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</si>
  <si>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</si>
  <si>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</si>
  <si>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</si>
  <si>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</si>
  <si>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</si>
  <si>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</si>
  <si>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</si>
  <si>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</si>
  <si>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</si>
  <si>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</si>
  <si>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</si>
  <si>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</si>
  <si>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</si>
  <si>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</si>
  <si>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</si>
  <si>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</si>
  <si>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</si>
  <si>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</si>
  <si>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</si>
  <si>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</si>
  <si>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</si>
  <si>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</si>
  <si>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</si>
  <si>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</si>
  <si>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</si>
  <si>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</si>
  <si>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</si>
  <si>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</si>
  <si>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</si>
  <si>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</si>
  <si>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</si>
  <si>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</si>
  <si>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</si>
  <si>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</si>
  <si>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</si>
  <si>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</si>
  <si>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</si>
  <si>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</si>
  <si>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</si>
  <si>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</si>
  <si>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</si>
  <si>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</si>
  <si>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</si>
  <si>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</si>
  <si>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</si>
  <si>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</si>
  <si>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</si>
  <si>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</si>
  <si>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</si>
  <si>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</si>
  <si>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</si>
  <si>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</si>
  <si>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</si>
  <si>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</si>
  <si>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</si>
  <si>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</si>
  <si>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</si>
  <si>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</si>
  <si>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</si>
  <si>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</si>
  <si>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</si>
  <si>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</si>
  <si>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</si>
  <si>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</si>
  <si>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</si>
  <si>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</si>
  <si>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</si>
  <si>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</si>
  <si>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</si>
  <si>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</si>
  <si>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</si>
  <si>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</si>
  <si>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</si>
  <si>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</si>
  <si>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</si>
  <si>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</si>
  <si>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</si>
  <si>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</si>
  <si>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</si>
  <si>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</si>
  <si>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</si>
  <si>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</si>
  <si>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</si>
  <si>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</si>
  <si>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</si>
  <si>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</si>
  <si>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</si>
  <si>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</si>
  <si>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</si>
  <si>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</si>
  <si>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</si>
  <si>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</si>
  <si>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</si>
  <si>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</si>
  <si>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</si>
  <si>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</si>
  <si>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</si>
  <si>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</si>
  <si>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</si>
  <si>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</si>
  <si>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</si>
  <si>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</si>
  <si>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</si>
  <si>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</si>
  <si>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</si>
  <si>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</si>
  <si>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</si>
  <si>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</si>
  <si>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</si>
  <si>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</si>
  <si>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</si>
  <si>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</si>
  <si>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</si>
  <si>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</si>
  <si>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</si>
  <si>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</si>
  <si>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</si>
  <si>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</si>
  <si>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</si>
  <si>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</si>
  <si>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</si>
  <si>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</si>
  <si>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</si>
  <si>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</si>
  <si>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</si>
  <si>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</si>
  <si>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</si>
  <si>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</si>
  <si>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</si>
  <si>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</si>
  <si>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</si>
  <si>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</si>
  <si>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</si>
  <si>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</si>
  <si>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</si>
  <si>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</si>
  <si>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</si>
  <si>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</si>
  <si>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</si>
  <si>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</si>
  <si>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</si>
  <si>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</si>
  <si>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</si>
  <si>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</si>
  <si>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</si>
  <si>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</si>
  <si>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</si>
  <si>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</si>
  <si>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</si>
  <si>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</si>
  <si>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</si>
  <si>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</si>
  <si>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</si>
  <si>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</si>
  <si>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</si>
  <si>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</si>
  <si>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</si>
  <si>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</si>
  <si>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</si>
  <si>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</si>
  <si>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</si>
  <si>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</si>
  <si>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</si>
  <si>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</si>
  <si>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</si>
  <si>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</si>
  <si>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</si>
  <si>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</si>
  <si>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</si>
  <si>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</si>
  <si>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</si>
  <si>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</si>
  <si>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</si>
  <si>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</si>
  <si>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</si>
  <si>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</si>
  <si>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</si>
  <si>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</si>
  <si>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</si>
  <si>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</si>
  <si>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</si>
  <si>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</si>
  <si>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</si>
  <si>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</si>
  <si>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</si>
  <si>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</si>
  <si>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</si>
  <si>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</si>
  <si>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</si>
  <si>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</si>
  <si>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</si>
  <si>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</si>
  <si>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</si>
  <si>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</si>
  <si>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</si>
  <si>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</si>
  <si>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</si>
  <si>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ΤΕΙΡΕΣΙΑΣ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</si>
  <si>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</si>
  <si>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</si>
  <si>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</si>
  <si>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</si>
  <si>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</si>
  <si>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</si>
  <si>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</si>
  <si>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</si>
  <si>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</si>
  <si>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</si>
  <si>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πόροι κ-15-17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</si>
  <si>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</si>
  <si>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</si>
  <si>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</si>
  <si>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</si>
  <si>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</si>
  <si>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</si>
  <si>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</si>
  <si>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</si>
  <si>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</si>
  <si>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ΔΕΝ έχει</t>
  </si>
  <si>
    <t xml:space="preserve">το είχα σκανάρει το 2007 ΑΛΛΑ χάθηκε </t>
  </si>
  <si>
    <t>τόκοι δανείου [προυπολογιζόμενοι VS πληρωμένοι]</t>
  </si>
  <si>
    <t>γονική 3.315.500δρχ</t>
  </si>
  <si>
    <t>παροχή υποθήκης προς Δ.Ο.Υ. για φόρους [= 1.978.864δρχ</t>
  </si>
  <si>
    <t>παροχή υποθήκης προς Δ.Ο.Υ. για φόρους [= 1.919.786δρχ</t>
  </si>
  <si>
    <t>ΑΡΑ = ΕΠΑΝΑΔΙΑΠΡΑΓΜΑΤΕΥΣΗ υποθήκης 6.638</t>
  </si>
  <si>
    <t>έως 6ο / 1992 {ΑΡΑ εκπρόθεσμη εξόφληση κατά το 1999</t>
  </si>
  <si>
    <t>το 321 είναι του 1999 ΑΡΑ ΞΑΝΑέγινε επαναδιαπραγμάτευση της υποθήκης 6.638</t>
  </si>
  <si>
    <t>υποθήκης 6.638κ 1.978.864δρχ   ΕΞΑΛΕΙΨΗ</t>
  </si>
  <si>
    <t>1με3</t>
  </si>
  <si>
    <t>υποθηκη</t>
  </si>
  <si>
    <t>???κ &amp; ???κ</t>
  </si>
  <si>
    <t>???κ</t>
  </si>
  <si>
    <t>Δ.Ο.Υ. = …</t>
  </si>
  <si>
    <t>Δ.Ο.Υ. [= ….</t>
  </si>
  <si>
    <t>219-64</t>
  </si>
  <si>
    <t>219-64κόρη1</t>
  </si>
  <si>
    <t>219-64κόρη2</t>
  </si>
  <si>
    <t>3ο</t>
  </si>
  <si>
    <t>1ο</t>
  </si>
  <si>
    <t>2ο</t>
  </si>
  <si>
    <t>4ο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</si>
</sst>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4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5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43" fontId="18" fillId="13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0" fontId="41" fillId="13" borderId="14" xfId="0" applyFont="1" applyFill="1" applyBorder="1" applyAlignment="1">
      <alignment horizontal="center"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20" fillId="5" borderId="1" xfId="1" applyNumberFormat="1" applyFont="1" applyFill="1" applyBorder="1"/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0" fontId="20" fillId="2" borderId="1" xfId="0" applyFont="1" applyFill="1" applyBorder="1"/>
    <xf numFmtId="164" fontId="20" fillId="0" borderId="14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43" fontId="45" fillId="6" borderId="0" xfId="1" applyFont="1" applyFill="1" applyAlignment="1"/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20" fillId="10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20" fillId="13" borderId="1" xfId="1" applyNumberFormat="1" applyFont="1" applyFill="1" applyBorder="1"/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43" fontId="20" fillId="13" borderId="14" xfId="1" applyFont="1" applyFill="1" applyBorder="1"/>
    <xf numFmtId="164" fontId="33" fillId="0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43" fontId="32" fillId="7" borderId="0" xfId="1" applyFont="1" applyFill="1"/>
    <xf numFmtId="43" fontId="32" fillId="0" borderId="0" xfId="1" applyFont="1"/>
    <xf numFmtId="14" fontId="41" fillId="3" borderId="1" xfId="1" applyNumberFormat="1" applyFont="1" applyFill="1" applyBorder="1"/>
    <xf numFmtId="164" fontId="41" fillId="3" borderId="1" xfId="1" applyNumberFormat="1" applyFont="1" applyFill="1" applyBorder="1"/>
    <xf numFmtId="14" fontId="41" fillId="0" borderId="1" xfId="1" applyNumberFormat="1" applyFont="1" applyBorder="1"/>
    <xf numFmtId="164" fontId="41" fillId="0" borderId="1" xfId="1" applyNumberFormat="1" applyFont="1" applyBorder="1"/>
    <xf numFmtId="14" fontId="20" fillId="0" borderId="0" xfId="1" applyNumberFormat="1" applyFont="1" applyFill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3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/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20" fillId="2" borderId="9" xfId="0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1" fillId="0" borderId="9" xfId="0" applyFont="1" applyFill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17" fillId="0" borderId="14" xfId="0" applyNumberFormat="1" applyFont="1" applyFill="1" applyBorder="1" applyAlignment="1">
      <alignment horizontal="center" wrapText="1"/>
    </xf>
    <xf numFmtId="164" fontId="17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20" fillId="0" borderId="9" xfId="0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8" fillId="9" borderId="1" xfId="1" applyNumberFormat="1" applyFont="1" applyFill="1" applyBorder="1" applyAlignment="1"/>
    <xf numFmtId="0" fontId="27" fillId="0" borderId="11" xfId="0" applyFont="1" applyFill="1" applyBorder="1" applyAlignment="1"/>
    <xf numFmtId="0" fontId="27" fillId="0" borderId="34" xfId="0" applyFont="1" applyFill="1" applyBorder="1" applyAlignment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/>
    </xf>
    <xf numFmtId="0" fontId="27" fillId="2" borderId="11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64" fontId="20" fillId="0" borderId="0" xfId="1" applyNumberFormat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7"/>
  <sheetViews>
    <sheetView tabSelected="1"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9.28515625" style="7" customWidth="1"/>
    <col min="2" max="2" width="9" style="142" customWidth="1"/>
    <col min="3" max="3" width="47.7109375" style="3" customWidth="1"/>
    <col min="4" max="4" width="12.42578125" style="2" bestFit="1" customWidth="1"/>
    <col min="5" max="5" width="9.42578125" style="2" bestFit="1" customWidth="1"/>
    <col min="6" max="6" width="10.285156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9" t="s">
        <v>1</v>
      </c>
      <c r="B1" s="471" t="s">
        <v>2</v>
      </c>
      <c r="C1" s="473" t="s">
        <v>0</v>
      </c>
      <c r="D1" s="475" t="s">
        <v>62</v>
      </c>
      <c r="E1" s="477" t="s">
        <v>85</v>
      </c>
      <c r="F1" s="478"/>
      <c r="G1" s="478"/>
      <c r="H1" s="478"/>
      <c r="I1" s="478"/>
      <c r="J1" s="478"/>
      <c r="K1" s="478"/>
      <c r="L1" s="463" t="s">
        <v>366</v>
      </c>
      <c r="M1" s="463"/>
      <c r="N1" s="461" t="s">
        <v>63</v>
      </c>
      <c r="O1" s="462"/>
      <c r="P1" s="464" t="s">
        <v>29</v>
      </c>
      <c r="Q1" s="465"/>
      <c r="R1" s="465"/>
      <c r="S1" s="465"/>
      <c r="T1" s="465"/>
      <c r="U1" s="465"/>
      <c r="V1" s="465"/>
      <c r="W1" s="465"/>
      <c r="X1" s="465"/>
      <c r="Y1" s="465"/>
      <c r="Z1" s="465"/>
      <c r="AA1" s="466"/>
    </row>
    <row r="2" spans="1:27" ht="12" thickBot="1">
      <c r="A2" s="470"/>
      <c r="B2" s="472"/>
      <c r="C2" s="474"/>
      <c r="D2" s="476"/>
      <c r="E2" s="86" t="s">
        <v>94</v>
      </c>
      <c r="F2" s="86" t="s">
        <v>3</v>
      </c>
      <c r="G2" s="86" t="s">
        <v>141</v>
      </c>
      <c r="H2" s="86" t="s">
        <v>95</v>
      </c>
      <c r="I2" s="86" t="s">
        <v>96</v>
      </c>
      <c r="J2" s="86" t="s">
        <v>97</v>
      </c>
      <c r="K2" s="97" t="s">
        <v>139</v>
      </c>
      <c r="L2" s="61" t="s">
        <v>23</v>
      </c>
      <c r="M2" s="162" t="s">
        <v>69</v>
      </c>
      <c r="N2" s="153" t="s">
        <v>23</v>
      </c>
      <c r="O2" s="96" t="s">
        <v>140</v>
      </c>
      <c r="P2" s="164">
        <v>1</v>
      </c>
      <c r="Q2" s="164" t="s">
        <v>223</v>
      </c>
      <c r="R2" s="164" t="s">
        <v>224</v>
      </c>
      <c r="S2" s="164" t="s">
        <v>225</v>
      </c>
      <c r="T2" s="164" t="s">
        <v>226</v>
      </c>
      <c r="U2" s="164" t="s">
        <v>378</v>
      </c>
      <c r="V2" s="164" t="s">
        <v>379</v>
      </c>
      <c r="W2" s="164" t="s">
        <v>380</v>
      </c>
      <c r="X2" s="164" t="s">
        <v>381</v>
      </c>
      <c r="Y2" s="164"/>
      <c r="Z2" s="164"/>
      <c r="AA2" s="165"/>
    </row>
    <row r="3" spans="1:27" s="5" customFormat="1">
      <c r="A3" s="316" t="s">
        <v>553</v>
      </c>
      <c r="B3" s="317">
        <v>36242</v>
      </c>
      <c r="C3" s="313" t="s">
        <v>540</v>
      </c>
      <c r="D3" s="288"/>
      <c r="E3" s="314">
        <f>'2-δικαιώμ'!M3</f>
        <v>2670</v>
      </c>
      <c r="F3" s="289">
        <f>'3-φύλλα2α'!F3</f>
        <v>800</v>
      </c>
      <c r="G3" s="289">
        <f>'4-πολλυπρ'!P3</f>
        <v>3800</v>
      </c>
      <c r="H3" s="288">
        <f>'5-αντίγρ'!M3</f>
        <v>3916</v>
      </c>
      <c r="I3" s="288">
        <f>'6-μεταγρ'!H3</f>
        <v>2200</v>
      </c>
      <c r="J3" s="288">
        <f>'7-προςΔΟΥ'!E3</f>
        <v>0</v>
      </c>
      <c r="K3" s="288"/>
      <c r="L3" s="314">
        <f t="shared" ref="L3:L4" si="0">E3+F3+G3+H3+I3+J3+K3</f>
        <v>13386</v>
      </c>
      <c r="M3" s="314">
        <v>6452</v>
      </c>
      <c r="N3" s="290">
        <f>M3-P3-'14-βιβλΕσ'!L3</f>
        <v>5314</v>
      </c>
      <c r="O3" s="290">
        <f t="shared" ref="O3:O4" si="1">L3-N3</f>
        <v>8072</v>
      </c>
      <c r="P3" s="291">
        <f>'1β-ΤΑΧΔΙΚκλπ'!K2</f>
        <v>566</v>
      </c>
      <c r="Q3" s="315"/>
      <c r="R3" s="315"/>
      <c r="S3" s="315"/>
      <c r="T3" s="315"/>
      <c r="U3" s="315"/>
      <c r="V3" s="315"/>
      <c r="W3" s="315"/>
      <c r="X3" s="315"/>
      <c r="Y3" s="315"/>
      <c r="Z3" s="72"/>
      <c r="AA3" s="72"/>
    </row>
    <row r="4" spans="1:27" s="5" customFormat="1" ht="12" thickBot="1">
      <c r="A4" s="411"/>
      <c r="B4" s="412"/>
      <c r="C4" s="413" t="s">
        <v>533</v>
      </c>
      <c r="D4" s="414">
        <v>6666</v>
      </c>
      <c r="E4" s="415">
        <f>'2-δικαιώμ'!M4</f>
        <v>3950</v>
      </c>
      <c r="F4" s="415">
        <f>'3-φύλλα2α'!F4</f>
        <v>1000</v>
      </c>
      <c r="G4" s="415">
        <f>'4-πολλυπρ'!P4</f>
        <v>2000</v>
      </c>
      <c r="H4" s="416">
        <f>'5-αντίγρ'!M4</f>
        <v>0</v>
      </c>
      <c r="I4" s="416">
        <f>'6-μεταγρ'!H4</f>
        <v>0</v>
      </c>
      <c r="J4" s="416">
        <f>'7-προςΔΟΥ'!E4</f>
        <v>0</v>
      </c>
      <c r="K4" s="416"/>
      <c r="L4" s="415">
        <f t="shared" si="0"/>
        <v>6950</v>
      </c>
      <c r="M4" s="415"/>
      <c r="N4" s="290"/>
      <c r="O4" s="417">
        <f t="shared" si="1"/>
        <v>6950</v>
      </c>
      <c r="P4" s="418"/>
      <c r="Q4" s="419"/>
      <c r="R4" s="419"/>
      <c r="S4" s="419"/>
      <c r="T4" s="419"/>
      <c r="U4" s="419"/>
      <c r="V4" s="419"/>
      <c r="W4" s="419"/>
      <c r="X4" s="419"/>
      <c r="Y4" s="419"/>
      <c r="Z4" s="420"/>
      <c r="AA4" s="420"/>
    </row>
    <row r="5" spans="1:27">
      <c r="A5" s="467" t="s">
        <v>47</v>
      </c>
      <c r="B5" s="468"/>
      <c r="C5" s="468"/>
      <c r="D5" s="468"/>
      <c r="E5" s="163">
        <f t="shared" ref="E5:O5" si="2">SUM(E3:E4)</f>
        <v>6620</v>
      </c>
      <c r="F5" s="163">
        <f t="shared" si="2"/>
        <v>1800</v>
      </c>
      <c r="G5" s="163">
        <f t="shared" si="2"/>
        <v>5800</v>
      </c>
      <c r="H5" s="163">
        <f t="shared" si="2"/>
        <v>3916</v>
      </c>
      <c r="I5" s="163">
        <f t="shared" si="2"/>
        <v>2200</v>
      </c>
      <c r="J5" s="163">
        <f t="shared" si="2"/>
        <v>0</v>
      </c>
      <c r="K5" s="163">
        <f t="shared" si="2"/>
        <v>0</v>
      </c>
      <c r="L5" s="163">
        <f t="shared" si="2"/>
        <v>20336</v>
      </c>
      <c r="M5" s="163">
        <f t="shared" si="2"/>
        <v>6452</v>
      </c>
      <c r="N5" s="163">
        <f t="shared" si="2"/>
        <v>5314</v>
      </c>
      <c r="O5" s="163">
        <f t="shared" si="2"/>
        <v>15022</v>
      </c>
    </row>
    <row r="7" spans="1:27">
      <c r="P7" s="212" t="s">
        <v>100</v>
      </c>
      <c r="Q7" s="134"/>
      <c r="R7" s="134"/>
      <c r="S7" s="134"/>
      <c r="T7" s="144"/>
      <c r="U7" s="144"/>
      <c r="V7" s="144"/>
      <c r="W7" s="144"/>
      <c r="X7" s="144"/>
      <c r="Z7" s="134"/>
      <c r="AA7" s="134"/>
    </row>
    <row r="8" spans="1:27">
      <c r="K8" s="219" t="s">
        <v>370</v>
      </c>
      <c r="L8" s="7"/>
      <c r="M8" s="7"/>
      <c r="P8" s="7"/>
      <c r="Q8" s="117" t="s">
        <v>372</v>
      </c>
      <c r="R8" s="117"/>
      <c r="S8" s="117"/>
      <c r="T8" s="136"/>
      <c r="U8" s="144"/>
      <c r="V8" s="144"/>
      <c r="W8" s="144"/>
      <c r="X8" s="144"/>
      <c r="Z8" s="135"/>
      <c r="AA8" s="117"/>
    </row>
    <row r="9" spans="1:27">
      <c r="D9" s="7"/>
      <c r="K9" s="167" t="s">
        <v>227</v>
      </c>
      <c r="L9" s="119"/>
      <c r="M9" s="119"/>
      <c r="P9" s="7"/>
      <c r="Q9" s="117"/>
      <c r="R9" s="117" t="s">
        <v>136</v>
      </c>
      <c r="S9" s="117"/>
      <c r="T9" s="144"/>
      <c r="U9" s="144"/>
      <c r="V9" s="144"/>
      <c r="W9" s="144"/>
      <c r="X9" s="144"/>
      <c r="Z9" s="117"/>
    </row>
    <row r="10" spans="1:27">
      <c r="A10" s="758" t="s">
        <v>551</v>
      </c>
      <c r="B10" s="410">
        <v>30441</v>
      </c>
      <c r="C10" s="91" t="s">
        <v>534</v>
      </c>
      <c r="K10" s="218" t="s">
        <v>228</v>
      </c>
      <c r="P10" s="7"/>
      <c r="S10" s="117" t="s">
        <v>371</v>
      </c>
      <c r="T10" s="91"/>
      <c r="U10" s="91"/>
      <c r="V10" s="91"/>
      <c r="W10" s="91"/>
      <c r="X10" s="91"/>
    </row>
    <row r="11" spans="1:27">
      <c r="A11" s="76" t="s">
        <v>552</v>
      </c>
      <c r="B11" s="142">
        <v>30772</v>
      </c>
      <c r="C11" s="3" t="s">
        <v>535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117" t="s">
        <v>373</v>
      </c>
      <c r="U11" s="144"/>
      <c r="V11" s="144"/>
      <c r="W11" s="144"/>
      <c r="X11" s="144"/>
    </row>
    <row r="12" spans="1:27">
      <c r="A12" s="76"/>
      <c r="P12" s="7"/>
      <c r="T12" s="91"/>
      <c r="U12" s="144" t="s">
        <v>374</v>
      </c>
      <c r="V12" s="144"/>
      <c r="W12" s="144"/>
      <c r="X12" s="144"/>
    </row>
    <row r="13" spans="1:27">
      <c r="A13" s="76" t="s">
        <v>550</v>
      </c>
      <c r="B13" s="142">
        <v>31535</v>
      </c>
      <c r="C13" s="3" t="s">
        <v>536</v>
      </c>
      <c r="F13" s="7"/>
      <c r="P13" s="7"/>
      <c r="T13" s="91"/>
      <c r="U13" s="91"/>
      <c r="V13" s="144" t="s">
        <v>375</v>
      </c>
      <c r="W13" s="91"/>
      <c r="X13" s="91"/>
    </row>
    <row r="14" spans="1:27">
      <c r="C14" s="320" t="s">
        <v>537</v>
      </c>
      <c r="P14" s="7"/>
      <c r="T14" s="91"/>
      <c r="U14" s="91"/>
      <c r="V14" s="91"/>
      <c r="W14" s="220" t="s">
        <v>376</v>
      </c>
      <c r="X14" s="91"/>
    </row>
    <row r="15" spans="1:27">
      <c r="C15" s="320" t="s">
        <v>538</v>
      </c>
      <c r="U15" s="144"/>
      <c r="V15" s="144"/>
      <c r="W15" s="91"/>
      <c r="X15" s="92" t="s">
        <v>377</v>
      </c>
      <c r="Y15" s="144"/>
    </row>
    <row r="16" spans="1:27">
      <c r="C16" s="320"/>
      <c r="U16" s="91"/>
      <c r="V16" s="144"/>
      <c r="W16" s="144"/>
      <c r="X16" s="144"/>
      <c r="Y16" s="144"/>
    </row>
    <row r="17" spans="3:24">
      <c r="H17" s="7" t="s">
        <v>322</v>
      </c>
      <c r="I17" s="7" t="s">
        <v>323</v>
      </c>
      <c r="J17" s="7" t="s">
        <v>499</v>
      </c>
      <c r="L17" s="397" t="s">
        <v>500</v>
      </c>
      <c r="M17" s="397"/>
      <c r="O17" s="2" t="s">
        <v>516</v>
      </c>
      <c r="P17" s="2"/>
      <c r="Q17" s="117"/>
      <c r="R17" s="117"/>
      <c r="S17" s="117"/>
      <c r="T17" s="136"/>
      <c r="U17" s="144"/>
      <c r="V17" s="144"/>
      <c r="W17" s="144"/>
      <c r="X17" s="144"/>
    </row>
    <row r="18" spans="3:24">
      <c r="C18" s="320" t="s">
        <v>539</v>
      </c>
      <c r="D18" s="377" t="s">
        <v>553</v>
      </c>
      <c r="E18" s="377">
        <v>6452</v>
      </c>
      <c r="F18" s="377" t="s">
        <v>318</v>
      </c>
      <c r="G18" s="55">
        <v>100</v>
      </c>
      <c r="H18" s="55"/>
      <c r="I18" s="55"/>
      <c r="J18" s="55">
        <v>100</v>
      </c>
      <c r="K18" s="7"/>
      <c r="L18" s="7"/>
      <c r="O18" s="7"/>
      <c r="P18" s="2" t="s">
        <v>517</v>
      </c>
      <c r="Q18" s="117"/>
      <c r="R18" s="117"/>
      <c r="S18" s="117"/>
      <c r="T18" s="144"/>
      <c r="U18" s="144"/>
      <c r="V18" s="144"/>
      <c r="W18" s="144"/>
      <c r="X18" s="144"/>
    </row>
    <row r="19" spans="3:24">
      <c r="D19" s="377"/>
      <c r="E19" s="377"/>
      <c r="F19" s="377" t="s">
        <v>501</v>
      </c>
      <c r="G19" s="55">
        <v>3000</v>
      </c>
      <c r="H19" s="55"/>
      <c r="I19" s="55"/>
      <c r="J19" s="55">
        <v>3000</v>
      </c>
      <c r="K19" s="7"/>
      <c r="L19" s="7"/>
      <c r="O19" s="7"/>
      <c r="P19" s="2" t="s">
        <v>318</v>
      </c>
      <c r="S19" s="117"/>
      <c r="T19" s="91"/>
      <c r="U19" s="91"/>
      <c r="V19" s="91"/>
      <c r="W19" s="91"/>
      <c r="X19" s="91"/>
    </row>
    <row r="20" spans="3:24">
      <c r="D20" s="377"/>
      <c r="E20" s="377"/>
      <c r="F20" s="377" t="s">
        <v>502</v>
      </c>
      <c r="G20" s="55"/>
      <c r="H20" s="55"/>
      <c r="I20" s="55"/>
      <c r="J20" s="55"/>
      <c r="K20" s="7"/>
      <c r="L20" s="7"/>
      <c r="O20" s="7"/>
      <c r="P20" s="2" t="s">
        <v>511</v>
      </c>
      <c r="T20" s="117"/>
      <c r="U20" s="144"/>
      <c r="V20" s="144"/>
      <c r="W20" s="144"/>
      <c r="X20" s="144"/>
    </row>
    <row r="21" spans="3:24">
      <c r="D21" s="377"/>
      <c r="E21" s="377"/>
      <c r="F21" s="377">
        <v>3600</v>
      </c>
      <c r="G21" s="55"/>
      <c r="H21" s="55"/>
      <c r="I21" s="55"/>
      <c r="J21" s="55"/>
      <c r="K21" s="7"/>
      <c r="L21" s="7"/>
      <c r="O21" s="7"/>
      <c r="P21" s="2" t="s">
        <v>322</v>
      </c>
      <c r="T21" s="91"/>
      <c r="U21" s="144"/>
      <c r="V21" s="144"/>
      <c r="W21" s="144"/>
      <c r="X21" s="144"/>
    </row>
    <row r="22" spans="3:24">
      <c r="D22" s="377"/>
      <c r="E22" s="377"/>
      <c r="F22" s="377" t="s">
        <v>369</v>
      </c>
      <c r="G22" s="55"/>
      <c r="H22" s="55"/>
      <c r="I22" s="55"/>
      <c r="J22" s="55"/>
      <c r="K22" s="7"/>
      <c r="L22" s="7"/>
      <c r="O22" s="7"/>
      <c r="P22" s="2" t="s">
        <v>513</v>
      </c>
      <c r="T22" s="91"/>
      <c r="U22" s="91"/>
      <c r="V22" s="144"/>
      <c r="W22" s="91"/>
      <c r="X22" s="91"/>
    </row>
    <row r="23" spans="3:24">
      <c r="D23" s="377"/>
      <c r="E23" s="377"/>
      <c r="F23" s="377" t="s">
        <v>503</v>
      </c>
      <c r="G23" s="55">
        <v>800</v>
      </c>
      <c r="H23" s="55"/>
      <c r="I23" s="55"/>
      <c r="J23" s="55">
        <v>800</v>
      </c>
      <c r="K23" s="7"/>
      <c r="L23" s="7"/>
      <c r="O23" s="7"/>
      <c r="P23" s="2" t="s">
        <v>512</v>
      </c>
      <c r="T23" s="91"/>
      <c r="U23" s="91"/>
      <c r="V23" s="91"/>
      <c r="W23" s="220"/>
      <c r="X23" s="91"/>
    </row>
    <row r="24" spans="3:24">
      <c r="D24" s="140"/>
      <c r="E24" s="140"/>
      <c r="F24" s="140" t="s">
        <v>95</v>
      </c>
      <c r="G24" s="55">
        <v>2200</v>
      </c>
      <c r="H24" s="55"/>
      <c r="I24" s="55"/>
      <c r="J24" s="55">
        <v>2200</v>
      </c>
      <c r="K24" s="7"/>
      <c r="L24" s="7"/>
      <c r="O24" s="7"/>
      <c r="P24" s="2" t="s">
        <v>514</v>
      </c>
      <c r="T24" s="91"/>
      <c r="U24" s="91"/>
      <c r="V24" s="91"/>
      <c r="W24" s="220"/>
      <c r="X24" s="91"/>
    </row>
    <row r="25" spans="3:24">
      <c r="D25" s="140"/>
      <c r="E25" s="140"/>
      <c r="F25" s="140" t="s">
        <v>365</v>
      </c>
      <c r="G25" s="55"/>
      <c r="H25" s="55"/>
      <c r="I25" s="55"/>
      <c r="J25" s="55"/>
      <c r="K25" s="7"/>
      <c r="L25" s="7"/>
      <c r="O25" s="7"/>
      <c r="P25" s="2" t="s">
        <v>515</v>
      </c>
      <c r="T25" s="91"/>
      <c r="U25" s="91"/>
      <c r="V25" s="91"/>
      <c r="W25" s="220"/>
      <c r="X25" s="91"/>
    </row>
    <row r="26" spans="3:24">
      <c r="D26" s="140"/>
      <c r="E26" s="140"/>
      <c r="F26" s="140" t="s">
        <v>447</v>
      </c>
      <c r="G26" s="55">
        <v>352</v>
      </c>
      <c r="H26" s="55"/>
      <c r="I26" s="55"/>
      <c r="J26" s="55"/>
      <c r="K26" s="7"/>
      <c r="L26" s="7"/>
      <c r="O26" s="7"/>
      <c r="P26" s="2"/>
      <c r="T26" s="91"/>
      <c r="U26" s="91"/>
      <c r="V26" s="91"/>
      <c r="W26" s="220"/>
      <c r="X26" s="91"/>
    </row>
    <row r="27" spans="3:24">
      <c r="D27" s="7"/>
      <c r="E27" s="7"/>
      <c r="F27" s="7"/>
      <c r="G27" s="7">
        <f>SUM(G18:G26)</f>
        <v>6452</v>
      </c>
      <c r="H27" s="7">
        <f t="shared" ref="H27" si="3">SUM(H18:H26)</f>
        <v>0</v>
      </c>
      <c r="I27" s="7">
        <f t="shared" ref="I27" si="4">SUM(I18:I26)</f>
        <v>0</v>
      </c>
      <c r="J27" s="7">
        <f t="shared" ref="J27" si="5">SUM(J18:J26)</f>
        <v>6100</v>
      </c>
      <c r="K27" s="7"/>
      <c r="L27" s="7">
        <f t="shared" ref="L27" si="6">SUM(L18:L26)</f>
        <v>0</v>
      </c>
      <c r="O27" s="7"/>
      <c r="P27" s="2"/>
      <c r="T27" s="91"/>
      <c r="U27" s="91"/>
      <c r="V27" s="91"/>
      <c r="W27" s="220"/>
      <c r="X27" s="91"/>
    </row>
  </sheetData>
  <mergeCells count="9"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H17" sqref="H17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1" t="s">
        <v>19</v>
      </c>
      <c r="B1" s="623" t="s">
        <v>350</v>
      </c>
      <c r="C1" s="623" t="s">
        <v>87</v>
      </c>
      <c r="D1" s="625" t="s">
        <v>351</v>
      </c>
      <c r="E1" s="626"/>
      <c r="F1" s="626"/>
      <c r="G1" s="627" t="s">
        <v>322</v>
      </c>
      <c r="H1" s="628"/>
      <c r="I1" s="617" t="s">
        <v>323</v>
      </c>
      <c r="J1" s="617"/>
      <c r="K1" s="273"/>
      <c r="L1" s="274"/>
      <c r="M1" s="618" t="s">
        <v>352</v>
      </c>
      <c r="N1" s="618"/>
      <c r="O1" s="618"/>
      <c r="P1" s="274"/>
      <c r="Q1" s="618" t="s">
        <v>353</v>
      </c>
      <c r="R1" s="618"/>
      <c r="S1" s="618"/>
      <c r="T1" s="618"/>
      <c r="U1" s="275"/>
      <c r="V1" s="619" t="s">
        <v>322</v>
      </c>
      <c r="W1" s="619" t="s">
        <v>354</v>
      </c>
      <c r="X1" s="619" t="s">
        <v>355</v>
      </c>
      <c r="Y1" s="275"/>
      <c r="Z1" s="611" t="s">
        <v>356</v>
      </c>
      <c r="AA1" s="612"/>
      <c r="AB1" s="612"/>
      <c r="AC1" s="612"/>
      <c r="AD1" s="613"/>
    </row>
    <row r="2" spans="1:30" ht="12" thickBot="1">
      <c r="A2" s="622"/>
      <c r="B2" s="624"/>
      <c r="C2" s="624"/>
      <c r="D2" s="213" t="s">
        <v>331</v>
      </c>
      <c r="E2" s="213" t="s">
        <v>337</v>
      </c>
      <c r="F2" s="156" t="s">
        <v>338</v>
      </c>
      <c r="G2" s="214" t="s">
        <v>357</v>
      </c>
      <c r="H2" s="215" t="s">
        <v>358</v>
      </c>
      <c r="I2" s="214" t="s">
        <v>359</v>
      </c>
      <c r="J2" s="216" t="s">
        <v>360</v>
      </c>
      <c r="K2" s="276" t="s">
        <v>361</v>
      </c>
      <c r="L2" s="277"/>
      <c r="M2" s="278" t="s">
        <v>364</v>
      </c>
      <c r="N2" s="278" t="s">
        <v>362</v>
      </c>
      <c r="O2" s="278" t="s">
        <v>363</v>
      </c>
      <c r="P2" s="277"/>
      <c r="Q2" s="279" t="s">
        <v>364</v>
      </c>
      <c r="R2" s="280">
        <v>1.2999999999999999E-2</v>
      </c>
      <c r="S2" s="280">
        <v>6.4999999999999997E-3</v>
      </c>
      <c r="T2" s="281">
        <v>1.25E-3</v>
      </c>
      <c r="U2" s="282"/>
      <c r="V2" s="620"/>
      <c r="W2" s="620"/>
      <c r="X2" s="620"/>
      <c r="Y2" s="282"/>
      <c r="Z2" s="283" t="s">
        <v>364</v>
      </c>
      <c r="AA2" s="283" t="s">
        <v>362</v>
      </c>
      <c r="AB2" s="284" t="s">
        <v>363</v>
      </c>
      <c r="AC2" s="283" t="s">
        <v>354</v>
      </c>
      <c r="AD2" s="283" t="s">
        <v>355</v>
      </c>
    </row>
    <row r="3" spans="1:30" s="17" customFormat="1">
      <c r="A3" s="124" t="str">
        <f>'1-συμβολαια'!A3</f>
        <v>4ο</v>
      </c>
      <c r="B3" s="124" t="str">
        <f>'1-συμβολαια'!C3</f>
        <v>υποθήκης 6.638κ 1.978.864δρχ   ΕΞΑΛΕΙΨΗ</v>
      </c>
      <c r="C3" s="217">
        <f>'1-συμβολαια'!D3</f>
        <v>0</v>
      </c>
      <c r="D3" s="217">
        <f>'8-κ-15-17'!D3</f>
        <v>0</v>
      </c>
      <c r="E3" s="217">
        <f>'8-κ-15-17'!M3</f>
        <v>0</v>
      </c>
      <c r="F3" s="217">
        <f>'8-κ-15-17'!V3</f>
        <v>0</v>
      </c>
      <c r="G3" s="217">
        <f>'2-δικαιώμ'!I3</f>
        <v>0</v>
      </c>
      <c r="H3" s="217">
        <f>'2-δικαιώμ'!J3</f>
        <v>150</v>
      </c>
      <c r="I3" s="217">
        <f>'2-δικαιώμ'!K3</f>
        <v>150</v>
      </c>
      <c r="J3" s="217">
        <f>'2-δικαιώμ'!L3</f>
        <v>30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150</v>
      </c>
      <c r="W3" s="11">
        <f>'2-δικαιώμ'!K3</f>
        <v>150</v>
      </c>
      <c r="X3" s="11">
        <f>'2-δικαιώμ'!L3</f>
        <v>30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τόκοι δανείου [προυπολογιζόμενοι VS πληρωμένοι]</v>
      </c>
      <c r="C4" s="217">
        <f>'1-συμβολαια'!D4</f>
        <v>6666</v>
      </c>
      <c r="D4" s="217">
        <f>'8-κ-15-17'!D4</f>
        <v>86.658000000000001</v>
      </c>
      <c r="E4" s="217">
        <f>'8-κ-15-17'!M4</f>
        <v>0</v>
      </c>
      <c r="F4" s="217">
        <f>'8-κ-15-17'!V4</f>
        <v>0</v>
      </c>
      <c r="G4" s="217">
        <f>'2-δικαιώμ'!I4</f>
        <v>324</v>
      </c>
      <c r="H4" s="217">
        <f>'2-δικαιώμ'!J4</f>
        <v>50</v>
      </c>
      <c r="I4" s="217">
        <f>'2-δικαιώμ'!K4</f>
        <v>230</v>
      </c>
      <c r="J4" s="217">
        <f>'2-δικαιώμ'!L4</f>
        <v>46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374</v>
      </c>
      <c r="W4" s="11">
        <f>'2-δικαιώμ'!K4</f>
        <v>230</v>
      </c>
      <c r="X4" s="11">
        <f>'2-δικαιώμ'!L4</f>
        <v>46</v>
      </c>
      <c r="Z4" s="11"/>
      <c r="AA4" s="11"/>
      <c r="AB4" s="11"/>
      <c r="AC4" s="11"/>
      <c r="AD4" s="11"/>
    </row>
    <row r="5" spans="1:30">
      <c r="A5" s="614" t="str">
        <f>'1-συμβολαια'!A5</f>
        <v>σύνολο</v>
      </c>
      <c r="B5" s="615"/>
      <c r="C5" s="616"/>
      <c r="D5" s="208">
        <f t="shared" ref="D5:J5" si="0">SUM(D3:D4)</f>
        <v>86.658000000000001</v>
      </c>
      <c r="E5" s="208">
        <f t="shared" si="0"/>
        <v>0</v>
      </c>
      <c r="F5" s="208">
        <f t="shared" si="0"/>
        <v>0</v>
      </c>
      <c r="G5" s="208">
        <f t="shared" si="0"/>
        <v>324</v>
      </c>
      <c r="H5" s="208">
        <f t="shared" si="0"/>
        <v>200</v>
      </c>
      <c r="I5" s="208">
        <f t="shared" si="0"/>
        <v>380</v>
      </c>
      <c r="J5" s="208">
        <f t="shared" si="0"/>
        <v>76</v>
      </c>
    </row>
    <row r="8" spans="1:30">
      <c r="B8" s="91"/>
      <c r="D8" s="2"/>
      <c r="E8" s="2"/>
      <c r="F8" s="2"/>
      <c r="G8" s="2"/>
      <c r="H8" s="2"/>
      <c r="I8" s="2"/>
      <c r="J8" s="2"/>
    </row>
    <row r="9" spans="1:30" ht="12.75">
      <c r="B9" s="228" t="s">
        <v>395</v>
      </c>
      <c r="D9" s="2"/>
      <c r="E9" s="2"/>
      <c r="F9" s="2"/>
      <c r="G9" s="170"/>
      <c r="H9" s="5"/>
      <c r="I9" s="5"/>
      <c r="J9" s="2"/>
    </row>
    <row r="10" spans="1:30" ht="12.75">
      <c r="B10" s="229" t="s">
        <v>396</v>
      </c>
      <c r="D10" s="2"/>
      <c r="E10" s="2"/>
      <c r="F10" s="2"/>
      <c r="G10" s="117"/>
      <c r="J10" s="2"/>
      <c r="L10" s="117"/>
    </row>
    <row r="11" spans="1:30" ht="15.75">
      <c r="B11" s="244" t="s">
        <v>397</v>
      </c>
      <c r="D11" s="2"/>
      <c r="E11" s="2"/>
      <c r="F11" s="2"/>
      <c r="G11" s="2"/>
      <c r="H11" s="5"/>
      <c r="I11" s="5"/>
      <c r="J11" s="2"/>
    </row>
    <row r="12" spans="1:30">
      <c r="B12" s="91"/>
      <c r="D12" s="2"/>
      <c r="E12" s="2"/>
      <c r="F12" s="2"/>
      <c r="G12" s="2"/>
      <c r="H12" s="5"/>
      <c r="J12" s="2"/>
    </row>
    <row r="13" spans="1:30">
      <c r="B13" s="91"/>
      <c r="D13" s="2"/>
      <c r="E13" s="2"/>
      <c r="F13" s="2"/>
      <c r="G13" s="2"/>
      <c r="H13" s="236"/>
      <c r="I13" s="5"/>
      <c r="J13" s="5"/>
    </row>
    <row r="14" spans="1:30">
      <c r="B14" s="91"/>
      <c r="D14" s="2"/>
      <c r="E14" s="2"/>
      <c r="F14" s="2"/>
      <c r="G14" s="2"/>
      <c r="H14" s="2"/>
      <c r="I14" s="2"/>
      <c r="J14" s="2"/>
    </row>
    <row r="15" spans="1:30">
      <c r="B15" s="91"/>
      <c r="D15" s="2"/>
      <c r="E15" s="2"/>
      <c r="F15" s="2"/>
      <c r="G15" s="2"/>
      <c r="H15" s="2"/>
      <c r="I15" s="2"/>
      <c r="J15" s="2"/>
    </row>
    <row r="16" spans="1:30">
      <c r="B16" s="92"/>
      <c r="C16" s="5"/>
      <c r="D16" s="4"/>
      <c r="E16" s="4"/>
      <c r="F16" s="4"/>
      <c r="G16" s="4"/>
      <c r="H16" s="4"/>
      <c r="I16" s="2"/>
      <c r="J16" s="2"/>
    </row>
    <row r="17" spans="2:10">
      <c r="B17" s="92"/>
      <c r="C17" s="5"/>
      <c r="D17" s="4"/>
      <c r="E17" s="4"/>
      <c r="F17" s="4"/>
      <c r="G17" s="4"/>
      <c r="H17" s="4"/>
      <c r="I17" s="2"/>
      <c r="J17" s="2"/>
    </row>
    <row r="18" spans="2:10">
      <c r="B18" s="5"/>
      <c r="C18" s="5"/>
      <c r="D18" s="5"/>
      <c r="E18" s="5"/>
      <c r="F18" s="5"/>
      <c r="G18" s="5"/>
      <c r="H18" s="5"/>
    </row>
    <row r="19" spans="2:10">
      <c r="B19" s="393"/>
      <c r="C19" s="5"/>
      <c r="D19" s="5"/>
      <c r="E19" s="5"/>
      <c r="F19" s="55"/>
      <c r="G19" s="55"/>
      <c r="H19" s="55"/>
      <c r="I19" s="7"/>
    </row>
    <row r="20" spans="2:10">
      <c r="B20" s="5"/>
      <c r="C20" s="5"/>
      <c r="D20" s="5"/>
      <c r="E20" s="5"/>
      <c r="F20" s="55"/>
      <c r="G20" s="55"/>
      <c r="H20" s="55"/>
      <c r="I20" s="7"/>
    </row>
    <row r="21" spans="2:10">
      <c r="B21" s="5"/>
      <c r="C21" s="5"/>
      <c r="D21" s="5"/>
      <c r="E21" s="5"/>
      <c r="F21" s="55"/>
      <c r="G21" s="55"/>
      <c r="H21" s="55"/>
      <c r="I21" s="7"/>
    </row>
    <row r="22" spans="2:10">
      <c r="B22" s="5"/>
      <c r="C22" s="5"/>
      <c r="D22" s="5"/>
      <c r="E22" s="5"/>
      <c r="F22" s="55"/>
      <c r="G22" s="55"/>
      <c r="H22" s="55"/>
      <c r="I22" s="7"/>
    </row>
    <row r="23" spans="2:10">
      <c r="B23" s="5"/>
      <c r="C23" s="5"/>
      <c r="D23" s="5"/>
      <c r="E23" s="5"/>
      <c r="F23" s="55"/>
      <c r="G23" s="55"/>
      <c r="H23" s="55"/>
      <c r="I23" s="7"/>
    </row>
    <row r="24" spans="2:10">
      <c r="B24" s="5"/>
      <c r="C24" s="5"/>
      <c r="D24" s="5"/>
      <c r="E24" s="5"/>
      <c r="F24" s="55"/>
      <c r="G24" s="55"/>
      <c r="H24" s="55"/>
      <c r="I24" s="7"/>
    </row>
    <row r="25" spans="2:10">
      <c r="B25" s="393"/>
      <c r="C25" s="5"/>
      <c r="D25" s="5"/>
      <c r="E25" s="5"/>
      <c r="F25" s="55"/>
      <c r="G25" s="55"/>
      <c r="H25" s="55"/>
      <c r="I25" s="7"/>
    </row>
    <row r="26" spans="2:10">
      <c r="B26" s="5"/>
      <c r="C26" s="5"/>
      <c r="D26" s="5"/>
      <c r="E26" s="5"/>
      <c r="F26" s="55"/>
      <c r="G26" s="55"/>
      <c r="H26" s="55"/>
      <c r="I26" s="7"/>
    </row>
    <row r="27" spans="2:10">
      <c r="B27" s="5"/>
      <c r="C27" s="5"/>
      <c r="D27" s="5"/>
      <c r="E27" s="5"/>
      <c r="F27" s="55"/>
      <c r="G27" s="55"/>
      <c r="H27" s="55"/>
      <c r="I27" s="7"/>
    </row>
    <row r="28" spans="2:10">
      <c r="B28" s="5"/>
      <c r="C28" s="5"/>
      <c r="D28" s="5"/>
      <c r="E28" s="5"/>
      <c r="F28" s="55"/>
      <c r="G28" s="55"/>
      <c r="H28" s="55"/>
      <c r="I28" s="2"/>
    </row>
    <row r="29" spans="2:10">
      <c r="B29" s="5"/>
      <c r="C29" s="5"/>
      <c r="D29" s="5"/>
      <c r="E29" s="5"/>
      <c r="F29" s="55"/>
      <c r="G29" s="55"/>
      <c r="H29" s="55"/>
      <c r="I29" s="2"/>
    </row>
    <row r="30" spans="2:10">
      <c r="B30" s="5"/>
      <c r="C30" s="5"/>
      <c r="D30" s="5"/>
      <c r="E30" s="5"/>
      <c r="F30" s="5"/>
      <c r="G30" s="5"/>
      <c r="H30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B9" sqref="B9"/>
    </sheetView>
  </sheetViews>
  <sheetFormatPr defaultRowHeight="11.25"/>
  <cols>
    <col min="1" max="1" width="10.42578125" style="7" bestFit="1" customWidth="1"/>
    <col min="2" max="2" width="49.140625" style="91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9" t="s">
        <v>1</v>
      </c>
      <c r="B1" s="501" t="s">
        <v>0</v>
      </c>
      <c r="C1" s="538" t="s">
        <v>7</v>
      </c>
      <c r="D1" s="634" t="s">
        <v>45</v>
      </c>
      <c r="E1" s="635"/>
      <c r="F1" s="635"/>
      <c r="G1" s="636" t="s">
        <v>415</v>
      </c>
      <c r="H1" s="637"/>
      <c r="I1" s="637"/>
      <c r="J1" s="637"/>
      <c r="K1" s="638"/>
      <c r="L1" s="632" t="s">
        <v>57</v>
      </c>
      <c r="M1" s="629" t="s">
        <v>29</v>
      </c>
      <c r="N1" s="630"/>
      <c r="O1" s="630"/>
      <c r="P1" s="630"/>
      <c r="Q1" s="630"/>
      <c r="R1" s="630"/>
      <c r="S1" s="631"/>
    </row>
    <row r="2" spans="1:25" ht="34.5" customHeight="1" thickBot="1">
      <c r="A2" s="500"/>
      <c r="B2" s="502"/>
      <c r="C2" s="539"/>
      <c r="D2" s="241" t="s">
        <v>318</v>
      </c>
      <c r="E2" s="241" t="s">
        <v>414</v>
      </c>
      <c r="F2" s="247" t="s">
        <v>92</v>
      </c>
      <c r="G2" s="245" t="s">
        <v>318</v>
      </c>
      <c r="H2" s="246" t="s">
        <v>322</v>
      </c>
      <c r="I2" s="246" t="s">
        <v>416</v>
      </c>
      <c r="J2" s="246" t="s">
        <v>323</v>
      </c>
      <c r="K2" s="243" t="s">
        <v>33</v>
      </c>
      <c r="L2" s="633"/>
      <c r="M2" s="492"/>
      <c r="N2" s="493"/>
      <c r="O2" s="493"/>
      <c r="P2" s="493"/>
      <c r="Q2" s="493"/>
      <c r="R2" s="493"/>
      <c r="S2" s="494"/>
    </row>
    <row r="3" spans="1:25" s="108" customFormat="1" ht="14.25">
      <c r="A3" s="109" t="str">
        <f>'1-συμβολαια'!A3</f>
        <v>4ο</v>
      </c>
      <c r="B3" s="110" t="str">
        <f>'1-συμβολαια'!C3</f>
        <v>υποθήκης 6.638κ 1.978.864δρχ   ΕΞΑΛΕΙΨΗ</v>
      </c>
      <c r="C3" s="111">
        <f>'1-συμβολαια'!D3</f>
        <v>0</v>
      </c>
      <c r="D3" s="249"/>
      <c r="E3" s="249"/>
      <c r="F3" s="248"/>
      <c r="G3" s="249"/>
      <c r="H3" s="250"/>
      <c r="I3" s="250"/>
      <c r="J3" s="250"/>
      <c r="K3" s="250">
        <f t="shared" ref="K3:K4" si="0">D3+E3-G3-H3-I3-J3</f>
        <v>0</v>
      </c>
      <c r="L3" s="250"/>
      <c r="M3" s="132" t="s">
        <v>135</v>
      </c>
      <c r="N3" s="132" t="s">
        <v>421</v>
      </c>
      <c r="O3" s="132" t="s">
        <v>133</v>
      </c>
      <c r="P3" s="132" t="s">
        <v>422</v>
      </c>
      <c r="Q3" s="132" t="s">
        <v>423</v>
      </c>
      <c r="R3" s="132" t="s">
        <v>424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τόκοι δανείου [προυπολογιζόμενοι VS πληρωμένοι]</v>
      </c>
      <c r="C4" s="111">
        <f>'1-συμβολαια'!D4</f>
        <v>6666</v>
      </c>
      <c r="D4" s="249"/>
      <c r="E4" s="249"/>
      <c r="F4" s="248"/>
      <c r="G4" s="249"/>
      <c r="H4" s="250"/>
      <c r="I4" s="250"/>
      <c r="J4" s="250"/>
      <c r="K4" s="250">
        <f t="shared" si="0"/>
        <v>0</v>
      </c>
      <c r="L4" s="250"/>
      <c r="M4" s="132" t="s">
        <v>135</v>
      </c>
      <c r="N4" s="132" t="s">
        <v>421</v>
      </c>
      <c r="O4" s="132" t="s">
        <v>133</v>
      </c>
      <c r="P4" s="132" t="s">
        <v>422</v>
      </c>
      <c r="Q4" s="132" t="s">
        <v>423</v>
      </c>
      <c r="R4" s="132" t="s">
        <v>424</v>
      </c>
      <c r="S4" s="24"/>
    </row>
    <row r="5" spans="1:25" ht="15.75">
      <c r="A5" s="517" t="s">
        <v>56</v>
      </c>
      <c r="B5" s="518"/>
      <c r="C5" s="518"/>
      <c r="D5" s="251">
        <f t="shared" ref="D5:L5" si="1">SUM(D3:D4)</f>
        <v>0</v>
      </c>
      <c r="E5" s="251">
        <f t="shared" si="1"/>
        <v>0</v>
      </c>
      <c r="F5" s="251">
        <f t="shared" si="1"/>
        <v>0</v>
      </c>
      <c r="G5" s="251">
        <f t="shared" si="1"/>
        <v>0</v>
      </c>
      <c r="H5" s="251">
        <f t="shared" si="1"/>
        <v>0</v>
      </c>
      <c r="I5" s="251">
        <f t="shared" si="1"/>
        <v>0</v>
      </c>
      <c r="J5" s="251">
        <f t="shared" si="1"/>
        <v>0</v>
      </c>
      <c r="K5" s="251">
        <f t="shared" si="1"/>
        <v>0</v>
      </c>
      <c r="L5" s="251">
        <f t="shared" si="1"/>
        <v>0</v>
      </c>
    </row>
    <row r="6" spans="1:25" ht="15.75">
      <c r="M6" s="129" t="s">
        <v>103</v>
      </c>
      <c r="N6" s="146"/>
      <c r="O6" s="146"/>
      <c r="P6" s="146"/>
      <c r="Q6" s="146"/>
      <c r="R6" s="146"/>
      <c r="S6" s="146"/>
      <c r="T6" s="122"/>
      <c r="U6" s="122"/>
      <c r="V6" s="122"/>
      <c r="W6" s="122"/>
      <c r="X6" s="5"/>
    </row>
    <row r="7" spans="1:25" ht="15.75">
      <c r="M7" s="242"/>
      <c r="N7" s="129" t="s">
        <v>417</v>
      </c>
      <c r="O7" s="242"/>
      <c r="P7" s="242"/>
      <c r="Q7" s="242"/>
      <c r="R7" s="242"/>
      <c r="S7" s="242"/>
      <c r="T7" s="242"/>
      <c r="U7" s="242"/>
      <c r="V7" s="242"/>
      <c r="W7" s="253"/>
      <c r="X7" s="253"/>
      <c r="Y7" s="253"/>
    </row>
    <row r="8" spans="1:25" ht="15.75">
      <c r="M8" s="253"/>
      <c r="N8" s="253"/>
      <c r="O8" s="146" t="s">
        <v>104</v>
      </c>
      <c r="P8" s="146"/>
      <c r="Q8" s="146"/>
      <c r="R8" s="146"/>
      <c r="S8" s="146"/>
      <c r="T8" s="146"/>
      <c r="U8" s="146"/>
      <c r="V8" s="146"/>
      <c r="W8" s="146"/>
      <c r="X8" s="253"/>
      <c r="Y8" s="252"/>
    </row>
    <row r="9" spans="1:25" ht="15.75">
      <c r="B9" s="137"/>
      <c r="M9" s="253"/>
      <c r="N9" s="253"/>
      <c r="O9" s="253"/>
      <c r="P9" s="254" t="s">
        <v>418</v>
      </c>
      <c r="Q9" s="253"/>
      <c r="R9" s="253"/>
      <c r="S9" s="254"/>
      <c r="T9" s="254"/>
      <c r="U9" s="254"/>
      <c r="V9" s="254"/>
      <c r="W9" s="254"/>
      <c r="X9" s="254"/>
      <c r="Y9" s="252"/>
    </row>
    <row r="10" spans="1:25" ht="15.75">
      <c r="B10" s="138"/>
      <c r="M10" s="253"/>
      <c r="N10" s="253"/>
      <c r="O10" s="253"/>
      <c r="P10" s="253"/>
      <c r="Q10" s="146" t="s">
        <v>419</v>
      </c>
      <c r="R10" s="146"/>
      <c r="S10" s="146"/>
      <c r="T10" s="254"/>
      <c r="U10" s="254"/>
      <c r="V10" s="146"/>
      <c r="W10" s="146"/>
      <c r="X10" s="146"/>
      <c r="Y10" s="252"/>
    </row>
    <row r="11" spans="1:25" ht="15.75">
      <c r="M11" s="253"/>
      <c r="N11" s="253"/>
      <c r="O11" s="253"/>
      <c r="P11" s="253"/>
      <c r="Q11" s="253"/>
      <c r="R11" s="254" t="s">
        <v>420</v>
      </c>
      <c r="S11" s="254"/>
      <c r="T11" s="254"/>
      <c r="U11" s="254"/>
      <c r="V11" s="254"/>
      <c r="W11" s="254"/>
      <c r="X11" s="254"/>
      <c r="Y11" s="252"/>
    </row>
    <row r="12" spans="1:25" ht="15.75">
      <c r="B12" s="137"/>
      <c r="T12" s="131"/>
      <c r="Y12" s="252"/>
    </row>
    <row r="13" spans="1:25" ht="15.75">
      <c r="B13" s="138"/>
      <c r="D13" s="7"/>
      <c r="E13" s="7"/>
      <c r="G13" s="7"/>
      <c r="T13" s="131"/>
    </row>
    <row r="14" spans="1:25" ht="15.75">
      <c r="B14" s="320"/>
      <c r="D14" s="7"/>
      <c r="E14" s="7"/>
      <c r="G14" s="7"/>
      <c r="T14" s="131"/>
    </row>
    <row r="15" spans="1:25" ht="15.75">
      <c r="B15" s="3"/>
      <c r="D15" s="7"/>
      <c r="E15" s="7"/>
      <c r="G15" s="7"/>
      <c r="T15" s="131"/>
    </row>
    <row r="16" spans="1:25">
      <c r="B16" s="3"/>
      <c r="D16" s="7"/>
      <c r="E16" s="7"/>
      <c r="G16" s="7"/>
    </row>
    <row r="17" spans="2:10">
      <c r="B17" s="3"/>
      <c r="D17" s="7"/>
      <c r="E17" s="7"/>
      <c r="G17" s="7"/>
    </row>
    <row r="18" spans="2:10">
      <c r="B18" s="3"/>
      <c r="D18" s="7"/>
      <c r="E18" s="7"/>
      <c r="G18" s="7"/>
    </row>
    <row r="19" spans="2:10">
      <c r="B19" s="3"/>
      <c r="D19" s="7"/>
      <c r="E19" s="7"/>
      <c r="F19" s="7"/>
      <c r="G19" s="7"/>
      <c r="H19" s="7"/>
      <c r="I19" s="7"/>
      <c r="J19" s="7"/>
    </row>
    <row r="20" spans="2:10">
      <c r="B20" s="320"/>
      <c r="E20" s="55"/>
    </row>
    <row r="21" spans="2:10">
      <c r="B21" s="3"/>
      <c r="E21" s="55"/>
    </row>
    <row r="22" spans="2:10">
      <c r="B22" s="3"/>
      <c r="C22" s="2"/>
      <c r="E22" s="55"/>
    </row>
    <row r="32" spans="2:10">
      <c r="C32" s="2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9" sqref="B9"/>
    </sheetView>
  </sheetViews>
  <sheetFormatPr defaultRowHeight="15"/>
  <cols>
    <col min="1" max="1" width="11.5703125" style="102" bestFit="1" customWidth="1"/>
    <col min="2" max="2" width="53" style="103" bestFit="1" customWidth="1"/>
    <col min="3" max="3" width="14.28515625" style="104" customWidth="1"/>
    <col min="4" max="4" width="10.42578125" style="104" bestFit="1" customWidth="1"/>
    <col min="5" max="5" width="11.570312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99" customFormat="1" ht="15.75" customHeight="1">
      <c r="A1" s="499" t="s">
        <v>1</v>
      </c>
      <c r="B1" s="639" t="s">
        <v>0</v>
      </c>
      <c r="C1" s="641" t="s">
        <v>142</v>
      </c>
      <c r="D1" s="641"/>
      <c r="E1" s="641"/>
      <c r="F1" s="642" t="s">
        <v>29</v>
      </c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4"/>
    </row>
    <row r="2" spans="1:22" ht="16.5" thickBot="1">
      <c r="A2" s="500"/>
      <c r="B2" s="640"/>
      <c r="C2" s="100" t="s">
        <v>23</v>
      </c>
      <c r="D2" s="105" t="s">
        <v>9</v>
      </c>
      <c r="E2" s="107" t="s">
        <v>33</v>
      </c>
      <c r="F2" s="303">
        <v>61</v>
      </c>
      <c r="G2" s="303">
        <v>62</v>
      </c>
      <c r="H2" s="303">
        <v>63</v>
      </c>
      <c r="I2" s="304">
        <v>64</v>
      </c>
      <c r="J2" s="305" t="s">
        <v>454</v>
      </c>
      <c r="K2" s="305" t="s">
        <v>455</v>
      </c>
      <c r="L2" s="305" t="s">
        <v>456</v>
      </c>
      <c r="M2" s="306">
        <v>65</v>
      </c>
      <c r="N2" s="307" t="s">
        <v>457</v>
      </c>
      <c r="O2" s="307" t="s">
        <v>458</v>
      </c>
      <c r="P2" s="307" t="s">
        <v>459</v>
      </c>
      <c r="Q2" s="307" t="s">
        <v>460</v>
      </c>
      <c r="R2" s="307" t="s">
        <v>461</v>
      </c>
      <c r="S2" s="303">
        <v>67</v>
      </c>
      <c r="T2" s="185"/>
      <c r="U2" s="185"/>
      <c r="V2" s="302"/>
    </row>
    <row r="3" spans="1:22" s="143" customFormat="1">
      <c r="A3" s="358" t="str">
        <f>'1-συμβολαια'!A3</f>
        <v>4ο</v>
      </c>
      <c r="B3" s="354" t="str">
        <f>'1-συμβολαια'!C3</f>
        <v>υποθήκης 6.638κ 1.978.864δρχ   ΕΞΑΛΕΙΨΗ</v>
      </c>
      <c r="C3" s="327"/>
      <c r="D3" s="355"/>
      <c r="E3" s="355"/>
      <c r="F3" s="328"/>
      <c r="G3" s="328"/>
      <c r="H3" s="356"/>
      <c r="I3" s="357"/>
      <c r="J3" s="357"/>
      <c r="K3" s="357"/>
      <c r="L3" s="357"/>
      <c r="M3" s="357"/>
      <c r="N3" s="328"/>
      <c r="O3" s="328"/>
      <c r="P3" s="328"/>
      <c r="Q3" s="328"/>
      <c r="R3" s="328"/>
      <c r="S3" s="328"/>
      <c r="T3" s="328"/>
      <c r="U3" s="328"/>
      <c r="V3" s="328"/>
    </row>
    <row r="4" spans="1:22" s="143" customFormat="1" ht="15.75" thickBot="1">
      <c r="A4" s="436">
        <f>'1-συμβολαια'!A4</f>
        <v>0</v>
      </c>
      <c r="B4" s="437" t="str">
        <f>'1-συμβολαια'!C4</f>
        <v>τόκοι δανείου [προυπολογιζόμενοι VS πληρωμένοι]</v>
      </c>
      <c r="C4" s="432">
        <f>'1-συμβολαια'!L4</f>
        <v>6950</v>
      </c>
      <c r="D4" s="432">
        <f>'1-συμβολαια'!N4</f>
        <v>0</v>
      </c>
      <c r="E4" s="432">
        <f t="shared" ref="E4" si="0">C4-D4</f>
        <v>6950</v>
      </c>
      <c r="F4" s="438">
        <v>61</v>
      </c>
      <c r="G4" s="438">
        <v>62</v>
      </c>
      <c r="H4" s="439"/>
      <c r="I4" s="440"/>
      <c r="J4" s="440"/>
      <c r="K4" s="440"/>
      <c r="L4" s="440"/>
      <c r="M4" s="440"/>
      <c r="N4" s="438"/>
      <c r="O4" s="438"/>
      <c r="P4" s="438"/>
      <c r="Q4" s="438"/>
      <c r="R4" s="438"/>
      <c r="S4" s="438"/>
      <c r="T4" s="438"/>
      <c r="U4" s="438"/>
      <c r="V4" s="438"/>
    </row>
    <row r="5" spans="1:22" ht="15.75">
      <c r="A5" s="517" t="s">
        <v>47</v>
      </c>
      <c r="B5" s="518"/>
      <c r="C5" s="106">
        <f>SUM(C3:C4)</f>
        <v>6950</v>
      </c>
      <c r="D5" s="106">
        <f>SUM(D3:D4)</f>
        <v>0</v>
      </c>
      <c r="E5" s="106">
        <f>SUM(E3:E4)</f>
        <v>6950</v>
      </c>
      <c r="I5" s="66">
        <f t="shared" ref="I5:T5" si="1">SUM(I3:I4)</f>
        <v>0</v>
      </c>
      <c r="J5" s="66">
        <f t="shared" si="1"/>
        <v>0</v>
      </c>
      <c r="K5" s="66">
        <f t="shared" si="1"/>
        <v>0</v>
      </c>
      <c r="L5" s="66">
        <f t="shared" si="1"/>
        <v>0</v>
      </c>
      <c r="M5" s="66">
        <f t="shared" si="1"/>
        <v>0</v>
      </c>
      <c r="N5" s="66">
        <f t="shared" si="1"/>
        <v>0</v>
      </c>
      <c r="O5" s="66">
        <f t="shared" si="1"/>
        <v>0</v>
      </c>
      <c r="P5" s="66">
        <f t="shared" si="1"/>
        <v>0</v>
      </c>
      <c r="Q5" s="66">
        <f t="shared" si="1"/>
        <v>0</v>
      </c>
      <c r="R5" s="66">
        <f t="shared" si="1"/>
        <v>0</v>
      </c>
      <c r="S5" s="66">
        <f t="shared" si="1"/>
        <v>0</v>
      </c>
      <c r="T5" s="66">
        <f t="shared" si="1"/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6" t="s">
        <v>241</v>
      </c>
      <c r="G7" s="129"/>
      <c r="H7" s="308"/>
      <c r="I7" s="308"/>
      <c r="J7" s="308"/>
      <c r="K7" s="308"/>
      <c r="L7" s="308"/>
      <c r="M7" s="308"/>
      <c r="N7" s="308"/>
      <c r="O7" s="308"/>
      <c r="P7" s="308"/>
      <c r="Q7" s="308"/>
      <c r="R7" s="308"/>
      <c r="S7" s="308"/>
      <c r="T7" s="308"/>
      <c r="U7" s="308"/>
      <c r="V7" s="309"/>
    </row>
    <row r="8" spans="1:22" ht="15.75">
      <c r="F8" s="310"/>
      <c r="G8" s="146" t="s">
        <v>242</v>
      </c>
      <c r="H8" s="308"/>
      <c r="I8" s="308"/>
      <c r="J8" s="308"/>
      <c r="K8" s="308"/>
      <c r="L8" s="308"/>
      <c r="M8" s="308"/>
      <c r="N8" s="308"/>
      <c r="O8" s="308"/>
      <c r="P8" s="308"/>
      <c r="Q8" s="308"/>
      <c r="R8" s="308"/>
      <c r="S8" s="308"/>
      <c r="T8" s="308"/>
      <c r="U8" s="308"/>
      <c r="V8" s="309"/>
    </row>
    <row r="9" spans="1:22" ht="15.75">
      <c r="F9" s="309"/>
      <c r="G9" s="309"/>
      <c r="H9" s="166" t="s">
        <v>243</v>
      </c>
      <c r="I9" s="129"/>
      <c r="J9" s="129"/>
      <c r="K9" s="129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9"/>
    </row>
    <row r="10" spans="1:22" ht="15.75">
      <c r="F10" s="309"/>
      <c r="G10" s="310"/>
      <c r="H10" s="309"/>
      <c r="I10" s="146" t="s">
        <v>263</v>
      </c>
      <c r="J10" s="146"/>
      <c r="K10" s="146"/>
      <c r="L10" s="311"/>
      <c r="M10" s="311"/>
      <c r="N10" s="311"/>
      <c r="O10" s="311"/>
      <c r="P10" s="311"/>
      <c r="Q10" s="311"/>
      <c r="R10" s="311"/>
      <c r="S10" s="311"/>
      <c r="T10" s="311"/>
      <c r="U10" s="308"/>
      <c r="V10" s="309"/>
    </row>
    <row r="11" spans="1:22" ht="15.75">
      <c r="F11" s="309"/>
      <c r="G11" s="310"/>
      <c r="H11" s="309"/>
      <c r="I11" s="146"/>
      <c r="J11" s="166" t="s">
        <v>462</v>
      </c>
      <c r="K11" s="146"/>
      <c r="L11" s="311"/>
      <c r="M11" s="311"/>
      <c r="N11" s="311"/>
      <c r="O11" s="311"/>
      <c r="P11" s="311"/>
      <c r="Q11" s="311"/>
      <c r="R11" s="311"/>
      <c r="S11" s="311"/>
      <c r="T11" s="311"/>
      <c r="U11" s="308"/>
      <c r="V11" s="309"/>
    </row>
    <row r="12" spans="1:22" ht="15.75">
      <c r="F12" s="309"/>
      <c r="G12" s="310"/>
      <c r="H12" s="309"/>
      <c r="I12" s="146"/>
      <c r="J12" s="146"/>
      <c r="K12" s="146" t="s">
        <v>463</v>
      </c>
      <c r="L12" s="311"/>
      <c r="M12" s="311"/>
      <c r="N12" s="311"/>
      <c r="O12" s="311"/>
      <c r="P12" s="311"/>
      <c r="Q12" s="311"/>
      <c r="R12" s="311"/>
      <c r="S12" s="311"/>
      <c r="T12" s="311"/>
      <c r="U12" s="308"/>
      <c r="V12" s="309"/>
    </row>
    <row r="13" spans="1:22" ht="15.75">
      <c r="F13" s="309"/>
      <c r="G13" s="309"/>
      <c r="H13" s="308"/>
      <c r="I13" s="311"/>
      <c r="J13" s="311"/>
      <c r="K13" s="311"/>
      <c r="L13" s="166" t="s">
        <v>464</v>
      </c>
      <c r="M13" s="311"/>
      <c r="N13" s="311"/>
      <c r="O13" s="311"/>
      <c r="P13" s="311"/>
      <c r="Q13" s="311"/>
      <c r="R13" s="311"/>
      <c r="S13" s="311"/>
      <c r="T13" s="311"/>
      <c r="U13" s="308"/>
      <c r="V13" s="309"/>
    </row>
    <row r="14" spans="1:22" ht="15.75">
      <c r="B14" s="137"/>
      <c r="C14" s="104">
        <f>SUM(C6:C7)</f>
        <v>0</v>
      </c>
      <c r="F14" s="308"/>
      <c r="G14" s="308"/>
      <c r="H14" s="308"/>
      <c r="I14" s="311"/>
      <c r="J14" s="311"/>
      <c r="K14" s="311"/>
      <c r="L14" s="311"/>
      <c r="M14" s="146" t="s">
        <v>264</v>
      </c>
      <c r="N14" s="311"/>
      <c r="O14" s="311"/>
      <c r="P14" s="311"/>
      <c r="Q14" s="311"/>
      <c r="R14" s="311"/>
      <c r="S14" s="311"/>
      <c r="T14" s="311"/>
      <c r="U14" s="308"/>
      <c r="V14" s="309"/>
    </row>
    <row r="15" spans="1:22" ht="15.75">
      <c r="B15" s="138"/>
      <c r="F15" s="309"/>
      <c r="G15" s="309"/>
      <c r="H15" s="308"/>
      <c r="I15" s="311"/>
      <c r="J15" s="311"/>
      <c r="K15" s="311"/>
      <c r="L15" s="311"/>
      <c r="M15" s="311"/>
      <c r="N15" s="166" t="s">
        <v>465</v>
      </c>
      <c r="O15" s="311"/>
      <c r="P15" s="311"/>
      <c r="Q15" s="311"/>
      <c r="R15" s="311"/>
      <c r="S15" s="311"/>
      <c r="T15" s="311"/>
      <c r="U15" s="308"/>
      <c r="V15" s="309"/>
    </row>
    <row r="16" spans="1:22" ht="15.75">
      <c r="F16" s="309"/>
      <c r="G16" s="309"/>
      <c r="H16" s="308"/>
      <c r="I16" s="311"/>
      <c r="J16" s="311"/>
      <c r="K16" s="311"/>
      <c r="L16" s="311"/>
      <c r="M16" s="311"/>
      <c r="N16" s="311"/>
      <c r="O16" s="146" t="s">
        <v>466</v>
      </c>
      <c r="P16" s="311"/>
      <c r="Q16" s="311"/>
      <c r="R16" s="311"/>
      <c r="S16" s="311"/>
      <c r="T16" s="311"/>
      <c r="U16" s="308"/>
      <c r="V16" s="309"/>
    </row>
    <row r="17" spans="6:22" ht="15.75">
      <c r="F17" s="309"/>
      <c r="G17" s="309"/>
      <c r="H17" s="308"/>
      <c r="I17" s="311"/>
      <c r="J17" s="311"/>
      <c r="K17" s="311"/>
      <c r="L17" s="311"/>
      <c r="M17" s="311"/>
      <c r="N17" s="311"/>
      <c r="O17" s="311"/>
      <c r="P17" s="166" t="s">
        <v>265</v>
      </c>
      <c r="Q17" s="311"/>
      <c r="R17" s="311"/>
      <c r="S17" s="311"/>
      <c r="T17" s="311"/>
      <c r="U17" s="308"/>
      <c r="V17" s="309"/>
    </row>
    <row r="18" spans="6:22" ht="15.75">
      <c r="F18" s="309"/>
      <c r="G18" s="309"/>
      <c r="H18" s="308"/>
      <c r="I18" s="311"/>
      <c r="J18" s="311"/>
      <c r="K18" s="311"/>
      <c r="L18" s="311"/>
      <c r="M18" s="311"/>
      <c r="N18" s="311"/>
      <c r="O18" s="311"/>
      <c r="P18" s="311"/>
      <c r="Q18" s="146" t="s">
        <v>266</v>
      </c>
      <c r="R18" s="146"/>
      <c r="S18" s="146"/>
      <c r="T18" s="311"/>
      <c r="U18" s="308"/>
      <c r="V18" s="309"/>
    </row>
    <row r="19" spans="6:22" ht="15.75">
      <c r="F19" s="309"/>
      <c r="G19" s="309"/>
      <c r="H19" s="308"/>
      <c r="I19" s="311"/>
      <c r="J19" s="311"/>
      <c r="K19" s="311"/>
      <c r="L19" s="311"/>
      <c r="M19" s="311"/>
      <c r="N19" s="311"/>
      <c r="O19" s="311"/>
      <c r="P19" s="311"/>
      <c r="Q19" s="311"/>
      <c r="R19" s="166" t="s">
        <v>267</v>
      </c>
      <c r="S19" s="311"/>
      <c r="T19" s="311"/>
      <c r="U19" s="308"/>
      <c r="V19" s="309"/>
    </row>
    <row r="20" spans="6:22" ht="15.75">
      <c r="F20" s="309"/>
      <c r="G20" s="309"/>
      <c r="H20" s="308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146" t="s">
        <v>268</v>
      </c>
      <c r="T20" s="311"/>
      <c r="U20" s="308"/>
      <c r="V20" s="309"/>
    </row>
    <row r="21" spans="6:22" ht="15.75">
      <c r="F21" s="309"/>
      <c r="G21" s="309"/>
      <c r="H21" s="308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166" t="s">
        <v>467</v>
      </c>
      <c r="U21" s="308"/>
      <c r="V21" s="309"/>
    </row>
    <row r="22" spans="6:22">
      <c r="F22" s="309"/>
      <c r="G22" s="309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9"/>
    </row>
    <row r="23" spans="6:22"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9" style="7" customWidth="1"/>
    <col min="2" max="2" width="38" style="150" bestFit="1" customWidth="1"/>
    <col min="3" max="3" width="9.28515625" style="2" customWidth="1"/>
    <col min="4" max="4" width="7.140625" style="2" customWidth="1"/>
    <col min="5" max="6" width="7.85546875" style="80" customWidth="1"/>
    <col min="7" max="7" width="10.7109375" style="80" customWidth="1"/>
    <col min="8" max="9" width="7.85546875" style="80" customWidth="1"/>
    <col min="10" max="10" width="7.42578125" style="80" customWidth="1"/>
    <col min="11" max="11" width="8.28515625" style="80" customWidth="1"/>
    <col min="12" max="22" width="7.140625" style="80" customWidth="1"/>
    <col min="23" max="23" width="6.140625" style="80" customWidth="1"/>
    <col min="24" max="24" width="7.140625" style="80" customWidth="1"/>
    <col min="25" max="28" width="6.140625" style="80" customWidth="1"/>
    <col min="29" max="29" width="7.85546875" style="80" customWidth="1"/>
    <col min="30" max="30" width="16.28515625" style="80" customWidth="1"/>
    <col min="31" max="31" width="8.7109375" style="80" customWidth="1"/>
    <col min="32" max="32" width="7.140625" style="80" customWidth="1"/>
    <col min="33" max="33" width="10" style="80" customWidth="1"/>
    <col min="34" max="34" width="7.7109375" style="80" customWidth="1"/>
    <col min="35" max="35" width="7" style="80" customWidth="1"/>
    <col min="36" max="36" width="6.140625" style="80" customWidth="1"/>
    <col min="37" max="41" width="7.85546875" style="80" customWidth="1"/>
    <col min="42" max="43" width="6.140625" style="80" customWidth="1"/>
    <col min="44" max="44" width="8.28515625" style="80" customWidth="1"/>
    <col min="45" max="45" width="8" style="80" customWidth="1"/>
    <col min="46" max="46" width="6.140625" style="80" customWidth="1"/>
    <col min="47" max="47" width="8" style="80" customWidth="1"/>
    <col min="48" max="49" width="6.140625" style="80" customWidth="1"/>
    <col min="50" max="50" width="8" style="80" customWidth="1"/>
    <col min="51" max="52" width="6.140625" style="80" customWidth="1"/>
    <col min="53" max="53" width="7.42578125" style="80" customWidth="1"/>
    <col min="54" max="54" width="8.5703125" style="80" customWidth="1"/>
    <col min="55" max="61" width="6.140625" style="80" customWidth="1"/>
    <col min="62" max="62" width="7.7109375" style="80" customWidth="1"/>
    <col min="63" max="64" width="6.140625" style="80" customWidth="1"/>
    <col min="65" max="65" width="5.5703125" style="80" customWidth="1"/>
    <col min="66" max="72" width="10.5703125" style="80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69" t="s">
        <v>1</v>
      </c>
      <c r="B1" s="655" t="s">
        <v>0</v>
      </c>
      <c r="C1" s="658" t="s">
        <v>95</v>
      </c>
      <c r="D1" s="659"/>
      <c r="E1" s="646" t="s">
        <v>96</v>
      </c>
      <c r="F1" s="646"/>
      <c r="G1" s="646"/>
      <c r="H1" s="647" t="s">
        <v>171</v>
      </c>
      <c r="I1" s="647"/>
      <c r="J1" s="646" t="s">
        <v>175</v>
      </c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46"/>
      <c r="AD1" s="646"/>
      <c r="AE1" s="657" t="s">
        <v>176</v>
      </c>
      <c r="AF1" s="657"/>
      <c r="AG1" s="657"/>
      <c r="AH1" s="657"/>
      <c r="AI1" s="657"/>
      <c r="AJ1" s="657"/>
      <c r="AK1" s="657"/>
      <c r="AL1" s="657"/>
      <c r="AM1" s="657"/>
      <c r="AN1" s="657"/>
      <c r="AO1" s="657"/>
      <c r="AP1" s="657"/>
      <c r="AQ1" s="657"/>
      <c r="AR1" s="657"/>
      <c r="AS1" s="648" t="s">
        <v>192</v>
      </c>
      <c r="AT1" s="649"/>
      <c r="AU1" s="649"/>
      <c r="AV1" s="649"/>
      <c r="AW1" s="649"/>
      <c r="AX1" s="650"/>
      <c r="AY1" s="651" t="s">
        <v>196</v>
      </c>
      <c r="AZ1" s="652"/>
      <c r="BA1" s="652"/>
      <c r="BB1" s="653"/>
      <c r="BC1" s="654" t="s">
        <v>184</v>
      </c>
      <c r="BD1" s="654"/>
      <c r="BE1" s="654"/>
      <c r="BF1" s="654"/>
      <c r="BG1" s="654"/>
      <c r="BH1" s="654"/>
      <c r="BI1" s="654"/>
      <c r="BJ1" s="654"/>
      <c r="BK1" s="654"/>
      <c r="BL1" s="654"/>
      <c r="BM1" s="654"/>
      <c r="BN1" s="654"/>
      <c r="BO1" s="660" t="s">
        <v>493</v>
      </c>
      <c r="BP1" s="661"/>
      <c r="BQ1" s="661"/>
      <c r="BR1" s="661"/>
      <c r="BS1" s="661"/>
      <c r="BT1" s="662"/>
      <c r="BU1" s="645" t="s">
        <v>290</v>
      </c>
      <c r="BV1" s="645"/>
      <c r="BW1" s="645"/>
    </row>
    <row r="2" spans="1:75" ht="23.25" thickBot="1">
      <c r="A2" s="470"/>
      <c r="B2" s="656"/>
      <c r="C2" s="174"/>
      <c r="D2" s="194" t="s">
        <v>93</v>
      </c>
      <c r="E2" s="153"/>
      <c r="F2" s="195" t="s">
        <v>93</v>
      </c>
      <c r="G2" s="152" t="s">
        <v>170</v>
      </c>
      <c r="H2" s="153"/>
      <c r="I2" s="216" t="s">
        <v>93</v>
      </c>
      <c r="J2" s="153" t="s">
        <v>244</v>
      </c>
      <c r="K2" s="153" t="s">
        <v>245</v>
      </c>
      <c r="L2" s="153" t="s">
        <v>246</v>
      </c>
      <c r="M2" s="153" t="s">
        <v>247</v>
      </c>
      <c r="N2" s="153" t="s">
        <v>248</v>
      </c>
      <c r="O2" s="153" t="s">
        <v>484</v>
      </c>
      <c r="P2" s="153" t="s">
        <v>249</v>
      </c>
      <c r="Q2" s="153" t="s">
        <v>450</v>
      </c>
      <c r="R2" s="153" t="s">
        <v>451</v>
      </c>
      <c r="S2" s="153" t="s">
        <v>478</v>
      </c>
      <c r="T2" s="153" t="s">
        <v>487</v>
      </c>
      <c r="U2" s="153" t="s">
        <v>250</v>
      </c>
      <c r="V2" s="153" t="s">
        <v>251</v>
      </c>
      <c r="W2" s="153" t="s">
        <v>252</v>
      </c>
      <c r="X2" s="153" t="s">
        <v>283</v>
      </c>
      <c r="Y2" s="153" t="s">
        <v>281</v>
      </c>
      <c r="Z2" s="153" t="s">
        <v>282</v>
      </c>
      <c r="AA2" s="153"/>
      <c r="AB2" s="153"/>
      <c r="AC2" s="153" t="s">
        <v>47</v>
      </c>
      <c r="AD2" s="151" t="s">
        <v>29</v>
      </c>
      <c r="AE2" s="153" t="s">
        <v>177</v>
      </c>
      <c r="AF2" s="153" t="s">
        <v>178</v>
      </c>
      <c r="AG2" s="153" t="s">
        <v>179</v>
      </c>
      <c r="AH2" s="153" t="s">
        <v>181</v>
      </c>
      <c r="AI2" s="153" t="s">
        <v>182</v>
      </c>
      <c r="AJ2" s="153" t="s">
        <v>183</v>
      </c>
      <c r="AK2" s="153" t="s">
        <v>269</v>
      </c>
      <c r="AL2" s="153" t="s">
        <v>270</v>
      </c>
      <c r="AM2" s="153" t="s">
        <v>271</v>
      </c>
      <c r="AN2" s="153" t="s">
        <v>480</v>
      </c>
      <c r="AO2" s="153" t="s">
        <v>481</v>
      </c>
      <c r="AP2" s="153"/>
      <c r="AQ2" s="153"/>
      <c r="AR2" s="156" t="s">
        <v>47</v>
      </c>
      <c r="AS2" s="153" t="s">
        <v>189</v>
      </c>
      <c r="AT2" s="153" t="s">
        <v>190</v>
      </c>
      <c r="AU2" s="153" t="s">
        <v>193</v>
      </c>
      <c r="AV2" s="153" t="s">
        <v>191</v>
      </c>
      <c r="AW2" s="153" t="s">
        <v>195</v>
      </c>
      <c r="AX2" s="151" t="s">
        <v>47</v>
      </c>
      <c r="AY2" s="153" t="s">
        <v>200</v>
      </c>
      <c r="AZ2" s="153" t="s">
        <v>201</v>
      </c>
      <c r="BA2" s="153" t="s">
        <v>202</v>
      </c>
      <c r="BB2" s="154" t="s">
        <v>47</v>
      </c>
      <c r="BC2" s="153" t="s">
        <v>211</v>
      </c>
      <c r="BD2" s="153" t="s">
        <v>212</v>
      </c>
      <c r="BE2" s="153" t="s">
        <v>215</v>
      </c>
      <c r="BF2" s="153" t="s">
        <v>220</v>
      </c>
      <c r="BG2" s="153" t="s">
        <v>221</v>
      </c>
      <c r="BH2" s="153" t="s">
        <v>222</v>
      </c>
      <c r="BI2" s="153" t="s">
        <v>285</v>
      </c>
      <c r="BJ2" s="153" t="s">
        <v>286</v>
      </c>
      <c r="BK2" s="153" t="s">
        <v>468</v>
      </c>
      <c r="BL2" s="153" t="s">
        <v>469</v>
      </c>
      <c r="BM2" s="153"/>
      <c r="BN2" s="151" t="s">
        <v>47</v>
      </c>
      <c r="BO2" s="153"/>
      <c r="BP2" s="153"/>
      <c r="BQ2" s="153"/>
      <c r="BR2" s="153"/>
      <c r="BS2" s="153"/>
      <c r="BT2" s="156" t="s">
        <v>494</v>
      </c>
      <c r="BU2" s="402" t="s">
        <v>137</v>
      </c>
      <c r="BV2" s="403" t="s">
        <v>495</v>
      </c>
      <c r="BW2" s="192" t="s">
        <v>289</v>
      </c>
    </row>
    <row r="3" spans="1:75" s="5" customFormat="1">
      <c r="A3" s="360" t="str">
        <f>'1-συμβολαια'!A3</f>
        <v>4ο</v>
      </c>
      <c r="B3" s="359" t="str">
        <f>'1-συμβολαια'!C3</f>
        <v>υποθήκης 6.638κ 1.978.864δρχ   ΕΞΑΛΕΙΨΗ</v>
      </c>
      <c r="C3" s="447">
        <f>'5-αντίγρ'!AN3</f>
        <v>11900</v>
      </c>
      <c r="D3" s="447">
        <f>'5-αντίγρ'!U3+'5-αντίγρ'!Y3+'5-αντίγρ'!AA3+'5-αντίγρ'!AI3</f>
        <v>800</v>
      </c>
      <c r="E3" s="296">
        <f>'6-μεταγρ'!O3</f>
        <v>4000</v>
      </c>
      <c r="F3" s="296">
        <f>'6-μεταγρ'!M3+'6-μεταγρ'!N3</f>
        <v>800</v>
      </c>
      <c r="G3" s="297">
        <f>'6-μεταγρ'!P3</f>
        <v>0</v>
      </c>
      <c r="H3" s="296">
        <f>'7-προςΔΟΥ'!U3</f>
        <v>0</v>
      </c>
      <c r="I3" s="296">
        <f>'7-προςΔΟΥ'!K3</f>
        <v>0</v>
      </c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>
        <f t="shared" ref="AC3:AC4" si="0">SUM(J3:AB3)</f>
        <v>0</v>
      </c>
      <c r="AD3" s="295"/>
      <c r="AE3" s="295"/>
      <c r="AF3" s="295"/>
      <c r="AG3" s="295">
        <f>4*1100</f>
        <v>4400</v>
      </c>
      <c r="AH3" s="295"/>
      <c r="AI3" s="295"/>
      <c r="AJ3" s="295"/>
      <c r="AK3" s="295"/>
      <c r="AL3" s="295"/>
      <c r="AM3" s="295"/>
      <c r="AN3" s="295"/>
      <c r="AO3" s="295"/>
      <c r="AP3" s="295"/>
      <c r="AQ3" s="295"/>
      <c r="AR3" s="295">
        <f>SUM(AE3:AQ3)</f>
        <v>4400</v>
      </c>
      <c r="AS3" s="295">
        <f>2000+3*1100</f>
        <v>5300</v>
      </c>
      <c r="AT3" s="295"/>
      <c r="AU3" s="295">
        <f>2000+3*1100</f>
        <v>5300</v>
      </c>
      <c r="AV3" s="295"/>
      <c r="AW3" s="295"/>
      <c r="AX3" s="295">
        <f t="shared" ref="AX3:AX4" si="1">SUM(AS3:AW3)</f>
        <v>10600</v>
      </c>
      <c r="AY3" s="295"/>
      <c r="AZ3" s="295"/>
      <c r="BA3" s="295"/>
      <c r="BB3" s="295">
        <f t="shared" ref="BB3:BB4" si="2">SUM(AY3:BA3)</f>
        <v>0</v>
      </c>
      <c r="BC3" s="295"/>
      <c r="BD3" s="295"/>
      <c r="BE3" s="295"/>
      <c r="BF3" s="295"/>
      <c r="BG3" s="295"/>
      <c r="BH3" s="295"/>
      <c r="BI3" s="295"/>
      <c r="BJ3" s="295"/>
      <c r="BK3" s="295">
        <v>100</v>
      </c>
      <c r="BL3" s="295">
        <v>150</v>
      </c>
      <c r="BM3" s="292"/>
      <c r="BN3" s="298">
        <f t="shared" ref="BN3:BN4" si="3">SUM(BC3:BM3)</f>
        <v>250</v>
      </c>
      <c r="BO3" s="375"/>
      <c r="BP3" s="375"/>
      <c r="BQ3" s="375"/>
      <c r="BR3" s="375"/>
      <c r="BS3" s="375"/>
      <c r="BT3" s="375">
        <f t="shared" ref="BT3:BT4" si="4">BO3+BP3+BQ3+BR3</f>
        <v>0</v>
      </c>
      <c r="BU3" s="297">
        <f t="shared" ref="BU3:BU4" si="5">C3+E3+G3+H3+AC3-W3+AR3+AX3+BB3+BN3-BJ3+BT3</f>
        <v>31150</v>
      </c>
      <c r="BV3" s="297">
        <f t="shared" ref="BV3:BV4" si="6">D3+F3+I3+W3+BJ3+BS3</f>
        <v>1600</v>
      </c>
      <c r="BW3" s="349"/>
    </row>
    <row r="4" spans="1:75" s="5" customFormat="1" ht="12" thickBot="1">
      <c r="A4" s="441">
        <f>'1-συμβολαια'!A4</f>
        <v>0</v>
      </c>
      <c r="B4" s="442" t="str">
        <f>'1-συμβολαια'!C4</f>
        <v>τόκοι δανείου [προυπολογιζόμενοι VS πληρωμένοι]</v>
      </c>
      <c r="C4" s="448">
        <f>'5-αντίγρ'!AN4</f>
        <v>0</v>
      </c>
      <c r="D4" s="448">
        <f>'5-αντίγρ'!U4+'5-αντίγρ'!Y4+'5-αντίγρ'!AA4+'5-αντίγρ'!AI4</f>
        <v>0</v>
      </c>
      <c r="E4" s="443">
        <f>'6-μεταγρ'!O4</f>
        <v>0</v>
      </c>
      <c r="F4" s="443">
        <f>'6-μεταγρ'!M4+'6-μεταγρ'!N4</f>
        <v>0</v>
      </c>
      <c r="G4" s="444">
        <f>'6-μεταγρ'!P4</f>
        <v>0</v>
      </c>
      <c r="H4" s="443">
        <f>'7-προςΔΟΥ'!U4</f>
        <v>0</v>
      </c>
      <c r="I4" s="443">
        <f>'7-προςΔΟΥ'!K4</f>
        <v>0</v>
      </c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444">
        <f t="shared" si="0"/>
        <v>0</v>
      </c>
      <c r="AD4" s="444"/>
      <c r="AE4" s="444"/>
      <c r="AF4" s="444"/>
      <c r="AG4" s="444">
        <f>4*1100</f>
        <v>4400</v>
      </c>
      <c r="AH4" s="444"/>
      <c r="AI4" s="444"/>
      <c r="AJ4" s="444"/>
      <c r="AK4" s="444"/>
      <c r="AL4" s="444"/>
      <c r="AM4" s="444"/>
      <c r="AN4" s="444"/>
      <c r="AO4" s="444"/>
      <c r="AP4" s="444"/>
      <c r="AQ4" s="444"/>
      <c r="AR4" s="444">
        <f t="shared" ref="AR4" si="7">SUM(AE3:AQ4)</f>
        <v>8800</v>
      </c>
      <c r="AS4" s="444"/>
      <c r="AT4" s="444"/>
      <c r="AU4" s="444"/>
      <c r="AV4" s="444"/>
      <c r="AW4" s="444"/>
      <c r="AX4" s="444">
        <f t="shared" si="1"/>
        <v>0</v>
      </c>
      <c r="AY4" s="444"/>
      <c r="AZ4" s="444"/>
      <c r="BA4" s="444"/>
      <c r="BB4" s="444">
        <f t="shared" si="2"/>
        <v>0</v>
      </c>
      <c r="BC4" s="444"/>
      <c r="BD4" s="444"/>
      <c r="BE4" s="444"/>
      <c r="BF4" s="444"/>
      <c r="BG4" s="444"/>
      <c r="BH4" s="444"/>
      <c r="BI4" s="444"/>
      <c r="BJ4" s="444"/>
      <c r="BK4" s="444"/>
      <c r="BL4" s="444">
        <v>150</v>
      </c>
      <c r="BM4" s="425"/>
      <c r="BN4" s="445">
        <f t="shared" si="3"/>
        <v>150</v>
      </c>
      <c r="BO4" s="445"/>
      <c r="BP4" s="445"/>
      <c r="BQ4" s="445"/>
      <c r="BR4" s="445"/>
      <c r="BS4" s="445"/>
      <c r="BT4" s="445">
        <f t="shared" si="4"/>
        <v>0</v>
      </c>
      <c r="BU4" s="444">
        <f t="shared" si="5"/>
        <v>8950</v>
      </c>
      <c r="BV4" s="444">
        <f t="shared" si="6"/>
        <v>0</v>
      </c>
      <c r="BW4" s="446"/>
    </row>
    <row r="5" spans="1:75">
      <c r="A5" s="467" t="s">
        <v>47</v>
      </c>
      <c r="B5" s="468"/>
      <c r="C5" s="163">
        <f t="shared" ref="C5:AC5" si="8">SUM(C3:C4)</f>
        <v>11900</v>
      </c>
      <c r="D5" s="163">
        <f t="shared" si="8"/>
        <v>800</v>
      </c>
      <c r="E5" s="163">
        <f t="shared" si="8"/>
        <v>4000</v>
      </c>
      <c r="F5" s="163">
        <f t="shared" si="8"/>
        <v>800</v>
      </c>
      <c r="G5" s="163">
        <f t="shared" si="8"/>
        <v>0</v>
      </c>
      <c r="H5" s="163">
        <f t="shared" si="8"/>
        <v>0</v>
      </c>
      <c r="I5" s="163">
        <f t="shared" si="8"/>
        <v>0</v>
      </c>
      <c r="J5" s="35">
        <f t="shared" si="8"/>
        <v>0</v>
      </c>
      <c r="K5" s="35">
        <f t="shared" si="8"/>
        <v>0</v>
      </c>
      <c r="L5" s="35">
        <f t="shared" si="8"/>
        <v>0</v>
      </c>
      <c r="M5" s="35">
        <f t="shared" si="8"/>
        <v>0</v>
      </c>
      <c r="N5" s="35">
        <f t="shared" si="8"/>
        <v>0</v>
      </c>
      <c r="O5" s="35">
        <f t="shared" si="8"/>
        <v>0</v>
      </c>
      <c r="P5" s="35">
        <f t="shared" si="8"/>
        <v>0</v>
      </c>
      <c r="Q5" s="35">
        <f t="shared" si="8"/>
        <v>0</v>
      </c>
      <c r="R5" s="35">
        <f t="shared" si="8"/>
        <v>0</v>
      </c>
      <c r="S5" s="35">
        <f t="shared" si="8"/>
        <v>0</v>
      </c>
      <c r="T5" s="35">
        <f t="shared" si="8"/>
        <v>0</v>
      </c>
      <c r="U5" s="35">
        <f t="shared" si="8"/>
        <v>0</v>
      </c>
      <c r="V5" s="35">
        <f t="shared" si="8"/>
        <v>0</v>
      </c>
      <c r="W5" s="35">
        <f t="shared" si="8"/>
        <v>0</v>
      </c>
      <c r="X5" s="35">
        <f t="shared" si="8"/>
        <v>0</v>
      </c>
      <c r="Y5" s="35">
        <f t="shared" si="8"/>
        <v>0</v>
      </c>
      <c r="Z5" s="35">
        <f t="shared" si="8"/>
        <v>0</v>
      </c>
      <c r="AA5" s="35">
        <f t="shared" si="8"/>
        <v>0</v>
      </c>
      <c r="AB5" s="35">
        <f t="shared" si="8"/>
        <v>0</v>
      </c>
      <c r="AC5" s="35">
        <f t="shared" si="8"/>
        <v>0</v>
      </c>
      <c r="AD5" s="35"/>
      <c r="AE5" s="35">
        <f t="shared" ref="AE5:BJ5" si="9">SUM(AE3:AE4)</f>
        <v>0</v>
      </c>
      <c r="AF5" s="35">
        <f t="shared" si="9"/>
        <v>0</v>
      </c>
      <c r="AG5" s="163">
        <f t="shared" si="9"/>
        <v>8800</v>
      </c>
      <c r="AH5" s="35">
        <f t="shared" si="9"/>
        <v>0</v>
      </c>
      <c r="AI5" s="35">
        <f t="shared" si="9"/>
        <v>0</v>
      </c>
      <c r="AJ5" s="257">
        <f t="shared" si="9"/>
        <v>0</v>
      </c>
      <c r="AK5" s="35">
        <f t="shared" si="9"/>
        <v>0</v>
      </c>
      <c r="AL5" s="35">
        <f t="shared" si="9"/>
        <v>0</v>
      </c>
      <c r="AM5" s="35">
        <f t="shared" si="9"/>
        <v>0</v>
      </c>
      <c r="AN5" s="35">
        <f t="shared" si="9"/>
        <v>0</v>
      </c>
      <c r="AO5" s="35">
        <f t="shared" si="9"/>
        <v>0</v>
      </c>
      <c r="AP5" s="35">
        <f t="shared" si="9"/>
        <v>0</v>
      </c>
      <c r="AQ5" s="35">
        <f t="shared" si="9"/>
        <v>0</v>
      </c>
      <c r="AR5" s="163">
        <f t="shared" si="9"/>
        <v>13200</v>
      </c>
      <c r="AS5" s="163">
        <f t="shared" si="9"/>
        <v>5300</v>
      </c>
      <c r="AT5" s="458">
        <f t="shared" si="9"/>
        <v>0</v>
      </c>
      <c r="AU5" s="163">
        <f t="shared" si="9"/>
        <v>5300</v>
      </c>
      <c r="AV5" s="458">
        <f t="shared" si="9"/>
        <v>0</v>
      </c>
      <c r="AW5" s="458">
        <f t="shared" si="9"/>
        <v>0</v>
      </c>
      <c r="AX5" s="163">
        <f t="shared" si="9"/>
        <v>10600</v>
      </c>
      <c r="AY5" s="163">
        <f t="shared" si="9"/>
        <v>0</v>
      </c>
      <c r="AZ5" s="458">
        <f t="shared" si="9"/>
        <v>0</v>
      </c>
      <c r="BA5" s="35">
        <f t="shared" si="9"/>
        <v>0</v>
      </c>
      <c r="BB5" s="35">
        <f t="shared" si="9"/>
        <v>0</v>
      </c>
      <c r="BC5" s="35">
        <f t="shared" si="9"/>
        <v>0</v>
      </c>
      <c r="BD5" s="35">
        <f t="shared" si="9"/>
        <v>0</v>
      </c>
      <c r="BE5" s="35">
        <f t="shared" si="9"/>
        <v>0</v>
      </c>
      <c r="BF5" s="35">
        <f t="shared" si="9"/>
        <v>0</v>
      </c>
      <c r="BG5" s="35">
        <f t="shared" si="9"/>
        <v>0</v>
      </c>
      <c r="BH5" s="35">
        <f t="shared" si="9"/>
        <v>0</v>
      </c>
      <c r="BI5" s="35">
        <f t="shared" si="9"/>
        <v>0</v>
      </c>
      <c r="BJ5" s="35">
        <f t="shared" si="9"/>
        <v>0</v>
      </c>
      <c r="BK5" s="35"/>
      <c r="BL5" s="35"/>
      <c r="BM5" s="35">
        <f>SUM(BM3:BM4)</f>
        <v>0</v>
      </c>
      <c r="BN5" s="163">
        <f>SUM(BN3:BN4)</f>
        <v>400</v>
      </c>
      <c r="BO5" s="35"/>
      <c r="BP5" s="35"/>
      <c r="BQ5" s="35"/>
      <c r="BR5" s="35"/>
      <c r="BS5" s="35"/>
      <c r="BT5" s="35"/>
      <c r="BU5" s="163">
        <f>SUM(BU3:BU4)</f>
        <v>40100</v>
      </c>
      <c r="BV5" s="163">
        <f>SUM(BV3:BV4)</f>
        <v>1600</v>
      </c>
      <c r="BW5" s="261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34"/>
      <c r="D7" s="134"/>
      <c r="E7" s="2"/>
      <c r="F7" s="2"/>
      <c r="G7" s="2"/>
      <c r="H7" s="2"/>
      <c r="I7" s="2"/>
      <c r="J7" s="170" t="s">
        <v>426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437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61" t="s">
        <v>185</v>
      </c>
      <c r="AT7" s="2"/>
      <c r="AU7" s="2"/>
      <c r="AV7" s="2"/>
      <c r="AW7" s="2"/>
      <c r="AX7" s="2"/>
      <c r="AY7" s="161" t="s">
        <v>197</v>
      </c>
      <c r="AZ7" s="2"/>
      <c r="BA7" s="2"/>
      <c r="BB7" s="2"/>
      <c r="BC7" s="161" t="s">
        <v>210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496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4"/>
      <c r="K8" s="170" t="s">
        <v>427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70" t="s">
        <v>180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60" t="s">
        <v>188</v>
      </c>
      <c r="AU8" s="2"/>
      <c r="AV8" s="2"/>
      <c r="AW8" s="2"/>
      <c r="AX8" s="2"/>
      <c r="AY8" s="2"/>
      <c r="AZ8" s="259" t="s">
        <v>198</v>
      </c>
      <c r="BA8" s="2"/>
      <c r="BB8" s="2"/>
      <c r="BC8" s="2"/>
      <c r="BD8" s="182" t="s">
        <v>213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497</v>
      </c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4"/>
      <c r="L9" s="170" t="s">
        <v>428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438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186</v>
      </c>
      <c r="AV9" s="2"/>
      <c r="AW9" s="2"/>
      <c r="AX9" s="2"/>
      <c r="AY9" s="2"/>
      <c r="AZ9" s="2"/>
      <c r="BA9" s="161" t="s">
        <v>199</v>
      </c>
      <c r="BB9" s="2"/>
      <c r="BC9" s="2"/>
      <c r="BD9" s="2"/>
      <c r="BE9" s="161" t="s">
        <v>214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7"/>
      <c r="J10" s="4"/>
      <c r="K10" s="4"/>
      <c r="L10" s="4"/>
      <c r="M10" s="184" t="s">
        <v>429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7" t="s">
        <v>439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60" t="s">
        <v>187</v>
      </c>
      <c r="AW10" s="2"/>
      <c r="AX10" s="2"/>
      <c r="AY10" s="2"/>
      <c r="AZ10" s="2"/>
      <c r="BA10" s="2"/>
      <c r="BB10" s="2"/>
      <c r="BC10" s="2"/>
      <c r="BD10" s="2"/>
      <c r="BE10" s="2"/>
      <c r="BF10" s="182" t="s">
        <v>216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498</v>
      </c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4"/>
      <c r="N11" s="161" t="s">
        <v>430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440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59" t="s">
        <v>194</v>
      </c>
      <c r="AX11" s="2"/>
      <c r="AY11" s="2"/>
      <c r="AZ11" s="2"/>
      <c r="BA11" s="2"/>
      <c r="BB11" s="2"/>
      <c r="BC11" s="2"/>
      <c r="BD11" s="2"/>
      <c r="BE11" s="2"/>
      <c r="BF11" s="2"/>
      <c r="BG11" s="161" t="s">
        <v>217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B12" s="320"/>
      <c r="C12" s="134"/>
      <c r="D12" s="134"/>
      <c r="E12" s="2"/>
      <c r="F12" s="2"/>
      <c r="G12" s="2"/>
      <c r="H12" s="2"/>
      <c r="I12" s="2"/>
      <c r="J12" s="55">
        <v>1100</v>
      </c>
      <c r="K12" s="4"/>
      <c r="L12" s="4"/>
      <c r="M12" s="4"/>
      <c r="N12" s="4"/>
      <c r="O12" s="161" t="s">
        <v>485</v>
      </c>
      <c r="P12" s="4"/>
      <c r="Q12" s="184"/>
      <c r="R12" s="184"/>
      <c r="S12" s="18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8" t="s">
        <v>441</v>
      </c>
      <c r="AK12" s="117"/>
      <c r="AL12" s="117"/>
      <c r="AM12" s="117"/>
      <c r="AN12" s="117"/>
      <c r="AO12" s="117"/>
      <c r="AP12" s="117"/>
      <c r="AQ12" s="117"/>
      <c r="AR12" s="2"/>
      <c r="AS12" s="2"/>
      <c r="AT12" s="2"/>
      <c r="AU12" s="2"/>
      <c r="AV12" s="2"/>
      <c r="AW12" s="2"/>
      <c r="AX12" s="2"/>
      <c r="AY12" s="2"/>
      <c r="AZ12" s="2"/>
      <c r="BA12" s="161" t="s">
        <v>205</v>
      </c>
      <c r="BB12" s="2"/>
      <c r="BC12" s="2"/>
      <c r="BD12" s="2"/>
      <c r="BE12" s="2"/>
      <c r="BF12" s="2"/>
      <c r="BG12" s="2"/>
      <c r="BH12" s="182" t="s">
        <v>218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B13" s="320"/>
      <c r="C13" s="80"/>
      <c r="D13" s="80"/>
      <c r="E13" s="2"/>
      <c r="F13" s="2"/>
      <c r="G13" s="2"/>
      <c r="H13" s="2"/>
      <c r="I13" s="2"/>
      <c r="J13" s="219" t="s">
        <v>370</v>
      </c>
      <c r="K13" s="4"/>
      <c r="L13" s="4"/>
      <c r="M13" s="4"/>
      <c r="N13" s="4"/>
      <c r="O13" s="4"/>
      <c r="P13" s="184" t="s">
        <v>431</v>
      </c>
      <c r="Q13" s="184"/>
      <c r="R13" s="184"/>
      <c r="S13" s="18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7"/>
      <c r="AF13" s="2"/>
      <c r="AG13" s="2"/>
      <c r="AH13" s="2"/>
      <c r="AI13" s="2"/>
      <c r="AJ13" s="2"/>
      <c r="AK13" s="169" t="s">
        <v>442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60" t="s">
        <v>203</v>
      </c>
      <c r="BB13" s="2"/>
      <c r="BC13" s="2"/>
      <c r="BD13" s="2"/>
      <c r="BE13" s="2"/>
      <c r="BF13" s="2"/>
      <c r="BG13" s="2"/>
      <c r="BH13" s="2"/>
      <c r="BI13" s="161" t="s">
        <v>219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320"/>
      <c r="C14" s="80"/>
      <c r="D14" s="8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61" t="s">
        <v>452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7" t="s">
        <v>482</v>
      </c>
      <c r="AM14" s="117"/>
      <c r="AN14" s="117"/>
      <c r="AO14" s="117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61" t="s">
        <v>204</v>
      </c>
      <c r="BB14" s="2"/>
      <c r="BC14" s="2"/>
      <c r="BD14" s="2"/>
      <c r="BE14" s="2"/>
      <c r="BF14" s="2"/>
      <c r="BG14" s="2"/>
      <c r="BH14" s="2"/>
      <c r="BI14" s="2"/>
      <c r="BJ14" s="182" t="s">
        <v>287</v>
      </c>
      <c r="BK14" s="182"/>
      <c r="BL14" s="18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320"/>
      <c r="C15" s="80"/>
      <c r="D15" s="80"/>
      <c r="E15" s="2"/>
      <c r="F15" s="2"/>
      <c r="G15" s="2"/>
      <c r="H15" s="2"/>
      <c r="I15" s="7"/>
      <c r="J15" s="7" t="s">
        <v>541</v>
      </c>
      <c r="K15" s="4"/>
      <c r="L15" s="4"/>
      <c r="M15" s="4"/>
      <c r="N15" s="4"/>
      <c r="O15" s="4"/>
      <c r="P15" s="4"/>
      <c r="Q15" s="4"/>
      <c r="R15" s="183" t="s">
        <v>453</v>
      </c>
      <c r="S15" s="18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9" t="s">
        <v>483</v>
      </c>
      <c r="AN15" s="2"/>
      <c r="AO15" s="169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82" t="s">
        <v>206</v>
      </c>
      <c r="BB15" s="2"/>
      <c r="BC15" s="2"/>
      <c r="BD15" s="2"/>
      <c r="BE15" s="2"/>
      <c r="BF15" s="2"/>
      <c r="BG15" s="2"/>
      <c r="BH15" s="2"/>
      <c r="BI15" s="2"/>
      <c r="BJ15" s="2"/>
      <c r="BK15" s="161" t="s">
        <v>471</v>
      </c>
      <c r="BL15" s="161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0"/>
      <c r="D16" s="80"/>
      <c r="E16" s="85"/>
      <c r="F16" s="85"/>
      <c r="G16" s="85"/>
      <c r="H16" s="85"/>
      <c r="I16" s="7"/>
      <c r="J16" s="7"/>
      <c r="K16" s="85"/>
      <c r="L16" s="85"/>
      <c r="M16" s="85"/>
      <c r="N16" s="4"/>
      <c r="O16" s="4"/>
      <c r="P16" s="4"/>
      <c r="Q16" s="4"/>
      <c r="R16" s="4"/>
      <c r="S16" s="161" t="s">
        <v>479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5"/>
      <c r="AH16" s="85"/>
      <c r="AI16" s="85"/>
      <c r="AJ16" s="85"/>
      <c r="AK16" s="85"/>
      <c r="AL16" s="85"/>
      <c r="AM16" s="85"/>
      <c r="AN16" s="117" t="s">
        <v>519</v>
      </c>
      <c r="AO16" s="117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187" t="s">
        <v>253</v>
      </c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184" t="s">
        <v>470</v>
      </c>
      <c r="BM16" s="85"/>
      <c r="BN16" s="85"/>
      <c r="BO16" s="85"/>
      <c r="BP16" s="85"/>
      <c r="BQ16" s="85"/>
      <c r="BR16" s="85"/>
      <c r="BS16" s="85"/>
      <c r="BT16" s="85"/>
      <c r="BU16" s="7"/>
      <c r="BV16" s="7"/>
    </row>
    <row r="17" spans="3:74">
      <c r="C17" s="80"/>
      <c r="D17" s="80"/>
      <c r="J17" s="85"/>
      <c r="K17" s="85"/>
      <c r="L17" s="85"/>
      <c r="M17" s="85"/>
      <c r="N17" s="85"/>
      <c r="O17" s="85"/>
      <c r="P17" s="4"/>
      <c r="Q17" s="4"/>
      <c r="R17" s="4"/>
      <c r="S17" s="4"/>
      <c r="T17" s="184" t="s">
        <v>486</v>
      </c>
      <c r="U17" s="4"/>
      <c r="V17" s="4"/>
      <c r="W17" s="4"/>
      <c r="X17" s="4"/>
      <c r="Y17" s="4"/>
      <c r="Z17" s="4"/>
      <c r="AA17" s="4"/>
      <c r="AB17" s="4"/>
      <c r="AC17" s="2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2"/>
      <c r="AO17" s="169" t="s">
        <v>520</v>
      </c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188" t="s">
        <v>254</v>
      </c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7"/>
      <c r="BV17" s="7"/>
    </row>
    <row r="18" spans="3:74">
      <c r="C18" s="80"/>
      <c r="D18" s="80"/>
      <c r="L18" s="85"/>
      <c r="M18" s="85"/>
      <c r="N18" s="85"/>
      <c r="O18" s="85"/>
      <c r="P18" s="4"/>
      <c r="Q18" s="4"/>
      <c r="R18" s="4"/>
      <c r="S18" s="4"/>
      <c r="T18" s="4"/>
      <c r="U18" s="184" t="s">
        <v>432</v>
      </c>
      <c r="V18" s="4"/>
      <c r="W18" s="4"/>
      <c r="X18" s="4"/>
      <c r="Y18" s="4"/>
      <c r="Z18" s="4"/>
      <c r="AA18" s="4"/>
      <c r="AB18" s="4"/>
      <c r="AC18" s="2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187" t="s">
        <v>255</v>
      </c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7"/>
      <c r="BV18" s="7"/>
    </row>
    <row r="19" spans="3:74">
      <c r="C19" s="80"/>
      <c r="D19" s="80"/>
      <c r="L19" s="85"/>
      <c r="M19" s="85"/>
      <c r="N19" s="85"/>
      <c r="O19" s="85"/>
      <c r="P19" s="85"/>
      <c r="Q19" s="85"/>
      <c r="R19" s="85"/>
      <c r="S19" s="85"/>
      <c r="T19" s="4"/>
      <c r="U19" s="4"/>
      <c r="V19" s="161" t="s">
        <v>433</v>
      </c>
      <c r="W19" s="4"/>
      <c r="X19" s="4"/>
      <c r="Y19" s="4"/>
      <c r="Z19" s="4"/>
      <c r="AA19" s="4"/>
      <c r="AB19" s="4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7"/>
      <c r="BV19" s="7"/>
    </row>
    <row r="20" spans="3:74">
      <c r="C20" s="80"/>
      <c r="D20" s="80"/>
      <c r="L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183" t="s">
        <v>434</v>
      </c>
      <c r="X20" s="4"/>
      <c r="Y20" s="4"/>
      <c r="Z20" s="4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182" t="s">
        <v>521</v>
      </c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7"/>
      <c r="BV20" s="7"/>
    </row>
    <row r="21" spans="3:74">
      <c r="L21" s="85"/>
      <c r="M21" s="85"/>
      <c r="N21" s="85"/>
      <c r="O21" s="85"/>
      <c r="P21" s="85"/>
      <c r="Q21" s="85"/>
      <c r="R21" s="85"/>
      <c r="S21" s="85"/>
      <c r="T21" s="4"/>
      <c r="U21" s="4"/>
      <c r="V21" s="4"/>
      <c r="W21" s="4"/>
      <c r="X21" s="184" t="s">
        <v>435</v>
      </c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</row>
    <row r="22" spans="3:74">
      <c r="K22" s="3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161" t="s">
        <v>284</v>
      </c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</row>
    <row r="23" spans="3:74">
      <c r="K23" s="3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184" t="s">
        <v>436</v>
      </c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</row>
    <row r="24" spans="3:74"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</row>
    <row r="25" spans="3:74"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</row>
    <row r="26" spans="3:74"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</row>
    <row r="27" spans="3:74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</row>
    <row r="28" spans="3:74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</row>
    <row r="29" spans="3:74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</row>
    <row r="30" spans="3:74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</row>
    <row r="31" spans="3:74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</row>
    <row r="32" spans="3:74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</row>
    <row r="33" spans="12:72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</row>
    <row r="34" spans="12:72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</row>
    <row r="35" spans="12:72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</row>
    <row r="36" spans="12:72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A14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6" style="7" bestFit="1" customWidth="1"/>
    <col min="2" max="2" width="48.140625" style="89" customWidth="1"/>
    <col min="3" max="3" width="11.42578125" style="3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3" width="10.5703125" style="2" bestFit="1" customWidth="1"/>
    <col min="14" max="14" width="9" style="2" bestFit="1" customWidth="1"/>
    <col min="15" max="15" width="8.7109375" style="2" customWidth="1"/>
    <col min="16" max="16" width="8.85546875" style="2" bestFit="1" customWidth="1"/>
    <col min="17" max="17" width="9" style="2" bestFit="1" customWidth="1"/>
    <col min="18" max="18" width="7.7109375" style="82" customWidth="1"/>
    <col min="19" max="21" width="5.85546875" style="3" customWidth="1"/>
    <col min="22" max="23" width="8.7109375" style="3" customWidth="1"/>
    <col min="24" max="25" width="3.28515625" style="3" bestFit="1" customWidth="1"/>
    <col min="26" max="16384" width="9.140625" style="3"/>
  </cols>
  <sheetData>
    <row r="1" spans="1:27" ht="15.75" customHeight="1">
      <c r="A1" s="668" t="s">
        <v>1</v>
      </c>
      <c r="B1" s="670" t="s">
        <v>0</v>
      </c>
      <c r="C1" s="672" t="s">
        <v>7</v>
      </c>
      <c r="D1" s="663" t="s">
        <v>6</v>
      </c>
      <c r="E1" s="664"/>
      <c r="F1" s="665" t="s">
        <v>5</v>
      </c>
      <c r="G1" s="666"/>
      <c r="H1" s="663" t="s">
        <v>64</v>
      </c>
      <c r="I1" s="664"/>
      <c r="J1" s="677" t="s">
        <v>9</v>
      </c>
      <c r="K1" s="477" t="s">
        <v>443</v>
      </c>
      <c r="L1" s="679"/>
      <c r="M1" s="477" t="s">
        <v>84</v>
      </c>
      <c r="N1" s="478"/>
      <c r="O1" s="478"/>
      <c r="P1" s="478"/>
      <c r="Q1" s="478"/>
      <c r="R1" s="673" t="s">
        <v>86</v>
      </c>
      <c r="S1" s="673"/>
      <c r="T1" s="673"/>
      <c r="U1" s="673"/>
      <c r="V1" s="673"/>
      <c r="W1" s="673"/>
    </row>
    <row r="2" spans="1:27" ht="15.75" customHeight="1" thickBot="1">
      <c r="A2" s="669"/>
      <c r="B2" s="671"/>
      <c r="C2" s="539"/>
      <c r="D2" s="59"/>
      <c r="E2" s="31" t="s">
        <v>9</v>
      </c>
      <c r="F2" s="59"/>
      <c r="G2" s="60" t="s">
        <v>9</v>
      </c>
      <c r="H2" s="59"/>
      <c r="I2" s="31" t="s">
        <v>9</v>
      </c>
      <c r="J2" s="678"/>
      <c r="K2" s="255"/>
      <c r="L2" s="186" t="s">
        <v>9</v>
      </c>
      <c r="M2" s="189" t="s">
        <v>138</v>
      </c>
      <c r="N2" s="189" t="s">
        <v>443</v>
      </c>
      <c r="O2" s="189" t="s">
        <v>365</v>
      </c>
      <c r="P2" s="189" t="s">
        <v>59</v>
      </c>
      <c r="Q2" s="189" t="s">
        <v>137</v>
      </c>
      <c r="R2" s="674" t="s">
        <v>449</v>
      </c>
      <c r="S2" s="675"/>
      <c r="T2" s="675"/>
      <c r="U2" s="675"/>
      <c r="V2" s="676"/>
      <c r="W2" s="190" t="s">
        <v>47</v>
      </c>
    </row>
    <row r="3" spans="1:27" s="5" customFormat="1">
      <c r="A3" s="360" t="str">
        <f>'1-συμβολαια'!A3</f>
        <v>4ο</v>
      </c>
      <c r="B3" s="359" t="str">
        <f>'1-συμβολαια'!C3</f>
        <v>υποθήκης 6.638κ 1.978.864δρχ   ΕΞΑΛΕΙΨΗ</v>
      </c>
      <c r="C3" s="361">
        <f>'1-συμβολαια'!D3</f>
        <v>0</v>
      </c>
      <c r="D3" s="294"/>
      <c r="E3" s="294"/>
      <c r="F3" s="294"/>
      <c r="G3" s="294"/>
      <c r="H3" s="294"/>
      <c r="I3" s="294"/>
      <c r="J3" s="289">
        <f>'1-συμβολαια'!N3</f>
        <v>5314</v>
      </c>
      <c r="K3" s="289">
        <f>'2-δικαιώμ'!O3+'5-αντίγρ'!O3</f>
        <v>814</v>
      </c>
      <c r="L3" s="289">
        <v>572</v>
      </c>
      <c r="M3" s="289">
        <f>'1-συμβολαια'!O3</f>
        <v>8072</v>
      </c>
      <c r="N3" s="289">
        <f t="shared" ref="N3:N4" si="0">K3-L3</f>
        <v>242</v>
      </c>
      <c r="O3" s="289">
        <f>'8-κ-15-17'!AG3</f>
        <v>0</v>
      </c>
      <c r="P3" s="289">
        <f>'11-χαρτόσ'!L3+'13-ντιΜιΧο'!BV3</f>
        <v>1600</v>
      </c>
      <c r="Q3" s="289">
        <f>'13-ντιΜιΧο'!BU3</f>
        <v>31150</v>
      </c>
      <c r="R3" s="299"/>
      <c r="S3" s="291"/>
      <c r="T3" s="291"/>
      <c r="U3" s="291"/>
      <c r="V3" s="291"/>
      <c r="W3" s="294"/>
    </row>
    <row r="4" spans="1:27" s="5" customFormat="1" ht="12" thickBot="1">
      <c r="A4" s="441">
        <f>'1-συμβολαια'!A4</f>
        <v>0</v>
      </c>
      <c r="B4" s="442" t="str">
        <f>'1-συμβολαια'!C4</f>
        <v>τόκοι δανείου [προυπολογιζόμενοι VS πληρωμένοι]</v>
      </c>
      <c r="C4" s="449">
        <f>'1-συμβολαια'!D4</f>
        <v>6666</v>
      </c>
      <c r="D4" s="417"/>
      <c r="E4" s="417"/>
      <c r="F4" s="417"/>
      <c r="G4" s="417"/>
      <c r="H4" s="417"/>
      <c r="I4" s="417"/>
      <c r="J4" s="415">
        <f>'1-συμβολαια'!N4</f>
        <v>0</v>
      </c>
      <c r="K4" s="415">
        <f>'2-δικαιώμ'!O4+'5-αντίγρ'!O4</f>
        <v>650</v>
      </c>
      <c r="L4" s="415"/>
      <c r="M4" s="415">
        <f>'1-συμβολαια'!O4</f>
        <v>6950</v>
      </c>
      <c r="N4" s="415">
        <f t="shared" si="0"/>
        <v>650</v>
      </c>
      <c r="O4" s="415">
        <f>'8-κ-15-17'!AG4</f>
        <v>86.658000000000001</v>
      </c>
      <c r="P4" s="415">
        <f>'11-χαρτόσ'!L4+'13-ντιΜιΧο'!BV4</f>
        <v>0</v>
      </c>
      <c r="Q4" s="415">
        <f>'13-ντιΜιΧο'!BU4</f>
        <v>8950</v>
      </c>
      <c r="R4" s="450"/>
      <c r="S4" s="418"/>
      <c r="T4" s="418"/>
      <c r="U4" s="418"/>
      <c r="V4" s="418"/>
      <c r="W4" s="417"/>
    </row>
    <row r="5" spans="1:27">
      <c r="A5" s="667" t="s">
        <v>56</v>
      </c>
      <c r="B5" s="667"/>
      <c r="C5" s="667"/>
      <c r="D5" s="263">
        <f t="shared" ref="D5:W5" si="1">SUM(D3:D4)</f>
        <v>0</v>
      </c>
      <c r="E5" s="263">
        <f t="shared" si="1"/>
        <v>0</v>
      </c>
      <c r="F5" s="263">
        <f t="shared" si="1"/>
        <v>0</v>
      </c>
      <c r="G5" s="263">
        <f t="shared" si="1"/>
        <v>0</v>
      </c>
      <c r="H5" s="263">
        <f t="shared" si="1"/>
        <v>0</v>
      </c>
      <c r="I5" s="263">
        <f t="shared" si="1"/>
        <v>0</v>
      </c>
      <c r="J5" s="263">
        <f t="shared" si="1"/>
        <v>5314</v>
      </c>
      <c r="K5" s="263">
        <f t="shared" si="1"/>
        <v>1464</v>
      </c>
      <c r="L5" s="263">
        <f t="shared" si="1"/>
        <v>572</v>
      </c>
      <c r="M5" s="263">
        <f t="shared" si="1"/>
        <v>15022</v>
      </c>
      <c r="N5" s="263">
        <f t="shared" si="1"/>
        <v>892</v>
      </c>
      <c r="O5" s="263">
        <f t="shared" si="1"/>
        <v>86.658000000000001</v>
      </c>
      <c r="P5" s="263">
        <f t="shared" si="1"/>
        <v>1600</v>
      </c>
      <c r="Q5" s="263">
        <f t="shared" si="1"/>
        <v>40100</v>
      </c>
      <c r="R5" s="300">
        <f t="shared" si="1"/>
        <v>0</v>
      </c>
      <c r="S5" s="300">
        <f t="shared" si="1"/>
        <v>0</v>
      </c>
      <c r="T5" s="300">
        <f t="shared" si="1"/>
        <v>0</v>
      </c>
      <c r="U5" s="300">
        <f t="shared" si="1"/>
        <v>0</v>
      </c>
      <c r="V5" s="300">
        <f t="shared" si="1"/>
        <v>0</v>
      </c>
      <c r="W5" s="301">
        <f t="shared" si="1"/>
        <v>0</v>
      </c>
    </row>
    <row r="7" spans="1:27">
      <c r="S7" s="82"/>
      <c r="T7" s="82"/>
      <c r="U7" s="82"/>
      <c r="V7" s="82"/>
      <c r="W7" s="82"/>
      <c r="X7" s="82"/>
      <c r="Y7" s="82"/>
      <c r="Z7" s="82"/>
      <c r="AA7" s="82"/>
    </row>
    <row r="8" spans="1:27">
      <c r="S8" s="82"/>
      <c r="T8" s="82"/>
      <c r="U8" s="82"/>
      <c r="V8" s="82"/>
      <c r="W8" s="82"/>
      <c r="X8" s="82"/>
      <c r="Y8" s="82"/>
      <c r="Z8" s="82"/>
      <c r="AA8" s="82"/>
    </row>
    <row r="9" spans="1:27" s="5" customFormat="1">
      <c r="A9" s="55"/>
      <c r="B9" s="112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82"/>
      <c r="S9" s="82"/>
      <c r="T9" s="82"/>
      <c r="U9" s="82"/>
      <c r="V9" s="82"/>
      <c r="W9" s="82"/>
      <c r="X9" s="82"/>
      <c r="Y9" s="82"/>
      <c r="Z9" s="82"/>
      <c r="AA9" s="82"/>
    </row>
    <row r="10" spans="1:27" s="5" customFormat="1">
      <c r="A10" s="55"/>
      <c r="B10" s="137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82"/>
      <c r="S10" s="82"/>
      <c r="T10" s="82"/>
      <c r="U10" s="82"/>
      <c r="V10" s="82"/>
      <c r="W10" s="82"/>
      <c r="X10" s="82"/>
      <c r="Y10" s="82"/>
      <c r="Z10" s="82"/>
      <c r="AA10" s="82"/>
    </row>
    <row r="11" spans="1:27" s="5" customFormat="1">
      <c r="A11" s="55"/>
      <c r="B11" s="138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113"/>
      <c r="S11" s="82"/>
      <c r="T11" s="82"/>
      <c r="U11" s="82"/>
      <c r="V11" s="82"/>
      <c r="W11" s="82"/>
      <c r="X11" s="82"/>
      <c r="Y11" s="82"/>
      <c r="Z11" s="82"/>
      <c r="AA11" s="82"/>
    </row>
    <row r="12" spans="1:27" s="5" customFormat="1">
      <c r="A12" s="55"/>
      <c r="B12" s="112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113"/>
      <c r="S12" s="82"/>
      <c r="T12" s="82"/>
      <c r="U12" s="82"/>
      <c r="V12" s="82"/>
      <c r="W12" s="82"/>
      <c r="X12" s="82"/>
      <c r="Y12" s="82"/>
      <c r="Z12" s="82"/>
      <c r="AA12" s="82"/>
    </row>
    <row r="13" spans="1:27" s="5" customFormat="1">
      <c r="A13" s="55"/>
      <c r="B13" s="11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113"/>
      <c r="S13" s="82"/>
      <c r="T13" s="82"/>
      <c r="U13" s="82"/>
      <c r="V13" s="82"/>
      <c r="W13" s="82"/>
      <c r="X13" s="82"/>
      <c r="Y13" s="82"/>
      <c r="Z13" s="82"/>
      <c r="AA13" s="82"/>
    </row>
    <row r="14" spans="1:27">
      <c r="S14" s="82"/>
      <c r="T14" s="82"/>
      <c r="U14" s="82"/>
      <c r="V14" s="82"/>
      <c r="W14" s="82"/>
      <c r="X14" s="82"/>
      <c r="Y14" s="82"/>
      <c r="Z14" s="82"/>
      <c r="AA14" s="82"/>
    </row>
  </sheetData>
  <mergeCells count="12">
    <mergeCell ref="R1:W1"/>
    <mergeCell ref="R2:V2"/>
    <mergeCell ref="M1:Q1"/>
    <mergeCell ref="J1:J2"/>
    <mergeCell ref="K1:L1"/>
    <mergeCell ref="D1:E1"/>
    <mergeCell ref="F1:G1"/>
    <mergeCell ref="H1:I1"/>
    <mergeCell ref="A5:C5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5" sqref="A5:XFD14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83" t="s">
        <v>76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</row>
    <row r="2" spans="1:23" s="8" customFormat="1" ht="23.25" customHeight="1" thickBot="1">
      <c r="A2" s="266" t="s">
        <v>19</v>
      </c>
      <c r="B2" s="684" t="s">
        <v>29</v>
      </c>
      <c r="C2" s="685"/>
      <c r="D2" s="686"/>
      <c r="E2" s="687" t="s">
        <v>86</v>
      </c>
      <c r="F2" s="688"/>
      <c r="G2" s="688"/>
      <c r="H2" s="689"/>
      <c r="I2" s="690" t="s">
        <v>86</v>
      </c>
      <c r="J2" s="691"/>
      <c r="K2" s="691"/>
      <c r="L2" s="692"/>
      <c r="M2" s="267" t="s">
        <v>38</v>
      </c>
      <c r="N2" s="267" t="s">
        <v>39</v>
      </c>
      <c r="O2" s="267" t="s">
        <v>40</v>
      </c>
      <c r="P2" s="267" t="s">
        <v>41</v>
      </c>
      <c r="Q2" s="267" t="s">
        <v>42</v>
      </c>
    </row>
    <row r="3" spans="1:23" s="17" customFormat="1">
      <c r="A3" s="29" t="str">
        <f>'1-συμβολαια'!A3</f>
        <v>4ο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80" t="s">
        <v>105</v>
      </c>
      <c r="C6" s="680"/>
      <c r="D6" s="680"/>
      <c r="E6" s="680"/>
      <c r="F6" s="680"/>
      <c r="G6" s="680"/>
      <c r="H6" s="680"/>
      <c r="I6" s="680"/>
      <c r="J6" s="680"/>
      <c r="K6" s="680"/>
      <c r="L6" s="3"/>
      <c r="M6" s="3"/>
      <c r="N6" s="3"/>
      <c r="O6" s="3"/>
      <c r="P6" s="3"/>
      <c r="Q6" s="3"/>
    </row>
    <row r="7" spans="1:23" ht="15.75" customHeight="1">
      <c r="C7" s="682" t="s">
        <v>106</v>
      </c>
      <c r="D7" s="682"/>
      <c r="E7" s="682"/>
      <c r="F7" s="682"/>
      <c r="G7" s="682"/>
      <c r="H7" s="682"/>
      <c r="I7" s="682"/>
      <c r="J7" s="682"/>
      <c r="K7" s="682"/>
      <c r="L7" s="3"/>
      <c r="M7" s="3"/>
      <c r="N7" s="3"/>
      <c r="O7" s="3"/>
      <c r="P7" s="3"/>
      <c r="Q7" s="3"/>
    </row>
    <row r="8" spans="1:23" ht="15.75" customHeight="1">
      <c r="D8" s="680" t="s">
        <v>288</v>
      </c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680"/>
      <c r="P8" s="3"/>
      <c r="Q8" s="3"/>
    </row>
    <row r="9" spans="1:23" s="5" customFormat="1" ht="15.75" customHeight="1">
      <c r="A9" s="55"/>
      <c r="B9" s="264"/>
      <c r="C9" s="264"/>
      <c r="D9" s="265"/>
      <c r="E9" s="682" t="s">
        <v>444</v>
      </c>
      <c r="F9" s="682"/>
      <c r="G9" s="682"/>
      <c r="H9" s="682"/>
      <c r="I9" s="682"/>
      <c r="J9" s="682"/>
      <c r="K9" s="682"/>
      <c r="L9" s="682"/>
      <c r="M9" s="682"/>
      <c r="N9" s="3"/>
      <c r="O9" s="3"/>
      <c r="P9" s="3"/>
      <c r="Q9" s="3"/>
    </row>
    <row r="10" spans="1:23" s="5" customFormat="1" ht="15.75" customHeight="1">
      <c r="A10" s="55"/>
      <c r="B10" s="264"/>
      <c r="C10" s="264"/>
      <c r="D10" s="265"/>
      <c r="E10" s="6"/>
      <c r="F10" s="680" t="s">
        <v>128</v>
      </c>
      <c r="G10" s="680"/>
      <c r="H10" s="680"/>
      <c r="I10" s="680"/>
      <c r="J10" s="680"/>
      <c r="K10" s="680"/>
      <c r="L10" s="680"/>
      <c r="M10" s="680"/>
      <c r="N10" s="680"/>
      <c r="O10" s="680"/>
      <c r="P10" s="680"/>
      <c r="Q10" s="3"/>
    </row>
    <row r="11" spans="1:23" s="5" customFormat="1" ht="15.75" customHeight="1">
      <c r="A11" s="55"/>
      <c r="B11" s="264"/>
      <c r="C11" s="264"/>
      <c r="D11" s="265"/>
      <c r="E11" s="6"/>
      <c r="F11" s="6"/>
      <c r="G11" s="682" t="s">
        <v>445</v>
      </c>
      <c r="H11" s="682"/>
      <c r="I11" s="682"/>
      <c r="J11" s="682"/>
      <c r="K11" s="682"/>
      <c r="L11" s="682"/>
      <c r="M11" s="682"/>
      <c r="N11" s="682"/>
      <c r="O11" s="682"/>
      <c r="P11" s="682"/>
      <c r="Q11" s="682"/>
    </row>
    <row r="12" spans="1:23" s="5" customFormat="1" ht="15.75" customHeight="1">
      <c r="A12" s="55"/>
      <c r="B12" s="264"/>
      <c r="C12" s="264"/>
      <c r="D12" s="265"/>
      <c r="E12" s="6"/>
      <c r="F12" s="6"/>
      <c r="G12" s="256"/>
      <c r="H12" s="680" t="s">
        <v>107</v>
      </c>
      <c r="I12" s="680"/>
      <c r="J12" s="680"/>
      <c r="K12" s="680"/>
      <c r="L12" s="680"/>
      <c r="M12" s="680"/>
      <c r="N12" s="680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5"/>
      <c r="B13" s="264"/>
      <c r="C13" s="264"/>
      <c r="D13" s="265"/>
      <c r="E13" s="6"/>
      <c r="F13" s="6"/>
      <c r="G13" s="256"/>
      <c r="H13" s="6"/>
      <c r="I13" s="682" t="s">
        <v>108</v>
      </c>
      <c r="J13" s="682"/>
      <c r="K13" s="682"/>
      <c r="L13" s="682"/>
      <c r="M13" s="682"/>
      <c r="N13" s="682"/>
      <c r="O13" s="682"/>
      <c r="P13" s="682"/>
      <c r="Q13" s="682"/>
      <c r="R13" s="682"/>
      <c r="S13" s="3"/>
      <c r="T13" s="3"/>
      <c r="U13" s="3"/>
      <c r="V13" s="3"/>
      <c r="W13" s="3"/>
    </row>
    <row r="14" spans="1:23" s="5" customFormat="1" ht="15.75" customHeight="1">
      <c r="A14" s="55"/>
      <c r="B14" s="264"/>
      <c r="C14" s="264"/>
      <c r="D14" s="265"/>
      <c r="E14" s="6"/>
      <c r="F14" s="6"/>
      <c r="G14" s="256"/>
      <c r="H14" s="6"/>
      <c r="I14" s="6"/>
      <c r="J14" s="680" t="s">
        <v>109</v>
      </c>
      <c r="K14" s="680"/>
      <c r="L14" s="680"/>
      <c r="M14" s="680"/>
      <c r="N14" s="680"/>
      <c r="O14" s="680"/>
      <c r="P14" s="680"/>
      <c r="Q14" s="680"/>
      <c r="R14" s="3"/>
      <c r="S14" s="3"/>
      <c r="T14" s="3"/>
      <c r="U14" s="3"/>
      <c r="V14" s="3"/>
      <c r="W14" s="3"/>
    </row>
    <row r="15" spans="1:23" s="5" customFormat="1" ht="15.75" customHeight="1">
      <c r="A15" s="55"/>
      <c r="B15" s="264"/>
      <c r="C15" s="264"/>
      <c r="D15" s="265"/>
      <c r="E15" s="6"/>
      <c r="F15" s="6"/>
      <c r="G15" s="256"/>
      <c r="H15" s="6"/>
      <c r="I15" s="6"/>
      <c r="J15" s="6"/>
      <c r="K15" s="681" t="s">
        <v>129</v>
      </c>
      <c r="L15" s="681"/>
      <c r="M15" s="681"/>
      <c r="N15" s="681"/>
      <c r="O15" s="681"/>
      <c r="P15" s="681"/>
      <c r="Q15" s="681"/>
      <c r="R15" s="681"/>
      <c r="S15" s="681"/>
      <c r="T15" s="681"/>
      <c r="U15" s="681"/>
      <c r="V15" s="3"/>
      <c r="W15" s="3"/>
    </row>
    <row r="16" spans="1:23" s="5" customFormat="1" ht="15.75" customHeight="1">
      <c r="A16" s="55"/>
      <c r="B16" s="264"/>
      <c r="C16" s="264"/>
      <c r="D16" s="265"/>
      <c r="E16" s="6"/>
      <c r="F16" s="6"/>
      <c r="G16" s="256"/>
      <c r="H16" s="6"/>
      <c r="I16" s="6"/>
      <c r="J16" s="6"/>
      <c r="K16" s="6"/>
      <c r="L16" s="680" t="s">
        <v>110</v>
      </c>
      <c r="M16" s="680"/>
      <c r="N16" s="680"/>
      <c r="O16" s="680"/>
      <c r="P16" s="680"/>
      <c r="Q16" s="680"/>
      <c r="R16" s="680"/>
      <c r="S16" s="680"/>
      <c r="T16" s="3"/>
      <c r="U16" s="3"/>
      <c r="V16" s="3"/>
      <c r="W16" s="3"/>
    </row>
    <row r="17" spans="1:23" s="5" customFormat="1" ht="15.75" customHeight="1">
      <c r="A17" s="55"/>
      <c r="B17" s="264"/>
      <c r="C17" s="264"/>
      <c r="D17" s="265"/>
      <c r="E17" s="6"/>
      <c r="F17" s="6"/>
      <c r="G17" s="256"/>
      <c r="H17" s="6"/>
      <c r="I17" s="6"/>
      <c r="J17" s="6"/>
      <c r="K17" s="6"/>
      <c r="L17" s="3"/>
      <c r="M17" s="682" t="s">
        <v>111</v>
      </c>
      <c r="N17" s="682"/>
      <c r="O17" s="682"/>
      <c r="P17" s="682"/>
      <c r="Q17" s="682"/>
      <c r="R17" s="682"/>
      <c r="S17" s="682"/>
      <c r="T17" s="682"/>
      <c r="U17" s="3"/>
      <c r="V17" s="3"/>
      <c r="W17" s="3"/>
    </row>
    <row r="18" spans="1:23" s="5" customFormat="1" ht="15.75" customHeight="1">
      <c r="A18" s="55"/>
      <c r="B18" s="264"/>
      <c r="C18" s="264"/>
      <c r="D18" s="265"/>
      <c r="E18" s="6"/>
      <c r="F18" s="6"/>
      <c r="G18" s="256"/>
      <c r="H18" s="6"/>
      <c r="I18" s="6"/>
      <c r="J18" s="6"/>
      <c r="K18" s="6"/>
      <c r="L18" s="3"/>
      <c r="M18" s="3"/>
      <c r="N18" s="680" t="s">
        <v>112</v>
      </c>
      <c r="O18" s="680"/>
      <c r="P18" s="680"/>
      <c r="Q18" s="680"/>
      <c r="R18" s="680"/>
      <c r="S18" s="680"/>
      <c r="T18" s="680"/>
      <c r="U18" s="680"/>
      <c r="V18" s="680"/>
      <c r="W18" s="680"/>
    </row>
    <row r="19" spans="1:23" s="5" customFormat="1" ht="15.75" customHeight="1">
      <c r="A19" s="55"/>
      <c r="B19" s="264"/>
      <c r="C19" s="264"/>
      <c r="D19" s="265"/>
      <c r="E19" s="6"/>
      <c r="F19" s="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7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83" t="s">
        <v>76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</row>
    <row r="2" spans="1:20" s="8" customFormat="1" ht="23.25" customHeight="1" thickBot="1">
      <c r="A2" s="266" t="s">
        <v>19</v>
      </c>
      <c r="B2" s="684" t="s">
        <v>29</v>
      </c>
      <c r="C2" s="685"/>
      <c r="D2" s="686"/>
      <c r="E2" s="687" t="s">
        <v>86</v>
      </c>
      <c r="F2" s="688"/>
      <c r="G2" s="689"/>
      <c r="H2" s="694" t="s">
        <v>86</v>
      </c>
      <c r="I2" s="695"/>
      <c r="J2" s="696"/>
      <c r="K2" s="690" t="s">
        <v>86</v>
      </c>
      <c r="L2" s="691"/>
      <c r="M2" s="692"/>
      <c r="N2" s="267" t="s">
        <v>36</v>
      </c>
      <c r="O2" s="267" t="s">
        <v>37</v>
      </c>
      <c r="P2" s="267" t="s">
        <v>38</v>
      </c>
      <c r="Q2" s="267" t="s">
        <v>39</v>
      </c>
      <c r="R2" s="267" t="s">
        <v>40</v>
      </c>
      <c r="S2" s="267" t="s">
        <v>41</v>
      </c>
      <c r="T2" s="267" t="s">
        <v>42</v>
      </c>
    </row>
    <row r="3" spans="1:20" s="17" customFormat="1">
      <c r="A3" s="29" t="str">
        <f>'1-συμβολαια'!A3</f>
        <v>4ο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80" t="s">
        <v>113</v>
      </c>
      <c r="C6" s="680"/>
      <c r="D6" s="680"/>
      <c r="E6" s="680"/>
      <c r="F6" s="680"/>
      <c r="G6" s="680"/>
      <c r="H6" s="680"/>
      <c r="I6" s="121"/>
      <c r="J6" s="6"/>
      <c r="K6" s="6"/>
      <c r="L6" s="3"/>
      <c r="M6" s="3"/>
      <c r="N6" s="3"/>
      <c r="O6" s="3"/>
    </row>
    <row r="7" spans="1:20" ht="15.75">
      <c r="B7" s="6"/>
      <c r="C7" s="682" t="s">
        <v>114</v>
      </c>
      <c r="D7" s="682"/>
      <c r="E7" s="682"/>
      <c r="F7" s="682"/>
      <c r="G7" s="682"/>
      <c r="H7" s="682"/>
      <c r="I7" s="682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80" t="s">
        <v>115</v>
      </c>
      <c r="E8" s="680"/>
      <c r="F8" s="680"/>
      <c r="G8" s="680"/>
      <c r="H8" s="680"/>
      <c r="I8" s="680"/>
      <c r="J8" s="680"/>
      <c r="K8" s="680"/>
      <c r="L8" s="3"/>
      <c r="M8" s="3"/>
      <c r="N8" s="3"/>
      <c r="O8" s="3"/>
    </row>
    <row r="9" spans="1:20" ht="15.75" customHeight="1">
      <c r="B9" s="6"/>
      <c r="C9" s="6"/>
      <c r="D9" s="6"/>
      <c r="E9" s="693" t="s">
        <v>120</v>
      </c>
      <c r="F9" s="693"/>
      <c r="G9" s="693"/>
      <c r="H9" s="693"/>
      <c r="I9" s="693"/>
      <c r="J9" s="693"/>
      <c r="K9" s="693"/>
      <c r="L9" s="693"/>
      <c r="M9" s="3"/>
      <c r="N9" s="3"/>
      <c r="O9" s="3"/>
    </row>
    <row r="10" spans="1:20" ht="15.75" customHeight="1">
      <c r="B10" s="6"/>
      <c r="C10" s="6"/>
      <c r="D10" s="6"/>
      <c r="E10" s="6"/>
      <c r="F10" s="680" t="s">
        <v>116</v>
      </c>
      <c r="G10" s="680"/>
      <c r="H10" s="680"/>
      <c r="I10" s="680"/>
      <c r="J10" s="680"/>
      <c r="K10" s="680"/>
      <c r="L10" s="680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82" t="s">
        <v>117</v>
      </c>
      <c r="H11" s="682"/>
      <c r="I11" s="682"/>
      <c r="J11" s="682"/>
      <c r="K11" s="682"/>
      <c r="L11" s="682"/>
      <c r="M11" s="682"/>
      <c r="N11" s="3"/>
      <c r="O11" s="3"/>
    </row>
    <row r="12" spans="1:20" ht="15.75">
      <c r="B12" s="6"/>
      <c r="C12" s="6"/>
      <c r="D12" s="6"/>
      <c r="E12" s="6"/>
      <c r="F12" s="6"/>
      <c r="G12" s="6"/>
      <c r="H12" s="680" t="s">
        <v>118</v>
      </c>
      <c r="I12" s="680"/>
      <c r="J12" s="680"/>
      <c r="K12" s="680"/>
      <c r="L12" s="680"/>
      <c r="M12" s="680"/>
      <c r="N12" s="680"/>
      <c r="O12" s="3"/>
    </row>
    <row r="13" spans="1:20" ht="15.75">
      <c r="B13" s="6"/>
      <c r="C13" s="6"/>
      <c r="D13" s="6"/>
      <c r="E13" s="6"/>
      <c r="F13" s="6"/>
      <c r="G13" s="6"/>
      <c r="H13" s="6"/>
      <c r="I13" s="682" t="s">
        <v>119</v>
      </c>
      <c r="J13" s="682"/>
      <c r="K13" s="682"/>
      <c r="L13" s="682"/>
      <c r="M13" s="682"/>
      <c r="N13" s="682"/>
      <c r="O13" s="682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B8" sqref="B8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1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702" t="s">
        <v>66</v>
      </c>
      <c r="B1" s="702"/>
      <c r="C1" s="704" t="s">
        <v>67</v>
      </c>
      <c r="D1" s="704"/>
      <c r="E1" s="702" t="s">
        <v>0</v>
      </c>
      <c r="F1" s="702"/>
      <c r="G1" s="701" t="s">
        <v>10</v>
      </c>
      <c r="H1" s="701"/>
      <c r="I1" s="701"/>
      <c r="J1" s="702" t="s">
        <v>8</v>
      </c>
      <c r="K1" s="702"/>
      <c r="L1" s="705" t="s">
        <v>446</v>
      </c>
      <c r="M1" s="706"/>
      <c r="N1" s="706"/>
      <c r="O1" s="707"/>
      <c r="P1" s="703" t="s">
        <v>65</v>
      </c>
      <c r="Q1" s="703"/>
      <c r="R1" s="701" t="s">
        <v>55</v>
      </c>
      <c r="S1" s="701"/>
      <c r="T1" s="699" t="s">
        <v>46</v>
      </c>
      <c r="U1" s="697" t="s">
        <v>86</v>
      </c>
      <c r="V1" s="697"/>
      <c r="W1" s="697"/>
      <c r="X1" s="697"/>
      <c r="Y1" s="697"/>
      <c r="Z1" s="697"/>
      <c r="AA1" s="697"/>
      <c r="AB1" s="697"/>
      <c r="AC1" s="697"/>
    </row>
    <row r="2" spans="1:35" s="10" customFormat="1" ht="15.75" customHeight="1" thickBot="1">
      <c r="A2" s="94"/>
      <c r="B2" s="48"/>
      <c r="C2" s="83"/>
      <c r="D2" s="51" t="s">
        <v>68</v>
      </c>
      <c r="E2" s="95"/>
      <c r="F2" s="49" t="s">
        <v>68</v>
      </c>
      <c r="G2" s="45" t="s">
        <v>11</v>
      </c>
      <c r="H2" s="43" t="s">
        <v>12</v>
      </c>
      <c r="I2" s="44" t="s">
        <v>29</v>
      </c>
      <c r="J2" s="71" t="s">
        <v>23</v>
      </c>
      <c r="K2" s="50" t="s">
        <v>68</v>
      </c>
      <c r="L2" s="71" t="s">
        <v>318</v>
      </c>
      <c r="M2" s="71" t="s">
        <v>322</v>
      </c>
      <c r="N2" s="71" t="s">
        <v>323</v>
      </c>
      <c r="O2" s="262" t="s">
        <v>29</v>
      </c>
      <c r="P2" s="57" t="s">
        <v>23</v>
      </c>
      <c r="Q2" s="50" t="s">
        <v>68</v>
      </c>
      <c r="R2" s="71" t="s">
        <v>23</v>
      </c>
      <c r="S2" s="30" t="s">
        <v>68</v>
      </c>
      <c r="T2" s="700"/>
      <c r="U2" s="698"/>
      <c r="V2" s="698"/>
      <c r="W2" s="698"/>
      <c r="X2" s="698"/>
      <c r="Y2" s="698"/>
      <c r="Z2" s="698"/>
      <c r="AA2" s="698"/>
      <c r="AB2" s="698"/>
      <c r="AC2" s="698"/>
    </row>
    <row r="3" spans="1:35" s="17" customFormat="1">
      <c r="A3" s="12" t="str">
        <f>'1-συμβολαια'!A3</f>
        <v>4ο</v>
      </c>
      <c r="B3" s="47"/>
      <c r="C3" s="78">
        <f>'1-συμβολαια'!B3</f>
        <v>36242</v>
      </c>
      <c r="D3" s="18"/>
      <c r="E3" s="90" t="str">
        <f>'1-συμβολαια'!C3</f>
        <v>υποθήκης 6.638κ 1.978.864δρχ   ΕΞΑΛΕΙΨΗ</v>
      </c>
      <c r="F3" s="13"/>
      <c r="G3" s="14" t="str">
        <f>'4-πολλυπρ'!D3</f>
        <v>Δ.Ο.Υ. [= ….</v>
      </c>
      <c r="H3" s="14" t="str">
        <f>'4-πολλυπρ'!I3</f>
        <v>219-64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242</v>
      </c>
      <c r="S3" s="22"/>
      <c r="T3" s="23"/>
      <c r="U3" s="84"/>
      <c r="V3" s="84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7"/>
      <c r="C4" s="78">
        <f>'1-συμβολαια'!B4</f>
        <v>0</v>
      </c>
      <c r="D4" s="18"/>
      <c r="E4" s="90" t="str">
        <f>'1-συμβολαια'!C4</f>
        <v>τόκοι δανείου [προυπολογιζόμενοι VS πληρωμένοι]</v>
      </c>
      <c r="F4" s="13"/>
      <c r="G4" s="14" t="str">
        <f>'4-πολλυπρ'!D4</f>
        <v>Δ.Ο.Υ. = …</v>
      </c>
      <c r="H4" s="14" t="str">
        <f>'4-πολλυπρ'!I4</f>
        <v>219-64</v>
      </c>
      <c r="I4" s="19"/>
      <c r="J4" s="19">
        <f>'1-συμβολαια'!D4</f>
        <v>6666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79"/>
      <c r="X4" s="24"/>
      <c r="Y4" s="24"/>
      <c r="Z4" s="24"/>
      <c r="AA4" s="24"/>
      <c r="AB4" s="24"/>
      <c r="AC4" s="24"/>
    </row>
    <row r="5" spans="1:35">
      <c r="A5" s="467" t="s">
        <v>56</v>
      </c>
      <c r="B5" s="468"/>
      <c r="C5" s="468"/>
      <c r="D5" s="468"/>
      <c r="E5" s="468"/>
      <c r="F5" s="468"/>
      <c r="G5" s="468"/>
      <c r="H5" s="468"/>
      <c r="I5" s="468"/>
      <c r="J5" s="468"/>
      <c r="K5" s="42"/>
      <c r="L5" s="1">
        <f>SUM(L3:L4)</f>
        <v>0</v>
      </c>
      <c r="M5" s="1"/>
      <c r="N5" s="1"/>
      <c r="O5" s="1">
        <f>SUM(O3:O4)</f>
        <v>0</v>
      </c>
      <c r="P5" s="35" t="e">
        <f>SUM(P3:P4)</f>
        <v>#REF!</v>
      </c>
      <c r="Q5" s="1">
        <f>SUM(Q3:Q4)</f>
        <v>0</v>
      </c>
      <c r="R5" s="1">
        <f>SUM(R3:R4)</f>
        <v>242</v>
      </c>
      <c r="S5" s="1">
        <f>SUM(S3:S4)</f>
        <v>0</v>
      </c>
      <c r="T5" s="3"/>
      <c r="U5" s="80"/>
      <c r="V5" s="80"/>
    </row>
    <row r="6" spans="1:35">
      <c r="T6" s="123"/>
    </row>
    <row r="7" spans="1:35" ht="15.75" customHeight="1">
      <c r="T7" s="123"/>
      <c r="U7" s="680" t="s">
        <v>121</v>
      </c>
      <c r="V7" s="680"/>
      <c r="W7" s="680"/>
      <c r="X7" s="680"/>
      <c r="Y7" s="680"/>
      <c r="Z7" s="680"/>
      <c r="AA7" s="680"/>
      <c r="AB7" s="680"/>
      <c r="AC7" s="680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82" t="s">
        <v>122</v>
      </c>
      <c r="W8" s="682"/>
      <c r="X8" s="682"/>
      <c r="Y8" s="682"/>
      <c r="Z8" s="682"/>
      <c r="AA8" s="682"/>
      <c r="AB8" s="682"/>
      <c r="AC8" s="682"/>
      <c r="AD8" s="682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80" t="s">
        <v>123</v>
      </c>
      <c r="X9" s="680"/>
      <c r="Y9" s="680"/>
      <c r="Z9" s="680"/>
      <c r="AA9" s="680"/>
      <c r="AB9" s="680"/>
      <c r="AC9" s="680"/>
      <c r="AD9" s="680"/>
      <c r="AE9" s="680"/>
      <c r="AF9" s="116"/>
      <c r="AG9" s="116"/>
      <c r="AH9" s="116"/>
      <c r="AI9" s="116"/>
    </row>
    <row r="10" spans="1:35" ht="15.75">
      <c r="U10" s="122"/>
      <c r="V10" s="122"/>
      <c r="W10" s="122"/>
      <c r="X10" s="682" t="s">
        <v>124</v>
      </c>
      <c r="Y10" s="682"/>
      <c r="Z10" s="682"/>
      <c r="AA10" s="682"/>
      <c r="AB10" s="682"/>
      <c r="AC10" s="682"/>
      <c r="AD10" s="682"/>
      <c r="AE10" s="682"/>
      <c r="AF10" s="682"/>
      <c r="AG10" s="116"/>
      <c r="AH10" s="116"/>
      <c r="AI10" s="116"/>
    </row>
    <row r="11" spans="1:35" ht="15.75">
      <c r="U11" s="122"/>
      <c r="V11" s="122"/>
      <c r="W11" s="122"/>
      <c r="X11" s="122"/>
      <c r="Y11" s="680" t="s">
        <v>125</v>
      </c>
      <c r="Z11" s="680"/>
      <c r="AA11" s="680"/>
      <c r="AB11" s="680"/>
      <c r="AC11" s="680"/>
      <c r="AD11" s="680"/>
      <c r="AE11" s="680"/>
      <c r="AF11" s="680"/>
      <c r="AG11" s="680"/>
      <c r="AH11" s="116"/>
      <c r="AI11" s="116"/>
    </row>
    <row r="12" spans="1:35" ht="15.75">
      <c r="U12" s="122"/>
      <c r="V12" s="122"/>
      <c r="W12" s="122"/>
      <c r="X12" s="122"/>
      <c r="Y12" s="122"/>
      <c r="Z12" s="682" t="s">
        <v>126</v>
      </c>
      <c r="AA12" s="682"/>
      <c r="AB12" s="682"/>
      <c r="AC12" s="682"/>
      <c r="AD12" s="682"/>
      <c r="AE12" s="682"/>
      <c r="AF12" s="682"/>
      <c r="AG12" s="682"/>
      <c r="AH12" s="682"/>
      <c r="AI12" s="116"/>
    </row>
    <row r="13" spans="1:35" ht="15.75">
      <c r="U13" s="122"/>
      <c r="V13" s="122"/>
      <c r="W13" s="122"/>
      <c r="X13" s="122"/>
      <c r="Y13" s="122"/>
      <c r="Z13" s="122"/>
      <c r="AA13" s="680" t="s">
        <v>127</v>
      </c>
      <c r="AB13" s="680"/>
      <c r="AC13" s="680"/>
      <c r="AD13" s="680"/>
      <c r="AE13" s="680"/>
      <c r="AF13" s="680"/>
      <c r="AG13" s="680"/>
      <c r="AH13" s="680"/>
      <c r="AI13" s="680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4" customFormat="1" ht="32.25" customHeight="1">
      <c r="A1" s="712" t="s">
        <v>31</v>
      </c>
      <c r="B1" s="713"/>
      <c r="C1" s="713"/>
      <c r="D1" s="713"/>
      <c r="E1" s="714"/>
      <c r="F1" s="715" t="s">
        <v>291</v>
      </c>
      <c r="G1" s="716"/>
      <c r="H1" s="716"/>
      <c r="I1" s="717"/>
      <c r="J1" s="708" t="s">
        <v>292</v>
      </c>
      <c r="K1" s="709"/>
      <c r="L1" s="709"/>
      <c r="M1" s="709"/>
      <c r="N1" s="709"/>
      <c r="O1" s="709"/>
      <c r="P1" s="709"/>
      <c r="Q1" s="709"/>
      <c r="R1" s="709"/>
      <c r="S1" s="709"/>
      <c r="T1" s="709"/>
      <c r="U1" s="709"/>
      <c r="V1" s="709"/>
      <c r="W1" s="709"/>
      <c r="X1" s="709"/>
      <c r="Y1" s="710"/>
      <c r="Z1" s="718" t="s">
        <v>293</v>
      </c>
      <c r="AA1" s="719"/>
      <c r="AB1" s="719"/>
      <c r="AC1" s="720"/>
      <c r="AD1" s="708" t="s">
        <v>294</v>
      </c>
      <c r="AE1" s="709"/>
      <c r="AF1" s="709"/>
      <c r="AG1" s="709"/>
      <c r="AH1" s="709"/>
      <c r="AI1" s="709"/>
      <c r="AJ1" s="709"/>
      <c r="AK1" s="709"/>
      <c r="AL1" s="709"/>
      <c r="AM1" s="709"/>
      <c r="AN1" s="709"/>
      <c r="AO1" s="709"/>
      <c r="AP1" s="709"/>
      <c r="AQ1" s="709"/>
      <c r="AR1" s="709"/>
      <c r="AS1" s="710"/>
      <c r="AT1" s="715" t="s">
        <v>295</v>
      </c>
      <c r="AU1" s="716"/>
      <c r="AV1" s="716"/>
      <c r="AW1" s="717"/>
      <c r="AX1" s="708" t="s">
        <v>296</v>
      </c>
      <c r="AY1" s="709"/>
      <c r="AZ1" s="709"/>
      <c r="BA1" s="709"/>
      <c r="BB1" s="709"/>
      <c r="BC1" s="709"/>
      <c r="BD1" s="709"/>
      <c r="BE1" s="709"/>
      <c r="BF1" s="709"/>
      <c r="BG1" s="709"/>
      <c r="BH1" s="709"/>
      <c r="BI1" s="709"/>
      <c r="BJ1" s="709"/>
      <c r="BK1" s="709"/>
      <c r="BL1" s="709"/>
      <c r="BM1" s="710"/>
    </row>
    <row r="2" spans="1:65" s="4" customFormat="1" ht="23.25" customHeight="1">
      <c r="A2" s="196" t="s">
        <v>19</v>
      </c>
      <c r="B2" s="196" t="s">
        <v>297</v>
      </c>
      <c r="C2" s="197" t="s">
        <v>298</v>
      </c>
      <c r="D2" s="477" t="s">
        <v>29</v>
      </c>
      <c r="E2" s="679"/>
      <c r="F2" s="198" t="s">
        <v>299</v>
      </c>
      <c r="G2" s="196" t="s">
        <v>18</v>
      </c>
      <c r="H2" s="198" t="s">
        <v>23</v>
      </c>
      <c r="I2" s="199" t="s">
        <v>86</v>
      </c>
      <c r="J2" s="200" t="s">
        <v>300</v>
      </c>
      <c r="K2" s="200" t="s">
        <v>301</v>
      </c>
      <c r="L2" s="198" t="s">
        <v>302</v>
      </c>
      <c r="M2" s="198" t="s">
        <v>303</v>
      </c>
      <c r="N2" s="198" t="s">
        <v>304</v>
      </c>
      <c r="O2" s="198" t="s">
        <v>305</v>
      </c>
      <c r="P2" s="198" t="s">
        <v>306</v>
      </c>
      <c r="Q2" s="198" t="s">
        <v>307</v>
      </c>
      <c r="R2" s="198" t="s">
        <v>308</v>
      </c>
      <c r="S2" s="198" t="s">
        <v>309</v>
      </c>
      <c r="T2" s="198" t="s">
        <v>310</v>
      </c>
      <c r="U2" s="198" t="s">
        <v>23</v>
      </c>
      <c r="V2" s="198" t="s">
        <v>311</v>
      </c>
      <c r="W2" s="198" t="s">
        <v>312</v>
      </c>
      <c r="X2" s="198" t="s">
        <v>313</v>
      </c>
      <c r="Y2" s="201" t="s">
        <v>314</v>
      </c>
      <c r="Z2" s="198" t="s">
        <v>299</v>
      </c>
      <c r="AA2" s="196" t="s">
        <v>18</v>
      </c>
      <c r="AB2" s="198" t="s">
        <v>23</v>
      </c>
      <c r="AC2" s="202" t="s">
        <v>86</v>
      </c>
      <c r="AD2" s="200" t="s">
        <v>300</v>
      </c>
      <c r="AE2" s="200" t="s">
        <v>301</v>
      </c>
      <c r="AF2" s="198" t="s">
        <v>302</v>
      </c>
      <c r="AG2" s="198" t="s">
        <v>303</v>
      </c>
      <c r="AH2" s="198" t="s">
        <v>304</v>
      </c>
      <c r="AI2" s="198" t="s">
        <v>305</v>
      </c>
      <c r="AJ2" s="198" t="s">
        <v>306</v>
      </c>
      <c r="AK2" s="198" t="s">
        <v>307</v>
      </c>
      <c r="AL2" s="198" t="s">
        <v>308</v>
      </c>
      <c r="AM2" s="198" t="s">
        <v>309</v>
      </c>
      <c r="AN2" s="198" t="s">
        <v>310</v>
      </c>
      <c r="AO2" s="198" t="s">
        <v>23</v>
      </c>
      <c r="AP2" s="198" t="s">
        <v>311</v>
      </c>
      <c r="AQ2" s="198" t="s">
        <v>312</v>
      </c>
      <c r="AR2" s="198" t="s">
        <v>313</v>
      </c>
      <c r="AS2" s="201" t="s">
        <v>314</v>
      </c>
      <c r="AT2" s="198" t="s">
        <v>299</v>
      </c>
      <c r="AU2" s="196" t="s">
        <v>18</v>
      </c>
      <c r="AV2" s="198" t="s">
        <v>23</v>
      </c>
      <c r="AW2" s="199" t="s">
        <v>86</v>
      </c>
      <c r="AX2" s="200" t="s">
        <v>300</v>
      </c>
      <c r="AY2" s="200" t="s">
        <v>301</v>
      </c>
      <c r="AZ2" s="198" t="s">
        <v>302</v>
      </c>
      <c r="BA2" s="198" t="s">
        <v>303</v>
      </c>
      <c r="BB2" s="198" t="s">
        <v>304</v>
      </c>
      <c r="BC2" s="198" t="s">
        <v>305</v>
      </c>
      <c r="BD2" s="198" t="s">
        <v>306</v>
      </c>
      <c r="BE2" s="198" t="s">
        <v>307</v>
      </c>
      <c r="BF2" s="198" t="s">
        <v>308</v>
      </c>
      <c r="BG2" s="198" t="s">
        <v>309</v>
      </c>
      <c r="BH2" s="198" t="s">
        <v>310</v>
      </c>
      <c r="BI2" s="198" t="s">
        <v>23</v>
      </c>
      <c r="BJ2" s="198" t="s">
        <v>311</v>
      </c>
      <c r="BK2" s="198" t="s">
        <v>312</v>
      </c>
      <c r="BL2" s="198" t="s">
        <v>315</v>
      </c>
      <c r="BM2" s="201" t="s">
        <v>314</v>
      </c>
    </row>
    <row r="3" spans="1:65">
      <c r="A3" s="29" t="str">
        <f>'1-συμβολαια'!A3</f>
        <v>4ο</v>
      </c>
      <c r="B3" s="14" t="str">
        <f>'4-πολλυπρ'!D3</f>
        <v>Δ.Ο.Υ. [= ….</v>
      </c>
      <c r="C3" s="14" t="str">
        <f>'4-πολλυπρ'!I3</f>
        <v>219-64</v>
      </c>
      <c r="D3" s="24"/>
      <c r="E3" s="24"/>
      <c r="F3" s="11"/>
      <c r="G3" s="28"/>
      <c r="H3" s="11"/>
      <c r="I3" s="24"/>
      <c r="J3" s="11"/>
      <c r="K3" s="149" t="s">
        <v>316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3" t="s">
        <v>316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Δ.Ο.Υ. = …</v>
      </c>
      <c r="C4" s="14" t="str">
        <f>'4-πολλυπρ'!I4</f>
        <v>219-64</v>
      </c>
      <c r="D4" s="24"/>
      <c r="E4" s="24"/>
      <c r="F4" s="11"/>
      <c r="G4" s="28"/>
      <c r="H4" s="11"/>
      <c r="I4" s="24"/>
      <c r="J4" s="11"/>
      <c r="K4" s="149" t="s">
        <v>316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3" t="s">
        <v>316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6" spans="1:65">
      <c r="F6" s="711" t="s">
        <v>317</v>
      </c>
      <c r="G6" s="711"/>
      <c r="H6" s="711"/>
      <c r="I6" s="711"/>
    </row>
    <row r="7" spans="1:65">
      <c r="F7" s="711"/>
      <c r="G7" s="711"/>
      <c r="H7" s="711"/>
      <c r="I7" s="71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7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43.28515625" style="91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6" width="8.140625" style="2" bestFit="1" customWidth="1"/>
    <col min="17" max="17" width="7.28515625" style="2" bestFit="1" customWidth="1"/>
    <col min="18" max="18" width="12.7109375" style="74" bestFit="1" customWidth="1"/>
    <col min="19" max="19" width="9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10.28515625" style="27" bestFit="1" customWidth="1"/>
    <col min="36" max="36" width="21.42578125" style="76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736" t="s">
        <v>1</v>
      </c>
      <c r="B1" s="738" t="s">
        <v>2</v>
      </c>
      <c r="C1" s="735" t="s">
        <v>0</v>
      </c>
      <c r="D1" s="739" t="s">
        <v>11</v>
      </c>
      <c r="E1" s="733" t="s">
        <v>12</v>
      </c>
      <c r="F1" s="743" t="s">
        <v>448</v>
      </c>
      <c r="G1" s="743"/>
      <c r="H1" s="743"/>
      <c r="I1" s="743"/>
      <c r="J1" s="741" t="s">
        <v>365</v>
      </c>
      <c r="K1" s="742"/>
      <c r="L1" s="645" t="s">
        <v>489</v>
      </c>
      <c r="M1" s="645"/>
      <c r="N1" s="744" t="s">
        <v>137</v>
      </c>
      <c r="O1" s="745"/>
      <c r="P1" s="748" t="s">
        <v>77</v>
      </c>
      <c r="Q1" s="749"/>
      <c r="R1" s="749"/>
      <c r="S1" s="749"/>
      <c r="T1" s="725" t="s">
        <v>490</v>
      </c>
      <c r="U1" s="726"/>
      <c r="V1" s="752" t="s">
        <v>43</v>
      </c>
      <c r="W1" s="753"/>
      <c r="X1" s="754"/>
      <c r="Y1" s="755" t="s">
        <v>58</v>
      </c>
      <c r="Z1" s="756"/>
      <c r="AA1" s="757"/>
      <c r="AB1" s="750" t="s">
        <v>78</v>
      </c>
      <c r="AC1" s="751"/>
      <c r="AD1" s="751"/>
      <c r="AE1" s="751"/>
      <c r="AF1" s="751"/>
      <c r="AG1" s="395"/>
      <c r="AH1" s="721" t="s">
        <v>54</v>
      </c>
      <c r="AI1" s="723" t="s">
        <v>44</v>
      </c>
      <c r="AJ1" s="746" t="s">
        <v>81</v>
      </c>
      <c r="AK1" s="727" t="s">
        <v>29</v>
      </c>
      <c r="AL1" s="728"/>
      <c r="AM1" s="728"/>
      <c r="AN1" s="728"/>
      <c r="AO1" s="729"/>
    </row>
    <row r="2" spans="1:43" ht="26.25" thickBot="1">
      <c r="A2" s="737"/>
      <c r="B2" s="472"/>
      <c r="C2" s="502"/>
      <c r="D2" s="740"/>
      <c r="E2" s="734"/>
      <c r="F2" s="369" t="s">
        <v>255</v>
      </c>
      <c r="G2" s="370" t="s">
        <v>93</v>
      </c>
      <c r="H2" s="370" t="s">
        <v>47</v>
      </c>
      <c r="I2" s="368" t="s">
        <v>404</v>
      </c>
      <c r="J2" s="272" t="s">
        <v>23</v>
      </c>
      <c r="K2" s="371" t="s">
        <v>404</v>
      </c>
      <c r="L2" s="193"/>
      <c r="M2" s="372" t="s">
        <v>404</v>
      </c>
      <c r="N2" s="38" t="s">
        <v>23</v>
      </c>
      <c r="O2" s="368" t="s">
        <v>404</v>
      </c>
      <c r="P2" s="67" t="s">
        <v>23</v>
      </c>
      <c r="Q2" s="272" t="s">
        <v>404</v>
      </c>
      <c r="R2" s="73" t="s">
        <v>83</v>
      </c>
      <c r="S2" s="373" t="s">
        <v>82</v>
      </c>
      <c r="T2" s="38" t="s">
        <v>23</v>
      </c>
      <c r="U2" s="367" t="s">
        <v>404</v>
      </c>
      <c r="V2" s="38" t="s">
        <v>23</v>
      </c>
      <c r="W2" s="272" t="s">
        <v>404</v>
      </c>
      <c r="X2" s="32" t="s">
        <v>34</v>
      </c>
      <c r="Y2" s="38" t="s">
        <v>23</v>
      </c>
      <c r="Z2" s="272" t="s">
        <v>404</v>
      </c>
      <c r="AA2" s="33" t="s">
        <v>34</v>
      </c>
      <c r="AB2" s="38" t="s">
        <v>492</v>
      </c>
      <c r="AC2" s="272" t="s">
        <v>404</v>
      </c>
      <c r="AD2" s="9" t="s">
        <v>491</v>
      </c>
      <c r="AE2" s="272" t="s">
        <v>404</v>
      </c>
      <c r="AF2" s="68" t="s">
        <v>33</v>
      </c>
      <c r="AG2" s="272" t="s">
        <v>404</v>
      </c>
      <c r="AH2" s="722"/>
      <c r="AI2" s="724"/>
      <c r="AJ2" s="747"/>
      <c r="AK2" s="727"/>
      <c r="AL2" s="728"/>
      <c r="AM2" s="728"/>
      <c r="AN2" s="728"/>
      <c r="AO2" s="729"/>
    </row>
    <row r="3" spans="1:43" s="5" customFormat="1">
      <c r="A3" s="366" t="str">
        <f>'1-συμβολαια'!A3</f>
        <v>4ο</v>
      </c>
      <c r="B3" s="365">
        <f>'1-συμβολαια'!B3</f>
        <v>36242</v>
      </c>
      <c r="C3" s="362" t="str">
        <f>'1-συμβολαια'!C3</f>
        <v>υποθήκης 6.638κ 1.978.864δρχ   ΕΞΑΛΕΙΨΗ</v>
      </c>
      <c r="D3" s="323" t="str">
        <f>'4-πολλυπρ'!D3</f>
        <v>Δ.Ο.Υ. [= ….</v>
      </c>
      <c r="E3" s="323" t="str">
        <f>'4-πολλυπρ'!I3</f>
        <v>219-64</v>
      </c>
      <c r="F3" s="323">
        <f>'14-βιβλΕσ'!N3</f>
        <v>242</v>
      </c>
      <c r="G3" s="290">
        <f>'14-βιβλΕσ'!P3</f>
        <v>1600</v>
      </c>
      <c r="H3" s="290">
        <f t="shared" ref="H3:H4" si="0">F3+G3</f>
        <v>1842</v>
      </c>
      <c r="I3" s="363">
        <f t="shared" ref="I3:I4" si="1">H3/340.75</f>
        <v>5.4057226705796042</v>
      </c>
      <c r="J3" s="290">
        <f>'8-κ-15-17'!AG3</f>
        <v>0</v>
      </c>
      <c r="K3" s="363">
        <f t="shared" ref="K3:K4" si="2">J3/340.75</f>
        <v>0</v>
      </c>
      <c r="L3" s="290">
        <f>('14-βιβλΕσ'!M3+'14-βιβλΕσ'!N3+'14-βιβλΕσ'!Q3)*30%</f>
        <v>11839.199999999999</v>
      </c>
      <c r="M3" s="363">
        <f t="shared" ref="M3:M4" si="3">L3/340.75</f>
        <v>34.744534115920757</v>
      </c>
      <c r="N3" s="290">
        <f>'14-βιβλΕσ'!Q3</f>
        <v>31150</v>
      </c>
      <c r="O3" s="363">
        <f t="shared" ref="O3:O4" si="4">N3/340.75</f>
        <v>91.415994130594271</v>
      </c>
      <c r="P3" s="398"/>
      <c r="Q3" s="400"/>
      <c r="R3" s="398"/>
      <c r="S3" s="398"/>
      <c r="T3" s="290">
        <f>AF3</f>
        <v>40498</v>
      </c>
      <c r="U3" s="363">
        <f t="shared" ref="U3:W4" si="5">T3/340.75</f>
        <v>118.84959647835656</v>
      </c>
      <c r="V3" s="290">
        <f>AF3+T3</f>
        <v>80996</v>
      </c>
      <c r="W3" s="363">
        <f t="shared" si="5"/>
        <v>237.69919295671312</v>
      </c>
      <c r="X3" s="294">
        <v>5500</v>
      </c>
      <c r="Y3" s="398"/>
      <c r="Z3" s="400"/>
      <c r="AA3" s="396"/>
      <c r="AB3" s="290">
        <f>'1-συμβολαια'!L3+'8-κ-15-17'!AE3+'14-βιβλΕσ'!K3+'14-βιβλΕσ'!P3+'14-βιβλΕσ'!Q3</f>
        <v>46950</v>
      </c>
      <c r="AC3" s="363">
        <f t="shared" ref="AC3:AC4" si="6">AB3/340.75</f>
        <v>137.78429933969187</v>
      </c>
      <c r="AD3" s="290">
        <f>'1-συμβολαια'!M3</f>
        <v>6452</v>
      </c>
      <c r="AE3" s="363">
        <f t="shared" ref="AE3:AE4" si="7">AD3/340.75</f>
        <v>18.934702861335289</v>
      </c>
      <c r="AF3" s="290">
        <f t="shared" ref="AF3:AF4" si="8">AB3-AD3</f>
        <v>40498</v>
      </c>
      <c r="AG3" s="363">
        <f t="shared" ref="AG3:AG4" si="9">AF3/340.75</f>
        <v>118.84959647835656</v>
      </c>
      <c r="AH3" s="347">
        <v>45943</v>
      </c>
      <c r="AI3" s="353">
        <f t="shared" ref="AI3:AI4" si="10">X3+AA3</f>
        <v>5500</v>
      </c>
      <c r="AJ3" s="364" t="s">
        <v>543</v>
      </c>
      <c r="AK3" s="72"/>
      <c r="AL3" s="72"/>
      <c r="AM3" s="72"/>
      <c r="AN3" s="72"/>
      <c r="AO3" s="72"/>
    </row>
    <row r="4" spans="1:43" s="5" customFormat="1" ht="12" thickBot="1">
      <c r="A4" s="411">
        <f>'1-συμβολαια'!A4</f>
        <v>0</v>
      </c>
      <c r="B4" s="412">
        <f>'1-συμβολαια'!B4</f>
        <v>0</v>
      </c>
      <c r="C4" s="423" t="str">
        <f>'1-συμβολαια'!C4</f>
        <v>τόκοι δανείου [προυπολογιζόμενοι VS πληρωμένοι]</v>
      </c>
      <c r="D4" s="416" t="str">
        <f>'4-πολλυπρ'!D4</f>
        <v>Δ.Ο.Υ. = …</v>
      </c>
      <c r="E4" s="416" t="str">
        <f>'4-πολλυπρ'!I4</f>
        <v>219-64</v>
      </c>
      <c r="F4" s="416">
        <f>'14-βιβλΕσ'!N4</f>
        <v>650</v>
      </c>
      <c r="G4" s="417">
        <f>'14-βιβλΕσ'!P4</f>
        <v>0</v>
      </c>
      <c r="H4" s="417">
        <f t="shared" si="0"/>
        <v>650</v>
      </c>
      <c r="I4" s="446">
        <f t="shared" si="1"/>
        <v>1.9075568598679384</v>
      </c>
      <c r="J4" s="417">
        <f>'8-κ-15-17'!AG4</f>
        <v>86.658000000000001</v>
      </c>
      <c r="K4" s="446">
        <f t="shared" si="2"/>
        <v>0.25431548055759357</v>
      </c>
      <c r="L4" s="417">
        <f>('14-βιβλΕσ'!M4+'14-βιβλΕσ'!N4+'14-βιβλΕσ'!Q4)*30%</f>
        <v>4965</v>
      </c>
      <c r="M4" s="446">
        <f t="shared" si="3"/>
        <v>14.570799706529714</v>
      </c>
      <c r="N4" s="417">
        <f>'14-βιβλΕσ'!Q4</f>
        <v>8950</v>
      </c>
      <c r="O4" s="446">
        <f t="shared" si="4"/>
        <v>26.265590608950845</v>
      </c>
      <c r="P4" s="454"/>
      <c r="Q4" s="455"/>
      <c r="R4" s="454"/>
      <c r="S4" s="454"/>
      <c r="T4" s="417">
        <f>AF4</f>
        <v>16636.657999999999</v>
      </c>
      <c r="U4" s="446">
        <f t="shared" si="5"/>
        <v>48.823647835656637</v>
      </c>
      <c r="V4" s="417">
        <f>AF4+T4</f>
        <v>33273.315999999999</v>
      </c>
      <c r="W4" s="446">
        <f t="shared" si="5"/>
        <v>97.647295671313273</v>
      </c>
      <c r="X4" s="417">
        <v>2259</v>
      </c>
      <c r="Y4" s="454"/>
      <c r="Z4" s="455"/>
      <c r="AA4" s="454"/>
      <c r="AB4" s="417">
        <f>'1-συμβολαια'!L4+'8-κ-15-17'!AE4+'14-βιβλΕσ'!K4+'14-βιβλΕσ'!P4+'14-βιβλΕσ'!Q4</f>
        <v>16636.657999999999</v>
      </c>
      <c r="AC4" s="446">
        <f t="shared" si="6"/>
        <v>48.823647835656637</v>
      </c>
      <c r="AD4" s="417">
        <f>'1-συμβολαια'!M4</f>
        <v>0</v>
      </c>
      <c r="AE4" s="446">
        <f t="shared" si="7"/>
        <v>0</v>
      </c>
      <c r="AF4" s="417">
        <f t="shared" si="8"/>
        <v>16636.657999999999</v>
      </c>
      <c r="AG4" s="446">
        <f t="shared" si="9"/>
        <v>48.823647835656637</v>
      </c>
      <c r="AH4" s="451"/>
      <c r="AI4" s="452">
        <f t="shared" si="10"/>
        <v>2259</v>
      </c>
      <c r="AJ4" s="453"/>
      <c r="AK4" s="420"/>
      <c r="AL4" s="420"/>
      <c r="AM4" s="420"/>
      <c r="AN4" s="420"/>
      <c r="AO4" s="420"/>
    </row>
    <row r="5" spans="1:43">
      <c r="A5" s="730" t="s">
        <v>35</v>
      </c>
      <c r="B5" s="731"/>
      <c r="C5" s="731"/>
      <c r="D5" s="731"/>
      <c r="E5" s="732"/>
      <c r="F5" s="271">
        <f t="shared" ref="F5:AG5" si="11">SUM(F3:F4)</f>
        <v>892</v>
      </c>
      <c r="G5" s="271">
        <f t="shared" si="11"/>
        <v>1600</v>
      </c>
      <c r="H5" s="271">
        <f t="shared" si="11"/>
        <v>2492</v>
      </c>
      <c r="I5" s="40">
        <f t="shared" si="11"/>
        <v>7.3132795304475424</v>
      </c>
      <c r="J5" s="271">
        <f t="shared" si="11"/>
        <v>86.658000000000001</v>
      </c>
      <c r="K5" s="40">
        <f t="shared" si="11"/>
        <v>0.25431548055759357</v>
      </c>
      <c r="L5" s="271">
        <f t="shared" si="11"/>
        <v>16804.199999999997</v>
      </c>
      <c r="M5" s="40">
        <f t="shared" si="11"/>
        <v>49.315333822450469</v>
      </c>
      <c r="N5" s="271">
        <f t="shared" si="11"/>
        <v>40100</v>
      </c>
      <c r="O5" s="40">
        <f t="shared" si="11"/>
        <v>117.68158473954512</v>
      </c>
      <c r="P5" s="456">
        <f t="shared" si="11"/>
        <v>0</v>
      </c>
      <c r="Q5" s="457">
        <f t="shared" si="11"/>
        <v>0</v>
      </c>
      <c r="R5" s="456">
        <f t="shared" si="11"/>
        <v>0</v>
      </c>
      <c r="S5" s="456">
        <f t="shared" si="11"/>
        <v>0</v>
      </c>
      <c r="T5" s="271">
        <f t="shared" si="11"/>
        <v>57134.657999999996</v>
      </c>
      <c r="U5" s="40">
        <f t="shared" si="11"/>
        <v>167.6732443140132</v>
      </c>
      <c r="V5" s="271">
        <f t="shared" si="11"/>
        <v>114269.31599999999</v>
      </c>
      <c r="W5" s="40">
        <f t="shared" si="11"/>
        <v>335.34648862802641</v>
      </c>
      <c r="X5" s="271">
        <f t="shared" si="11"/>
        <v>7759</v>
      </c>
      <c r="Y5" s="456">
        <f t="shared" si="11"/>
        <v>0</v>
      </c>
      <c r="Z5" s="456">
        <f t="shared" si="11"/>
        <v>0</v>
      </c>
      <c r="AA5" s="456">
        <f t="shared" si="11"/>
        <v>0</v>
      </c>
      <c r="AB5" s="271">
        <f t="shared" si="11"/>
        <v>63586.657999999996</v>
      </c>
      <c r="AC5" s="40">
        <f t="shared" si="11"/>
        <v>186.6079471753485</v>
      </c>
      <c r="AD5" s="271">
        <f t="shared" si="11"/>
        <v>6452</v>
      </c>
      <c r="AE5" s="40">
        <f t="shared" si="11"/>
        <v>18.934702861335289</v>
      </c>
      <c r="AF5" s="271">
        <f t="shared" si="11"/>
        <v>57134.657999999996</v>
      </c>
      <c r="AG5" s="40">
        <f t="shared" si="11"/>
        <v>167.6732443140132</v>
      </c>
      <c r="AH5" s="40"/>
      <c r="AI5" s="271">
        <f>SUM(AI3:AI4)</f>
        <v>7759</v>
      </c>
    </row>
    <row r="6" spans="1:43">
      <c r="N6" s="74"/>
      <c r="O6" s="74"/>
    </row>
    <row r="7" spans="1:43">
      <c r="N7" s="139"/>
      <c r="O7" s="139"/>
      <c r="AB7" s="139"/>
      <c r="AC7" s="139"/>
    </row>
    <row r="8" spans="1:43">
      <c r="R8" s="2"/>
      <c r="AB8" s="139"/>
      <c r="AC8" s="140"/>
      <c r="AJ8" s="7"/>
      <c r="AK8" s="179"/>
    </row>
    <row r="9" spans="1:43">
      <c r="AJ9" s="377"/>
      <c r="AK9" s="179"/>
    </row>
    <row r="10" spans="1:43">
      <c r="AJ10" s="377"/>
      <c r="AK10" s="179"/>
    </row>
    <row r="11" spans="1:43">
      <c r="AJ11" s="377"/>
      <c r="AK11" s="179"/>
    </row>
    <row r="12" spans="1:43">
      <c r="AJ12" s="377"/>
      <c r="AK12" s="179"/>
    </row>
    <row r="13" spans="1:43" ht="15">
      <c r="AJ13" s="377"/>
      <c r="AK13" s="179"/>
      <c r="AL13" s="115"/>
      <c r="AM13" s="115"/>
      <c r="AN13" s="115"/>
      <c r="AO13" s="125"/>
    </row>
    <row r="14" spans="1:43" ht="15">
      <c r="AK14" s="126"/>
      <c r="AL14" s="126"/>
      <c r="AM14" s="126"/>
      <c r="AN14" s="126"/>
      <c r="AO14" s="126"/>
      <c r="AP14" s="125"/>
      <c r="AQ14" s="125"/>
    </row>
    <row r="15" spans="1:43" ht="15.75">
      <c r="AK15" s="125"/>
      <c r="AL15" s="127"/>
      <c r="AM15" s="127"/>
      <c r="AN15" s="127"/>
      <c r="AO15" s="127"/>
      <c r="AP15" s="128"/>
      <c r="AQ15" s="128"/>
    </row>
    <row r="16" spans="1:43" ht="15.75">
      <c r="A16" s="7">
        <v>1</v>
      </c>
      <c r="AK16" s="125"/>
      <c r="AL16" s="129"/>
      <c r="AM16" s="129"/>
      <c r="AN16" s="129"/>
      <c r="AO16" s="129"/>
      <c r="AP16" s="128"/>
      <c r="AQ16" s="128"/>
    </row>
    <row r="17" spans="37:43" ht="15.75">
      <c r="AK17" s="128"/>
      <c r="AL17" s="128"/>
      <c r="AM17" s="128"/>
      <c r="AN17" s="128"/>
      <c r="AO17" s="128"/>
      <c r="AP17" s="128"/>
      <c r="AQ17" s="128"/>
    </row>
    <row r="18" spans="37:43" ht="15.75">
      <c r="AK18" s="128"/>
      <c r="AL18" s="128"/>
      <c r="AM18" s="128"/>
      <c r="AN18" s="128"/>
      <c r="AO18" s="128"/>
      <c r="AP18" s="130"/>
      <c r="AQ18" s="128"/>
    </row>
    <row r="19" spans="37:43" ht="15.75">
      <c r="AK19" s="128"/>
      <c r="AL19" s="128"/>
      <c r="AM19" s="128"/>
      <c r="AN19" s="128"/>
      <c r="AO19" s="128"/>
      <c r="AP19" s="128"/>
      <c r="AQ19" s="128"/>
    </row>
    <row r="20" spans="37:43" ht="15.75">
      <c r="AK20" s="128"/>
      <c r="AL20" s="128"/>
      <c r="AM20" s="128"/>
      <c r="AN20" s="128"/>
      <c r="AO20" s="128"/>
      <c r="AP20" s="128"/>
      <c r="AQ20" s="128"/>
    </row>
    <row r="21" spans="37:43" ht="15.75">
      <c r="AK21" s="128"/>
      <c r="AL21" s="128"/>
      <c r="AM21" s="128"/>
      <c r="AN21" s="128"/>
      <c r="AO21" s="128"/>
      <c r="AP21" s="128"/>
      <c r="AQ21" s="128"/>
    </row>
    <row r="22" spans="37:43" ht="15.75">
      <c r="AK22" s="128"/>
      <c r="AL22" s="128"/>
      <c r="AM22" s="128"/>
      <c r="AN22" s="128"/>
      <c r="AO22" s="128"/>
      <c r="AP22" s="128"/>
      <c r="AQ22" s="128"/>
    </row>
    <row r="23" spans="37:43" ht="15.75">
      <c r="AK23" s="128"/>
      <c r="AL23" s="128"/>
      <c r="AM23" s="128"/>
      <c r="AN23" s="128"/>
      <c r="AO23" s="128"/>
      <c r="AP23" s="128"/>
      <c r="AQ23" s="128"/>
    </row>
    <row r="24" spans="37:43" ht="15">
      <c r="AK24" s="125"/>
      <c r="AL24" s="125"/>
      <c r="AM24" s="125"/>
      <c r="AN24" s="125"/>
      <c r="AO24" s="125"/>
      <c r="AP24" s="125"/>
      <c r="AQ24" s="125"/>
    </row>
    <row r="25" spans="37:43" ht="15">
      <c r="AK25" s="125"/>
      <c r="AL25" s="125"/>
      <c r="AM25" s="125"/>
      <c r="AN25" s="125"/>
      <c r="AO25" s="125"/>
      <c r="AP25" s="125"/>
      <c r="AQ25" s="125"/>
    </row>
    <row r="26" spans="37:43" ht="15">
      <c r="AK26" s="125"/>
      <c r="AL26" s="125"/>
      <c r="AM26" s="125"/>
      <c r="AN26" s="125"/>
      <c r="AO26" s="125"/>
      <c r="AP26" s="125"/>
      <c r="AQ26" s="125"/>
    </row>
    <row r="27" spans="37:43" ht="15">
      <c r="AK27" s="125"/>
      <c r="AL27" s="125"/>
      <c r="AM27" s="125"/>
      <c r="AN27" s="125"/>
      <c r="AO27" s="125"/>
      <c r="AP27" s="125"/>
      <c r="AQ27" s="125"/>
    </row>
    <row r="28" spans="37:43" ht="15">
      <c r="AK28" s="125"/>
      <c r="AL28" s="125"/>
      <c r="AM28" s="125"/>
      <c r="AN28" s="125"/>
      <c r="AO28" s="125"/>
      <c r="AP28" s="125"/>
      <c r="AQ28" s="125"/>
    </row>
    <row r="29" spans="37:43" ht="15">
      <c r="AK29" s="125"/>
      <c r="AL29" s="125"/>
      <c r="AM29" s="125"/>
      <c r="AN29" s="125"/>
      <c r="AO29" s="125"/>
      <c r="AP29" s="125"/>
      <c r="AQ29" s="125"/>
    </row>
    <row r="30" spans="37:43" ht="15">
      <c r="AK30" s="125"/>
      <c r="AL30" s="125"/>
      <c r="AM30" s="125"/>
      <c r="AN30" s="125"/>
      <c r="AO30" s="125"/>
      <c r="AP30" s="125"/>
      <c r="AQ30" s="125"/>
    </row>
    <row r="31" spans="37:43" ht="15">
      <c r="AK31" s="125"/>
      <c r="AL31" s="125"/>
      <c r="AM31" s="125"/>
      <c r="AN31" s="125"/>
      <c r="AO31" s="125"/>
      <c r="AP31" s="125"/>
      <c r="AQ31" s="125"/>
    </row>
    <row r="32" spans="37:43" ht="15">
      <c r="AK32" s="125"/>
      <c r="AL32" s="125"/>
      <c r="AM32" s="125"/>
      <c r="AN32" s="125"/>
      <c r="AO32" s="125"/>
      <c r="AP32" s="125"/>
      <c r="AQ32" s="125"/>
    </row>
    <row r="33" spans="37:43" ht="15">
      <c r="AK33" s="125"/>
      <c r="AL33" s="125"/>
      <c r="AM33" s="125"/>
      <c r="AN33" s="125"/>
      <c r="AO33" s="125"/>
      <c r="AP33" s="125"/>
      <c r="AQ33" s="125"/>
    </row>
    <row r="34" spans="37:43" ht="15">
      <c r="AK34" s="125"/>
      <c r="AL34" s="125"/>
      <c r="AM34" s="125"/>
      <c r="AN34" s="125"/>
      <c r="AO34" s="125"/>
      <c r="AP34" s="125"/>
      <c r="AQ34" s="125"/>
    </row>
    <row r="35" spans="37:43" ht="15">
      <c r="AK35" s="125"/>
      <c r="AL35" s="125"/>
      <c r="AM35" s="125"/>
      <c r="AN35" s="125"/>
      <c r="AO35" s="125"/>
      <c r="AP35" s="125"/>
      <c r="AQ35" s="125"/>
    </row>
    <row r="36" spans="37:43" ht="15">
      <c r="AK36" s="125"/>
      <c r="AL36" s="125"/>
      <c r="AM36" s="125"/>
      <c r="AN36" s="125"/>
      <c r="AO36" s="125"/>
      <c r="AP36" s="125"/>
      <c r="AQ36" s="125"/>
    </row>
    <row r="37" spans="37:43" ht="15">
      <c r="AK37" s="125"/>
      <c r="AL37" s="125"/>
      <c r="AM37" s="125"/>
      <c r="AN37" s="125"/>
      <c r="AO37" s="125"/>
      <c r="AP37" s="125"/>
      <c r="AQ37" s="125"/>
    </row>
    <row r="38" spans="37:43" ht="15">
      <c r="AK38" s="125"/>
      <c r="AL38" s="125"/>
      <c r="AM38" s="125"/>
      <c r="AN38" s="125"/>
      <c r="AO38" s="125"/>
      <c r="AP38" s="125"/>
      <c r="AQ38" s="125"/>
    </row>
    <row r="39" spans="37:43" ht="15">
      <c r="AK39" s="125"/>
      <c r="AL39" s="125"/>
      <c r="AM39" s="125"/>
      <c r="AN39" s="125"/>
      <c r="AO39" s="125"/>
      <c r="AP39" s="125"/>
      <c r="AQ39" s="125"/>
    </row>
    <row r="40" spans="37:43" ht="15">
      <c r="AK40" s="125"/>
      <c r="AL40" s="125"/>
      <c r="AM40" s="125"/>
      <c r="AN40" s="125"/>
      <c r="AO40" s="125"/>
      <c r="AP40" s="125"/>
      <c r="AQ40" s="125"/>
    </row>
    <row r="41" spans="37:43" ht="15">
      <c r="AK41" s="125"/>
      <c r="AL41" s="125"/>
      <c r="AM41" s="125"/>
      <c r="AN41" s="125"/>
      <c r="AO41" s="125"/>
      <c r="AP41" s="125"/>
      <c r="AQ41" s="125"/>
    </row>
    <row r="42" spans="37:43" ht="15">
      <c r="AK42" s="125"/>
      <c r="AL42" s="125"/>
      <c r="AM42" s="125"/>
      <c r="AN42" s="125"/>
      <c r="AO42" s="125"/>
      <c r="AP42" s="125"/>
      <c r="AQ42" s="125"/>
    </row>
    <row r="43" spans="37:43" ht="15">
      <c r="AK43" s="125"/>
      <c r="AL43" s="125"/>
      <c r="AM43" s="125"/>
      <c r="AN43" s="125"/>
      <c r="AO43" s="125"/>
      <c r="AP43" s="125"/>
      <c r="AQ43" s="125"/>
    </row>
    <row r="44" spans="37:43" ht="15">
      <c r="AK44" s="125"/>
      <c r="AL44" s="125"/>
      <c r="AM44" s="125"/>
      <c r="AN44" s="125"/>
      <c r="AO44" s="125"/>
      <c r="AP44" s="125"/>
      <c r="AQ44" s="125"/>
    </row>
    <row r="45" spans="37:43" ht="15.75" customHeight="1">
      <c r="AK45" s="125"/>
      <c r="AL45" s="125"/>
      <c r="AM45" s="125"/>
      <c r="AN45" s="125"/>
      <c r="AO45" s="125"/>
      <c r="AP45" s="125"/>
      <c r="AQ45" s="125"/>
    </row>
    <row r="46" spans="37:43" ht="15">
      <c r="AK46" s="125"/>
      <c r="AL46" s="125"/>
      <c r="AM46" s="125"/>
      <c r="AN46" s="125"/>
      <c r="AO46" s="125"/>
      <c r="AP46" s="125"/>
      <c r="AQ46" s="125"/>
    </row>
    <row r="47" spans="37:43" ht="15">
      <c r="AK47" s="125"/>
      <c r="AL47" s="125"/>
      <c r="AM47" s="125"/>
      <c r="AN47" s="125"/>
      <c r="AO47" s="125"/>
      <c r="AP47" s="125"/>
      <c r="AQ47" s="125"/>
    </row>
    <row r="48" spans="37:43" ht="15.75">
      <c r="AK48" s="125"/>
      <c r="AL48" s="125"/>
      <c r="AM48" s="125"/>
      <c r="AN48" s="125"/>
      <c r="AO48" s="125"/>
      <c r="AP48" s="131"/>
      <c r="AQ48" s="131"/>
    </row>
    <row r="49" spans="37:43" ht="15.75" customHeight="1">
      <c r="AK49" s="125"/>
      <c r="AL49" s="125"/>
      <c r="AM49" s="125"/>
      <c r="AN49" s="125"/>
      <c r="AO49" s="125"/>
      <c r="AP49" s="131"/>
      <c r="AQ49" s="131"/>
    </row>
    <row r="50" spans="37:43" ht="15">
      <c r="AK50" s="125"/>
      <c r="AL50" s="125"/>
      <c r="AM50" s="125"/>
      <c r="AN50" s="125"/>
      <c r="AO50" s="125"/>
      <c r="AP50" s="125"/>
      <c r="AQ50" s="125"/>
    </row>
    <row r="51" spans="37:43" ht="15">
      <c r="AK51" s="125"/>
      <c r="AL51" s="125"/>
      <c r="AM51" s="125"/>
      <c r="AN51" s="125"/>
      <c r="AO51" s="125"/>
      <c r="AP51" s="125"/>
      <c r="AQ51" s="125"/>
    </row>
    <row r="52" spans="37:43" ht="15">
      <c r="AK52" s="125"/>
      <c r="AL52" s="125"/>
      <c r="AM52" s="125"/>
      <c r="AN52" s="125"/>
      <c r="AO52" s="125"/>
      <c r="AP52" s="125"/>
      <c r="AQ52" s="125"/>
    </row>
    <row r="53" spans="37:43" ht="15">
      <c r="AK53" s="125"/>
      <c r="AL53" s="125"/>
      <c r="AM53" s="125"/>
      <c r="AN53" s="125"/>
      <c r="AO53" s="125"/>
      <c r="AP53" s="125"/>
      <c r="AQ53" s="125"/>
    </row>
    <row r="54" spans="37:43" ht="15">
      <c r="AK54" s="125"/>
      <c r="AL54" s="125"/>
      <c r="AM54" s="125"/>
      <c r="AN54" s="125"/>
      <c r="AO54" s="125"/>
      <c r="AP54" s="125"/>
      <c r="AQ54" s="125"/>
    </row>
    <row r="55" spans="37:43" ht="15">
      <c r="AK55" s="125"/>
      <c r="AL55" s="125"/>
      <c r="AM55" s="125"/>
      <c r="AN55" s="125"/>
      <c r="AO55" s="125"/>
      <c r="AP55" s="125"/>
      <c r="AQ55" s="125"/>
    </row>
    <row r="56" spans="37:43" ht="15">
      <c r="AK56" s="125"/>
      <c r="AL56" s="125"/>
      <c r="AM56" s="125"/>
      <c r="AN56" s="125"/>
      <c r="AO56" s="125"/>
      <c r="AP56" s="125"/>
      <c r="AQ56" s="125"/>
    </row>
    <row r="57" spans="37:43" ht="15">
      <c r="AK57" s="125"/>
      <c r="AL57" s="125"/>
      <c r="AM57" s="125"/>
      <c r="AN57" s="125"/>
      <c r="AO57" s="125"/>
      <c r="AP57" s="125"/>
      <c r="AQ57" s="125"/>
    </row>
    <row r="58" spans="37:43" ht="15">
      <c r="AK58" s="125"/>
      <c r="AL58" s="125"/>
      <c r="AM58" s="125"/>
      <c r="AN58" s="125"/>
      <c r="AO58" s="125"/>
      <c r="AP58" s="125"/>
      <c r="AQ58" s="125"/>
    </row>
    <row r="59" spans="37:43" ht="15">
      <c r="AK59" s="125"/>
      <c r="AL59" s="125"/>
      <c r="AM59" s="125"/>
      <c r="AN59" s="125"/>
      <c r="AO59" s="125"/>
      <c r="AP59" s="125"/>
      <c r="AQ59" s="125"/>
    </row>
    <row r="60" spans="37:43" ht="15.75">
      <c r="AK60" s="125"/>
      <c r="AL60" s="125"/>
      <c r="AM60" s="125"/>
      <c r="AN60" s="125"/>
      <c r="AO60" s="125"/>
      <c r="AP60" s="130"/>
      <c r="AQ60" s="125"/>
    </row>
    <row r="61" spans="37:43" ht="15">
      <c r="AK61" s="125"/>
      <c r="AL61" s="125"/>
      <c r="AM61" s="125"/>
      <c r="AN61" s="125"/>
      <c r="AO61" s="125"/>
      <c r="AP61" s="125"/>
      <c r="AQ61" s="125"/>
    </row>
    <row r="62" spans="37:43" ht="15">
      <c r="AK62" s="125"/>
      <c r="AL62" s="125"/>
      <c r="AM62" s="125"/>
      <c r="AN62" s="125"/>
      <c r="AO62" s="125"/>
      <c r="AP62" s="125"/>
      <c r="AQ62" s="125"/>
    </row>
    <row r="63" spans="37:43" ht="15">
      <c r="AK63" s="125"/>
      <c r="AL63" s="125"/>
      <c r="AM63" s="125"/>
      <c r="AN63" s="125"/>
      <c r="AO63" s="125"/>
      <c r="AP63" s="125"/>
      <c r="AQ63" s="125"/>
    </row>
    <row r="64" spans="37:43" ht="15">
      <c r="AK64" s="125"/>
      <c r="AL64" s="125"/>
      <c r="AM64" s="125"/>
      <c r="AN64" s="125"/>
      <c r="AO64" s="125"/>
      <c r="AP64" s="125"/>
      <c r="AQ64" s="125"/>
    </row>
    <row r="65" spans="37:43" ht="15">
      <c r="AK65" s="125"/>
      <c r="AL65" s="125"/>
      <c r="AM65" s="125"/>
      <c r="AN65" s="125"/>
      <c r="AO65" s="125"/>
      <c r="AP65" s="125"/>
      <c r="AQ65" s="125"/>
    </row>
    <row r="66" spans="37:43" ht="15">
      <c r="AK66" s="125"/>
      <c r="AL66" s="125"/>
      <c r="AM66" s="125"/>
      <c r="AN66" s="125"/>
      <c r="AO66" s="125"/>
      <c r="AP66" s="125"/>
      <c r="AQ66" s="125"/>
    </row>
    <row r="67" spans="37:43" ht="15">
      <c r="AK67" s="125"/>
      <c r="AL67" s="125"/>
      <c r="AM67" s="125"/>
      <c r="AN67" s="125"/>
      <c r="AO67" s="125"/>
      <c r="AP67" s="125"/>
      <c r="AQ67" s="125"/>
    </row>
    <row r="68" spans="37:43" ht="15">
      <c r="AK68" s="125"/>
      <c r="AL68" s="125"/>
      <c r="AM68" s="125"/>
      <c r="AN68" s="125"/>
      <c r="AO68" s="125"/>
      <c r="AP68" s="125"/>
      <c r="AQ68" s="125"/>
    </row>
    <row r="69" spans="37:43" ht="15">
      <c r="AK69" s="125"/>
      <c r="AL69" s="125"/>
      <c r="AM69" s="125"/>
      <c r="AN69" s="125"/>
      <c r="AO69" s="125"/>
      <c r="AP69" s="125"/>
      <c r="AQ69" s="125"/>
    </row>
    <row r="70" spans="37:43" ht="15">
      <c r="AK70" s="125"/>
      <c r="AL70" s="125"/>
      <c r="AM70" s="125"/>
      <c r="AN70" s="125"/>
      <c r="AO70" s="125"/>
      <c r="AP70" s="125"/>
      <c r="AQ70" s="125"/>
    </row>
    <row r="71" spans="37:43" ht="15">
      <c r="AK71" s="125"/>
      <c r="AL71" s="125"/>
      <c r="AM71" s="125"/>
      <c r="AN71" s="125"/>
      <c r="AO71" s="125"/>
      <c r="AP71" s="125"/>
      <c r="AQ71" s="125"/>
    </row>
    <row r="72" spans="37:43" ht="15">
      <c r="AK72" s="125"/>
      <c r="AL72" s="125"/>
      <c r="AM72" s="125"/>
      <c r="AN72" s="125"/>
      <c r="AO72" s="125"/>
      <c r="AP72" s="125"/>
      <c r="AQ72" s="125"/>
    </row>
    <row r="73" spans="37:43" ht="15">
      <c r="AK73" s="125"/>
      <c r="AL73" s="125"/>
      <c r="AM73" s="125"/>
      <c r="AN73" s="125"/>
      <c r="AO73" s="125"/>
      <c r="AP73" s="125"/>
      <c r="AQ73" s="125"/>
    </row>
    <row r="74" spans="37:43" ht="15">
      <c r="AK74" s="125"/>
      <c r="AL74" s="125"/>
      <c r="AM74" s="125"/>
      <c r="AN74" s="125"/>
      <c r="AO74" s="125"/>
      <c r="AP74" s="125"/>
      <c r="AQ74" s="125"/>
    </row>
    <row r="75" spans="37:43" ht="15">
      <c r="AK75" s="125"/>
      <c r="AL75" s="125"/>
      <c r="AM75" s="125"/>
      <c r="AN75" s="125"/>
      <c r="AO75" s="125"/>
      <c r="AP75" s="125"/>
      <c r="AQ75" s="125"/>
    </row>
    <row r="76" spans="37:43" ht="15">
      <c r="AK76" s="125"/>
      <c r="AL76" s="125"/>
      <c r="AM76" s="125"/>
      <c r="AN76" s="125"/>
      <c r="AO76" s="125"/>
      <c r="AP76" s="125"/>
      <c r="AQ76" s="125"/>
    </row>
    <row r="77" spans="37:43" ht="15">
      <c r="AK77" s="125"/>
      <c r="AL77" s="125"/>
      <c r="AM77" s="125"/>
      <c r="AN77" s="125"/>
      <c r="AO77" s="125"/>
      <c r="AP77" s="125"/>
      <c r="AQ77" s="125"/>
    </row>
  </sheetData>
  <mergeCells count="19">
    <mergeCell ref="J1:K1"/>
    <mergeCell ref="F1:I1"/>
    <mergeCell ref="N1:O1"/>
    <mergeCell ref="AJ1:AJ2"/>
    <mergeCell ref="P1:S1"/>
    <mergeCell ref="AB1:AF1"/>
    <mergeCell ref="V1:X1"/>
    <mergeCell ref="Y1:AA1"/>
    <mergeCell ref="A5:E5"/>
    <mergeCell ref="E1:E2"/>
    <mergeCell ref="C1:C2"/>
    <mergeCell ref="A1:A2"/>
    <mergeCell ref="B1:B2"/>
    <mergeCell ref="D1:D2"/>
    <mergeCell ref="AH1:AH2"/>
    <mergeCell ref="AI1:AI2"/>
    <mergeCell ref="T1:U1"/>
    <mergeCell ref="AK1:AO2"/>
    <mergeCell ref="L1:M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3"/>
  <sheetViews>
    <sheetView workbookViewId="0">
      <pane ySplit="1" topLeftCell="A2" activePane="bottomLeft" state="frozen"/>
      <selection pane="bottomLeft" activeCell="K20" sqref="K20"/>
    </sheetView>
  </sheetViews>
  <sheetFormatPr defaultRowHeight="11.25"/>
  <cols>
    <col min="1" max="1" width="9.140625" style="3"/>
    <col min="2" max="2" width="38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0" width="9.140625" style="3"/>
    <col min="21" max="21" width="31.28515625" style="3" bestFit="1" customWidth="1"/>
    <col min="22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5"/>
      <c r="B1" s="205"/>
      <c r="C1" s="378"/>
      <c r="D1" s="205" t="s">
        <v>318</v>
      </c>
      <c r="E1" s="205" t="s">
        <v>319</v>
      </c>
      <c r="F1" s="205" t="s">
        <v>320</v>
      </c>
      <c r="G1" s="205" t="s">
        <v>321</v>
      </c>
      <c r="H1" s="205" t="s">
        <v>322</v>
      </c>
      <c r="I1" s="205" t="s">
        <v>323</v>
      </c>
      <c r="J1" s="205" t="s">
        <v>324</v>
      </c>
      <c r="K1" s="206" t="s">
        <v>325</v>
      </c>
      <c r="L1" s="205" t="s">
        <v>326</v>
      </c>
      <c r="M1" s="205" t="s">
        <v>96</v>
      </c>
      <c r="N1" s="205" t="s">
        <v>327</v>
      </c>
      <c r="O1" s="205" t="s">
        <v>322</v>
      </c>
      <c r="P1" s="207" t="s">
        <v>29</v>
      </c>
      <c r="Q1" s="479" t="s">
        <v>328</v>
      </c>
      <c r="R1" s="480"/>
      <c r="S1" s="481"/>
      <c r="T1" s="487" t="s">
        <v>402</v>
      </c>
      <c r="U1" s="488"/>
      <c r="V1" s="488"/>
      <c r="W1" s="482" t="s">
        <v>329</v>
      </c>
      <c r="X1" s="482"/>
      <c r="Y1" s="482"/>
      <c r="Z1" s="482"/>
      <c r="AA1" s="483"/>
    </row>
    <row r="2" spans="1:27">
      <c r="A2" s="318" t="str">
        <f>'1-συμβολαια'!A3</f>
        <v>4ο</v>
      </c>
      <c r="B2" s="75" t="str">
        <f>'1-συμβολαια'!C3</f>
        <v>υποθήκης 6.638κ 1.978.864δρχ   ΕΞΑΛΕΙΨΗ</v>
      </c>
      <c r="C2" s="208">
        <f>'1-συμβολαια'!D3</f>
        <v>0</v>
      </c>
      <c r="D2" s="208">
        <v>100</v>
      </c>
      <c r="E2" s="208">
        <v>96</v>
      </c>
      <c r="F2" s="394"/>
      <c r="G2" s="208">
        <v>180</v>
      </c>
      <c r="H2" s="208">
        <v>190</v>
      </c>
      <c r="I2" s="394"/>
      <c r="J2" s="319"/>
      <c r="K2" s="75">
        <f t="shared" ref="K2:K3" si="0">SUM(D2:I2)</f>
        <v>566</v>
      </c>
      <c r="L2" s="75"/>
      <c r="M2" s="75"/>
      <c r="N2" s="75"/>
      <c r="O2" s="75"/>
      <c r="P2" s="75"/>
      <c r="Q2" s="406" t="s">
        <v>531</v>
      </c>
      <c r="R2" s="407"/>
      <c r="S2" s="407"/>
      <c r="T2" s="408" t="s">
        <v>531</v>
      </c>
      <c r="U2" s="409" t="s">
        <v>532</v>
      </c>
      <c r="V2" s="407"/>
      <c r="W2" s="407"/>
      <c r="X2" s="75"/>
      <c r="Y2" s="75"/>
      <c r="Z2" s="75"/>
      <c r="AA2" s="75"/>
    </row>
    <row r="3" spans="1:27" ht="12" thickBot="1">
      <c r="A3" s="421">
        <f>'1-συμβολαια'!A4</f>
        <v>0</v>
      </c>
      <c r="B3" s="278" t="str">
        <f>'1-συμβολαια'!C4</f>
        <v>τόκοι δανείου [προυπολογιζόμενοι VS πληρωμένοι]</v>
      </c>
      <c r="C3" s="422">
        <f>'1-συμβολαια'!D4</f>
        <v>6666</v>
      </c>
      <c r="D3" s="278"/>
      <c r="E3" s="278"/>
      <c r="F3" s="278"/>
      <c r="G3" s="278"/>
      <c r="H3" s="278"/>
      <c r="I3" s="278"/>
      <c r="J3" s="278"/>
      <c r="K3" s="278">
        <f t="shared" si="0"/>
        <v>0</v>
      </c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</row>
    <row r="4" spans="1:27">
      <c r="A4" s="484" t="str">
        <f>'1-συμβολαια'!A5</f>
        <v>σύνολο</v>
      </c>
      <c r="B4" s="485"/>
      <c r="C4" s="486"/>
      <c r="D4" s="75"/>
      <c r="E4" s="75"/>
      <c r="F4" s="75"/>
      <c r="G4" s="75"/>
      <c r="H4" s="75">
        <f>SUM(H2:H3)</f>
        <v>190</v>
      </c>
      <c r="I4" s="75"/>
      <c r="J4" s="75"/>
      <c r="K4" s="75"/>
    </row>
    <row r="5" spans="1:27">
      <c r="J5" s="2"/>
    </row>
    <row r="6" spans="1:27">
      <c r="C6" s="7" t="s">
        <v>403</v>
      </c>
      <c r="I6" s="5"/>
    </row>
    <row r="7" spans="1:27">
      <c r="J7" s="2"/>
    </row>
    <row r="8" spans="1:27">
      <c r="H8" s="170"/>
    </row>
    <row r="9" spans="1:27">
      <c r="J9" s="2"/>
    </row>
    <row r="10" spans="1:27">
      <c r="E10" s="117"/>
      <c r="J10" s="2"/>
    </row>
    <row r="11" spans="1:27">
      <c r="E11" s="6"/>
      <c r="J11" s="2"/>
    </row>
    <row r="14" spans="1:27">
      <c r="C14" s="5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5">
      <c r="C17" s="379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38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C19" s="5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5">
      <c r="D20" s="5"/>
    </row>
    <row r="21" spans="2:15">
      <c r="D21" s="5"/>
    </row>
    <row r="22" spans="2:15">
      <c r="B22" s="320"/>
      <c r="D22" s="5"/>
      <c r="E22" s="7"/>
    </row>
    <row r="23" spans="2:15">
      <c r="D23" s="5"/>
      <c r="E23" s="7"/>
    </row>
    <row r="24" spans="2:15">
      <c r="D24" s="5"/>
      <c r="E24" s="7"/>
    </row>
    <row r="25" spans="2:15">
      <c r="D25" s="5"/>
      <c r="E25" s="7"/>
    </row>
    <row r="26" spans="2:15">
      <c r="D26" s="5"/>
      <c r="E26" s="7"/>
    </row>
    <row r="27" spans="2:15">
      <c r="D27" s="5"/>
      <c r="E27" s="7"/>
    </row>
    <row r="28" spans="2:15">
      <c r="B28" s="320"/>
      <c r="D28" s="5"/>
      <c r="E28" s="55"/>
    </row>
    <row r="29" spans="2:15">
      <c r="D29" s="5"/>
      <c r="E29" s="55"/>
    </row>
    <row r="30" spans="2:15">
      <c r="D30" s="5"/>
      <c r="E30" s="55"/>
    </row>
    <row r="31" spans="2:15">
      <c r="C31" s="55"/>
      <c r="D31" s="5"/>
      <c r="E31" s="55"/>
    </row>
    <row r="32" spans="2:15">
      <c r="D32" s="5"/>
      <c r="E32" s="7"/>
    </row>
    <row r="33" spans="4:5">
      <c r="D33" s="5"/>
      <c r="E33" s="2"/>
    </row>
  </sheetData>
  <mergeCells count="4">
    <mergeCell ref="Q1:S1"/>
    <mergeCell ref="W1:AA1"/>
    <mergeCell ref="A4:C4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J27" sqref="J27"/>
    </sheetView>
  </sheetViews>
  <sheetFormatPr defaultRowHeight="11.25"/>
  <cols>
    <col min="1" max="1" width="7" style="7" customWidth="1"/>
    <col min="2" max="2" width="47.5703125" style="91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0" customWidth="1"/>
    <col min="17" max="18" width="8" style="80" customWidth="1"/>
    <col min="19" max="19" width="7" style="80" customWidth="1"/>
    <col min="20" max="21" width="8" style="80" customWidth="1"/>
    <col min="22" max="22" width="7.42578125" style="80" customWidth="1"/>
    <col min="23" max="24" width="8" style="80" customWidth="1"/>
    <col min="25" max="25" width="18.7109375" style="80" customWidth="1"/>
    <col min="26" max="26" width="8" style="8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9" t="s">
        <v>1</v>
      </c>
      <c r="B1" s="501" t="s">
        <v>0</v>
      </c>
      <c r="C1" s="503" t="s">
        <v>7</v>
      </c>
      <c r="D1" s="497" t="s">
        <v>367</v>
      </c>
      <c r="E1" s="498"/>
      <c r="F1" s="498"/>
      <c r="G1" s="498"/>
      <c r="H1" s="498"/>
      <c r="I1" s="498"/>
      <c r="J1" s="498"/>
      <c r="K1" s="498"/>
      <c r="L1" s="498"/>
      <c r="M1" s="505" t="s">
        <v>94</v>
      </c>
      <c r="N1" s="506"/>
      <c r="O1" s="507" t="s">
        <v>255</v>
      </c>
      <c r="P1" s="489" t="s">
        <v>86</v>
      </c>
      <c r="Q1" s="490"/>
      <c r="R1" s="490"/>
      <c r="S1" s="490"/>
      <c r="T1" s="490"/>
      <c r="U1" s="490"/>
      <c r="V1" s="490"/>
      <c r="W1" s="490"/>
      <c r="X1" s="490"/>
      <c r="Y1" s="490"/>
      <c r="Z1" s="491"/>
    </row>
    <row r="2" spans="1:26" s="10" customFormat="1" ht="24" customHeight="1" thickBot="1">
      <c r="A2" s="500"/>
      <c r="B2" s="502"/>
      <c r="C2" s="504"/>
      <c r="D2" s="57" t="s">
        <v>79</v>
      </c>
      <c r="E2" s="57" t="s">
        <v>80</v>
      </c>
      <c r="F2" s="57" t="s">
        <v>368</v>
      </c>
      <c r="G2" s="57" t="s">
        <v>369</v>
      </c>
      <c r="H2" s="57" t="s">
        <v>23</v>
      </c>
      <c r="I2" s="221" t="s">
        <v>357</v>
      </c>
      <c r="J2" s="221" t="s">
        <v>358</v>
      </c>
      <c r="K2" s="221" t="s">
        <v>382</v>
      </c>
      <c r="L2" s="222" t="s">
        <v>360</v>
      </c>
      <c r="M2" s="226" t="s">
        <v>383</v>
      </c>
      <c r="N2" s="225" t="s">
        <v>384</v>
      </c>
      <c r="O2" s="508"/>
      <c r="P2" s="492"/>
      <c r="Q2" s="493"/>
      <c r="R2" s="493"/>
      <c r="S2" s="493"/>
      <c r="T2" s="493"/>
      <c r="U2" s="493"/>
      <c r="V2" s="493"/>
      <c r="W2" s="493"/>
      <c r="X2" s="493"/>
      <c r="Y2" s="493"/>
      <c r="Z2" s="494"/>
    </row>
    <row r="3" spans="1:26" s="5" customFormat="1">
      <c r="A3" s="316" t="str">
        <f>'1-συμβολαια'!A3</f>
        <v>4ο</v>
      </c>
      <c r="B3" s="322" t="str">
        <f>'1-συμβολαια'!C3</f>
        <v>υποθήκης 6.638κ 1.978.864δρχ   ΕΞΑΛΕΙΨΗ</v>
      </c>
      <c r="C3" s="323">
        <f>'1-συμβολαια'!D3</f>
        <v>0</v>
      </c>
      <c r="D3" s="314">
        <v>3000</v>
      </c>
      <c r="E3" s="314"/>
      <c r="F3" s="314"/>
      <c r="G3" s="314"/>
      <c r="H3" s="314">
        <f t="shared" ref="H3:H4" si="0">D3+E3+F3+G3</f>
        <v>3000</v>
      </c>
      <c r="I3" s="289">
        <f t="shared" ref="I3:I4" si="1">(F3+G3)*9%</f>
        <v>0</v>
      </c>
      <c r="J3" s="289">
        <f t="shared" ref="J3:J4" si="2">(D3+E3)*5%</f>
        <v>150</v>
      </c>
      <c r="K3" s="289">
        <f t="shared" ref="K3:K4" si="3">H3*5%</f>
        <v>150</v>
      </c>
      <c r="L3" s="323">
        <f t="shared" ref="L3:L4" si="4">H3*1%</f>
        <v>30</v>
      </c>
      <c r="M3" s="323">
        <f t="shared" ref="M3:M4" si="5">H3-O3</f>
        <v>2670</v>
      </c>
      <c r="N3" s="323">
        <f t="shared" ref="N3:N4" si="6">D3+E3</f>
        <v>3000</v>
      </c>
      <c r="O3" s="323">
        <f t="shared" ref="O3:O4" si="7">I3+J3+K3+L3</f>
        <v>330</v>
      </c>
      <c r="P3" s="324" t="s">
        <v>398</v>
      </c>
      <c r="Q3" s="324"/>
      <c r="R3" s="324"/>
      <c r="S3" s="324"/>
      <c r="T3" s="324"/>
      <c r="U3" s="324"/>
      <c r="V3" s="324"/>
      <c r="W3" s="292"/>
      <c r="X3" s="292"/>
      <c r="Y3" s="292"/>
      <c r="Z3" s="292"/>
    </row>
    <row r="4" spans="1:26" s="5" customFormat="1" ht="12" thickBot="1">
      <c r="A4" s="411">
        <f>'1-συμβολαια'!A4</f>
        <v>0</v>
      </c>
      <c r="B4" s="423" t="str">
        <f>'1-συμβολαια'!C4</f>
        <v>τόκοι δανείου [προυπολογιζόμενοι VS πληρωμένοι]</v>
      </c>
      <c r="C4" s="416">
        <f>'1-συμβολαια'!D4</f>
        <v>6666</v>
      </c>
      <c r="D4" s="415"/>
      <c r="E4" s="415">
        <v>1000</v>
      </c>
      <c r="F4" s="415">
        <v>3600</v>
      </c>
      <c r="G4" s="415"/>
      <c r="H4" s="415">
        <f t="shared" si="0"/>
        <v>4600</v>
      </c>
      <c r="I4" s="415">
        <f t="shared" si="1"/>
        <v>324</v>
      </c>
      <c r="J4" s="415">
        <f t="shared" si="2"/>
        <v>50</v>
      </c>
      <c r="K4" s="415">
        <f t="shared" si="3"/>
        <v>230</v>
      </c>
      <c r="L4" s="416">
        <f t="shared" si="4"/>
        <v>46</v>
      </c>
      <c r="M4" s="416">
        <f t="shared" si="5"/>
        <v>3950</v>
      </c>
      <c r="N4" s="416">
        <f t="shared" si="6"/>
        <v>1000</v>
      </c>
      <c r="O4" s="416">
        <f t="shared" si="7"/>
        <v>650</v>
      </c>
      <c r="P4" s="424" t="s">
        <v>398</v>
      </c>
      <c r="Q4" s="424" t="s">
        <v>399</v>
      </c>
      <c r="R4" s="424" t="s">
        <v>400</v>
      </c>
      <c r="S4" s="424" t="s">
        <v>401</v>
      </c>
      <c r="T4" s="424"/>
      <c r="U4" s="424"/>
      <c r="V4" s="424"/>
      <c r="W4" s="425"/>
      <c r="X4" s="425"/>
      <c r="Y4" s="425"/>
      <c r="Z4" s="425"/>
    </row>
    <row r="5" spans="1:26">
      <c r="A5" s="467" t="s">
        <v>56</v>
      </c>
      <c r="B5" s="468"/>
      <c r="C5" s="468"/>
      <c r="D5" s="163">
        <f t="shared" ref="D5:O5" si="8">SUM(D3:D4)</f>
        <v>3000</v>
      </c>
      <c r="E5" s="163">
        <f t="shared" si="8"/>
        <v>1000</v>
      </c>
      <c r="F5" s="163">
        <f t="shared" si="8"/>
        <v>3600</v>
      </c>
      <c r="G5" s="163">
        <f t="shared" si="8"/>
        <v>0</v>
      </c>
      <c r="H5" s="163">
        <f t="shared" si="8"/>
        <v>7600</v>
      </c>
      <c r="I5" s="163">
        <f t="shared" si="8"/>
        <v>324</v>
      </c>
      <c r="J5" s="163">
        <f t="shared" si="8"/>
        <v>200</v>
      </c>
      <c r="K5" s="163">
        <f t="shared" si="8"/>
        <v>380</v>
      </c>
      <c r="L5" s="163">
        <f t="shared" si="8"/>
        <v>76</v>
      </c>
      <c r="M5" s="163">
        <f t="shared" si="8"/>
        <v>6620</v>
      </c>
      <c r="N5" s="163">
        <f t="shared" si="8"/>
        <v>4000</v>
      </c>
      <c r="O5" s="163">
        <f t="shared" si="8"/>
        <v>980</v>
      </c>
    </row>
    <row r="6" spans="1:26">
      <c r="J6" s="231"/>
      <c r="K6" s="231"/>
      <c r="L6" s="7"/>
      <c r="P6" s="168" t="s">
        <v>385</v>
      </c>
      <c r="Q6" s="134"/>
      <c r="R6" s="134"/>
      <c r="S6" s="134"/>
      <c r="T6" s="134"/>
      <c r="U6" s="134"/>
      <c r="V6" s="134"/>
      <c r="W6" s="134"/>
      <c r="X6" s="134"/>
      <c r="Y6" s="134"/>
    </row>
    <row r="7" spans="1:26">
      <c r="K7" s="231"/>
      <c r="L7" s="7"/>
      <c r="P7" s="144"/>
      <c r="Q7" s="168" t="s">
        <v>386</v>
      </c>
      <c r="R7" s="134"/>
      <c r="S7" s="134"/>
      <c r="T7" s="134"/>
      <c r="U7" s="134"/>
      <c r="V7" s="134"/>
      <c r="W7" s="134"/>
      <c r="X7" s="134"/>
      <c r="Y7" s="144"/>
    </row>
    <row r="8" spans="1:26">
      <c r="P8" s="144"/>
      <c r="Q8" s="144"/>
      <c r="R8" s="134" t="s">
        <v>387</v>
      </c>
      <c r="S8" s="144"/>
      <c r="T8" s="144"/>
      <c r="U8" s="144"/>
      <c r="V8" s="144"/>
      <c r="W8" s="144"/>
      <c r="X8" s="144"/>
      <c r="Y8" s="144"/>
    </row>
    <row r="9" spans="1:26">
      <c r="P9" s="144"/>
      <c r="Q9" s="144"/>
      <c r="R9" s="144"/>
      <c r="S9" s="168" t="s">
        <v>388</v>
      </c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44"/>
      <c r="T10" s="134" t="s">
        <v>389</v>
      </c>
      <c r="U10" s="144"/>
      <c r="V10" s="144"/>
      <c r="W10" s="144"/>
      <c r="X10" s="144"/>
      <c r="Y10" s="144"/>
    </row>
    <row r="11" spans="1:26">
      <c r="P11" s="144"/>
      <c r="Q11" s="144"/>
      <c r="R11" s="134"/>
      <c r="S11" s="134"/>
      <c r="T11" s="144"/>
      <c r="U11" s="168" t="s">
        <v>390</v>
      </c>
      <c r="V11" s="144"/>
      <c r="W11" s="134"/>
      <c r="X11" s="134"/>
      <c r="Y11" s="134"/>
      <c r="Z11" s="134"/>
    </row>
    <row r="12" spans="1:26">
      <c r="P12" s="144"/>
      <c r="Q12" s="144"/>
      <c r="R12" s="134"/>
      <c r="S12" s="134"/>
      <c r="T12" s="144"/>
      <c r="U12" s="144"/>
      <c r="V12" s="134" t="s">
        <v>391</v>
      </c>
      <c r="W12" s="134"/>
      <c r="X12" s="134"/>
      <c r="Y12" s="134"/>
      <c r="Z12" s="144"/>
    </row>
    <row r="13" spans="1:26">
      <c r="P13" s="144"/>
      <c r="Q13" s="144"/>
      <c r="R13" s="144"/>
      <c r="S13" s="134"/>
      <c r="T13" s="144"/>
      <c r="U13" s="144"/>
      <c r="V13" s="144"/>
      <c r="W13" s="144"/>
      <c r="X13" s="144"/>
      <c r="Y13" s="144"/>
      <c r="Z13" s="144"/>
    </row>
    <row r="14" spans="1:26" ht="15.75">
      <c r="B14" s="495" t="s">
        <v>392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495"/>
      <c r="P14" s="495"/>
    </row>
    <row r="15" spans="1:26" ht="15.75">
      <c r="C15" s="510" t="s">
        <v>393</v>
      </c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8"/>
      <c r="O15" s="232"/>
      <c r="P15" s="233"/>
      <c r="Q15" s="5"/>
      <c r="R15" s="3"/>
      <c r="S15" s="232"/>
    </row>
    <row r="16" spans="1:26" ht="15.75">
      <c r="C16" s="227"/>
      <c r="D16" s="509" t="s">
        <v>394</v>
      </c>
      <c r="E16" s="509"/>
      <c r="F16" s="509"/>
      <c r="G16" s="509"/>
      <c r="H16" s="509"/>
      <c r="I16" s="509"/>
      <c r="J16" s="509"/>
      <c r="K16" s="509"/>
      <c r="L16" s="509"/>
      <c r="M16" s="58"/>
      <c r="N16" s="58"/>
      <c r="O16" s="171"/>
      <c r="P16" s="234"/>
      <c r="Q16" s="234"/>
      <c r="R16" s="3"/>
      <c r="S16" s="171"/>
    </row>
    <row r="17" spans="2:24" ht="15">
      <c r="L17" s="223"/>
      <c r="M17" s="223"/>
      <c r="N17" s="223"/>
      <c r="O17" s="7"/>
      <c r="P17" s="233"/>
      <c r="Q17" s="233"/>
      <c r="R17" s="3"/>
      <c r="S17" s="5"/>
    </row>
    <row r="18" spans="2:24" ht="15">
      <c r="C18" s="496" t="s">
        <v>61</v>
      </c>
      <c r="D18" s="496"/>
      <c r="E18" s="496"/>
      <c r="F18" s="496"/>
      <c r="G18" s="496"/>
      <c r="H18" s="496"/>
      <c r="L18" s="7"/>
      <c r="M18" s="224"/>
      <c r="N18" s="224"/>
      <c r="O18" s="7"/>
      <c r="P18" s="233"/>
      <c r="Q18" s="234"/>
      <c r="R18" s="3"/>
      <c r="S18" s="3"/>
    </row>
    <row r="19" spans="2:24" ht="15">
      <c r="H19" s="3"/>
      <c r="J19" s="3"/>
      <c r="K19" s="3"/>
      <c r="L19" s="223"/>
      <c r="M19" s="223"/>
      <c r="N19" s="223"/>
      <c r="O19" s="7"/>
      <c r="P19" s="235"/>
      <c r="Q19" s="233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4"/>
      <c r="M20" s="224"/>
      <c r="N20" s="224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8" t="s">
        <v>395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9" t="s">
        <v>396</v>
      </c>
      <c r="H22" s="55"/>
      <c r="J22" s="55"/>
      <c r="K22" s="55"/>
      <c r="O22" s="7"/>
      <c r="P22" s="5"/>
      <c r="Q22" s="5"/>
      <c r="R22" s="5"/>
      <c r="S22" s="5"/>
    </row>
    <row r="23" spans="2:24" ht="15.75">
      <c r="B23" s="230" t="s">
        <v>397</v>
      </c>
      <c r="H23" s="55"/>
      <c r="I23" s="55"/>
      <c r="J23" s="55"/>
      <c r="K23" s="55"/>
      <c r="O23" s="7"/>
      <c r="P23" s="5"/>
      <c r="Q23" s="5"/>
      <c r="R23" s="5"/>
      <c r="S23" s="5"/>
    </row>
    <row r="24" spans="2:24" ht="15">
      <c r="B24" s="92"/>
      <c r="C24" s="4"/>
      <c r="D24" s="55"/>
      <c r="E24" s="4"/>
      <c r="F24" s="4"/>
      <c r="G24" s="4"/>
      <c r="H24" s="55"/>
      <c r="I24" s="55"/>
      <c r="J24" s="55"/>
      <c r="K24" s="55"/>
      <c r="O24" s="7"/>
      <c r="P24" s="236"/>
      <c r="Q24" s="233"/>
      <c r="R24" s="5"/>
      <c r="S24" s="5"/>
    </row>
    <row r="25" spans="2:24" ht="15">
      <c r="B25" s="92"/>
      <c r="C25" s="4"/>
      <c r="D25" s="55"/>
      <c r="E25" s="4"/>
      <c r="F25" s="4"/>
      <c r="G25" s="4"/>
      <c r="H25" s="55"/>
      <c r="I25" s="55"/>
      <c r="J25" s="55"/>
      <c r="K25" s="55"/>
      <c r="O25" s="7"/>
      <c r="P25" s="237"/>
      <c r="Q25" s="234"/>
      <c r="R25" s="3"/>
      <c r="S25" s="3"/>
    </row>
    <row r="26" spans="2:24" ht="15">
      <c r="B26" s="92"/>
      <c r="C26" s="4"/>
      <c r="D26" s="55"/>
      <c r="E26" s="4"/>
      <c r="F26" s="4"/>
      <c r="G26" s="4"/>
      <c r="H26" s="55"/>
      <c r="I26" s="55"/>
      <c r="J26" s="55"/>
      <c r="K26" s="55"/>
      <c r="O26" s="171"/>
      <c r="P26" s="234"/>
      <c r="Q26" s="234"/>
      <c r="R26" s="3"/>
      <c r="S26" s="171"/>
    </row>
    <row r="27" spans="2:24" ht="15">
      <c r="B27" s="92"/>
      <c r="C27" s="4"/>
      <c r="D27" s="55"/>
      <c r="E27" s="4"/>
      <c r="F27" s="4"/>
      <c r="G27" s="4"/>
      <c r="H27" s="55"/>
      <c r="I27" s="55"/>
      <c r="J27" s="55"/>
      <c r="K27" s="55"/>
      <c r="O27" s="7"/>
      <c r="P27" s="233"/>
      <c r="Q27" s="233"/>
      <c r="R27" s="3"/>
      <c r="S27" s="5"/>
    </row>
    <row r="28" spans="2:24" ht="15">
      <c r="B28" s="92"/>
      <c r="C28" s="4"/>
      <c r="D28" s="55"/>
      <c r="E28" s="4"/>
      <c r="F28" s="4"/>
      <c r="G28" s="4"/>
      <c r="H28" s="55"/>
      <c r="I28" s="55"/>
      <c r="J28" s="55"/>
      <c r="K28" s="55"/>
      <c r="O28" s="7"/>
      <c r="P28" s="233"/>
      <c r="Q28" s="234"/>
      <c r="R28" s="3"/>
      <c r="S28" s="3"/>
    </row>
    <row r="29" spans="2:24" ht="15">
      <c r="B29" s="137"/>
      <c r="C29" s="4"/>
      <c r="D29" s="55"/>
      <c r="E29" s="4"/>
      <c r="F29" s="4"/>
      <c r="G29" s="4"/>
      <c r="H29" s="320"/>
      <c r="I29" s="55"/>
      <c r="J29" s="55"/>
      <c r="K29" s="55"/>
      <c r="O29" s="7"/>
      <c r="P29" s="235"/>
      <c r="Q29" s="233"/>
      <c r="R29" s="5"/>
      <c r="S29" s="5"/>
    </row>
    <row r="30" spans="2:24">
      <c r="B30" s="138"/>
      <c r="C30" s="4"/>
      <c r="D30" s="55"/>
      <c r="E30" s="4"/>
      <c r="F30" s="4"/>
      <c r="G30" s="4"/>
      <c r="H30" s="3"/>
      <c r="I30" s="55"/>
      <c r="J30" s="55"/>
      <c r="K30" s="55"/>
      <c r="O30" s="7"/>
      <c r="P30" s="5"/>
      <c r="Q30" s="5"/>
      <c r="R30" s="5"/>
      <c r="S30" s="5"/>
    </row>
    <row r="31" spans="2:24">
      <c r="B31" s="92"/>
      <c r="C31" s="4"/>
      <c r="D31" s="55"/>
      <c r="E31" s="4"/>
      <c r="F31" s="4"/>
      <c r="G31" s="4"/>
      <c r="H31" s="3"/>
      <c r="I31" s="55"/>
      <c r="J31" s="55"/>
      <c r="K31" s="55"/>
      <c r="O31" s="7"/>
      <c r="P31" s="5"/>
      <c r="Q31" s="5"/>
      <c r="R31" s="5"/>
      <c r="S31" s="5"/>
    </row>
    <row r="32" spans="2:24">
      <c r="H32" s="3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B34" s="320"/>
      <c r="E34" s="7"/>
      <c r="F34" s="7"/>
      <c r="G34" s="7"/>
      <c r="H34" s="3"/>
    </row>
    <row r="35" spans="2:19">
      <c r="B35" s="3"/>
      <c r="E35" s="7"/>
      <c r="F35" s="7"/>
      <c r="G35" s="7"/>
      <c r="H35" s="320"/>
    </row>
    <row r="36" spans="2:19">
      <c r="B36" s="3"/>
      <c r="E36" s="7"/>
      <c r="F36" s="7"/>
      <c r="G36" s="7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20"/>
      <c r="D40" s="55"/>
      <c r="E40" s="55"/>
      <c r="F40" s="55"/>
      <c r="G40" s="55"/>
      <c r="H40" s="55"/>
    </row>
    <row r="41" spans="2:19">
      <c r="B41" s="3"/>
      <c r="D41" s="55"/>
      <c r="E41" s="55"/>
      <c r="F41" s="55"/>
      <c r="G41" s="55"/>
      <c r="H41" s="55"/>
    </row>
    <row r="42" spans="2:19">
      <c r="B42" s="3"/>
      <c r="C42" s="55"/>
      <c r="D42" s="55"/>
      <c r="E42" s="55"/>
      <c r="F42" s="55"/>
      <c r="G42" s="55"/>
      <c r="H42" s="55"/>
    </row>
    <row r="43" spans="2:19">
      <c r="B43" s="3"/>
      <c r="C43" s="55"/>
      <c r="D43" s="55"/>
      <c r="E43" s="55"/>
      <c r="F43" s="55"/>
      <c r="G43" s="55"/>
      <c r="I43" s="2"/>
    </row>
    <row r="44" spans="2:19">
      <c r="B44" s="3"/>
      <c r="C44" s="7"/>
      <c r="E44" s="7"/>
      <c r="F44" s="7"/>
      <c r="G44" s="7"/>
      <c r="I44" s="2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9"/>
  <sheetViews>
    <sheetView workbookViewId="0">
      <pane ySplit="2" topLeftCell="A3" activePane="bottomLeft" state="frozen"/>
      <selection pane="bottomLeft" activeCell="F20" sqref="F20"/>
    </sheetView>
  </sheetViews>
  <sheetFormatPr defaultRowHeight="11.25"/>
  <cols>
    <col min="1" max="1" width="11.5703125" style="3" bestFit="1" customWidth="1"/>
    <col min="2" max="2" width="55.5703125" style="89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520" t="s">
        <v>1</v>
      </c>
      <c r="B1" s="526" t="s">
        <v>0</v>
      </c>
      <c r="C1" s="528" t="s">
        <v>87</v>
      </c>
      <c r="D1" s="522" t="s">
        <v>3</v>
      </c>
      <c r="E1" s="523"/>
      <c r="F1" s="524" t="s">
        <v>506</v>
      </c>
      <c r="G1" s="525"/>
      <c r="H1" s="511" t="s">
        <v>29</v>
      </c>
      <c r="I1" s="512"/>
      <c r="J1" s="512"/>
      <c r="K1" s="512"/>
      <c r="L1" s="512"/>
      <c r="M1" s="512"/>
      <c r="N1" s="513"/>
    </row>
    <row r="2" spans="1:14" s="8" customFormat="1" ht="23.25" customHeight="1" thickBot="1">
      <c r="A2" s="521"/>
      <c r="B2" s="527"/>
      <c r="C2" s="529"/>
      <c r="D2" s="45"/>
      <c r="E2" s="56" t="s">
        <v>9</v>
      </c>
      <c r="F2" s="382" t="s">
        <v>507</v>
      </c>
      <c r="G2" s="331" t="s">
        <v>9</v>
      </c>
      <c r="H2" s="514"/>
      <c r="I2" s="515"/>
      <c r="J2" s="515"/>
      <c r="K2" s="515"/>
      <c r="L2" s="515"/>
      <c r="M2" s="515"/>
      <c r="N2" s="516"/>
    </row>
    <row r="3" spans="1:14" s="143" customFormat="1" ht="15">
      <c r="A3" s="330" t="str">
        <f>'1-συμβολαια'!A3</f>
        <v>4ο</v>
      </c>
      <c r="B3" s="325" t="str">
        <f>'1-συμβολαια'!C3</f>
        <v>υποθήκης 6.638κ 1.978.864δρχ   ΕΞΑΛΕΙΨΗ</v>
      </c>
      <c r="C3" s="329">
        <f>'1-συμβολαια'!D3</f>
        <v>0</v>
      </c>
      <c r="D3" s="326">
        <v>2</v>
      </c>
      <c r="E3" s="326">
        <v>2</v>
      </c>
      <c r="F3" s="327">
        <f>(D3-1)*800</f>
        <v>800</v>
      </c>
      <c r="G3" s="327">
        <f>(E3-1)*800</f>
        <v>800</v>
      </c>
      <c r="H3" s="324"/>
      <c r="I3" s="324"/>
      <c r="J3" s="324"/>
      <c r="K3" s="328"/>
      <c r="L3" s="328"/>
      <c r="M3" s="328"/>
      <c r="N3" s="328"/>
    </row>
    <row r="4" spans="1:14" s="143" customFormat="1" ht="15">
      <c r="A4" s="330">
        <f>'1-συμβολαια'!A4</f>
        <v>0</v>
      </c>
      <c r="B4" s="325" t="str">
        <f>'1-συμβολαια'!C4</f>
        <v>τόκοι δανείου [προυπολογιζόμενοι VS πληρωμένοι]</v>
      </c>
      <c r="C4" s="329">
        <f>'1-συμβολαια'!D4</f>
        <v>6666</v>
      </c>
      <c r="D4" s="326">
        <v>2</v>
      </c>
      <c r="E4" s="326"/>
      <c r="F4" s="327">
        <f t="shared" ref="F4" si="0">(D4-1)*1000</f>
        <v>1000</v>
      </c>
      <c r="G4" s="327"/>
      <c r="H4" s="324" t="s">
        <v>229</v>
      </c>
      <c r="I4" s="324" t="s">
        <v>134</v>
      </c>
      <c r="J4" s="324"/>
      <c r="K4" s="328"/>
      <c r="L4" s="328"/>
      <c r="M4" s="328"/>
      <c r="N4" s="328"/>
    </row>
    <row r="5" spans="1:14" ht="15.75">
      <c r="A5" s="517" t="s">
        <v>60</v>
      </c>
      <c r="B5" s="518"/>
      <c r="C5" s="518"/>
      <c r="D5" s="518"/>
      <c r="E5" s="519"/>
      <c r="F5" s="332">
        <f>SUM(F3:F4)</f>
        <v>1800</v>
      </c>
      <c r="G5" s="332">
        <f>SUM(G3:G4)</f>
        <v>800</v>
      </c>
    </row>
    <row r="6" spans="1:14" ht="15.75">
      <c r="H6" s="145" t="s">
        <v>143</v>
      </c>
      <c r="I6" s="146"/>
      <c r="J6" s="146"/>
      <c r="K6" s="146"/>
      <c r="L6" s="146"/>
      <c r="M6" s="146"/>
    </row>
    <row r="7" spans="1:14" ht="15.75">
      <c r="I7" s="146" t="s">
        <v>144</v>
      </c>
      <c r="J7" s="146"/>
      <c r="K7" s="146"/>
      <c r="L7" s="146"/>
      <c r="M7" s="85"/>
    </row>
    <row r="8" spans="1:14" ht="15.75">
      <c r="J8" s="145" t="s">
        <v>145</v>
      </c>
    </row>
    <row r="11" spans="1:14" ht="15.75">
      <c r="B11" s="376" t="s">
        <v>504</v>
      </c>
      <c r="C11" s="80"/>
      <c r="D11" s="80"/>
      <c r="E11" s="80"/>
      <c r="F11" s="80"/>
      <c r="G11" s="80"/>
    </row>
    <row r="12" spans="1:14" ht="15.75">
      <c r="B12" s="376" t="s">
        <v>505</v>
      </c>
      <c r="C12" s="80"/>
      <c r="D12" s="80"/>
      <c r="E12" s="80"/>
      <c r="F12" s="80"/>
      <c r="G12" s="80"/>
    </row>
    <row r="13" spans="1:14" ht="15.75">
      <c r="B13" s="3"/>
      <c r="C13" s="238" t="s">
        <v>61</v>
      </c>
      <c r="D13" s="3"/>
      <c r="H13" s="2"/>
      <c r="I13" s="2"/>
      <c r="J13" s="2"/>
    </row>
    <row r="15" spans="1:14">
      <c r="B15" s="137"/>
    </row>
    <row r="16" spans="1:14">
      <c r="B16" s="138"/>
    </row>
    <row r="19" spans="2:9">
      <c r="B19" s="320"/>
      <c r="F19" s="7"/>
      <c r="H19" s="7"/>
      <c r="I19" s="7"/>
    </row>
    <row r="20" spans="2:9">
      <c r="B20" s="3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20"/>
      <c r="D25" s="55"/>
      <c r="E25" s="55"/>
      <c r="F25" s="55"/>
      <c r="G25" s="55"/>
      <c r="H25" s="7"/>
      <c r="I25" s="7"/>
    </row>
    <row r="26" spans="2:9">
      <c r="B26" s="3"/>
      <c r="D26" s="55"/>
      <c r="E26" s="55"/>
      <c r="F26" s="55"/>
      <c r="G26" s="55"/>
      <c r="H26" s="7"/>
      <c r="I26" s="7"/>
    </row>
    <row r="27" spans="2:9">
      <c r="B27" s="3"/>
      <c r="D27" s="55"/>
      <c r="E27" s="55"/>
      <c r="F27" s="55"/>
      <c r="G27" s="55"/>
      <c r="H27" s="7"/>
      <c r="I27" s="7"/>
    </row>
    <row r="28" spans="2:9">
      <c r="B28" s="3"/>
      <c r="D28" s="55"/>
      <c r="E28" s="55"/>
      <c r="F28" s="55"/>
      <c r="G28" s="55"/>
      <c r="H28" s="7"/>
      <c r="I28" s="2"/>
    </row>
    <row r="29" spans="2:9">
      <c r="B29" s="3"/>
      <c r="F29" s="7"/>
      <c r="H29" s="7"/>
      <c r="I29" s="2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11.5703125" style="7" bestFit="1" customWidth="1"/>
    <col min="2" max="2" width="53" style="91" bestFit="1" customWidth="1"/>
    <col min="3" max="3" width="7.28515625" style="7" bestFit="1" customWidth="1"/>
    <col min="4" max="4" width="14" style="7" customWidth="1"/>
    <col min="5" max="5" width="4.85546875" style="7" customWidth="1"/>
    <col min="6" max="6" width="6.7109375" style="7" customWidth="1"/>
    <col min="7" max="7" width="8.140625" style="7" customWidth="1"/>
    <col min="8" max="8" width="7.28515625" style="7" bestFit="1" customWidth="1"/>
    <col min="9" max="9" width="27.28515625" style="7" customWidth="1"/>
    <col min="10" max="10" width="11.28515625" style="7" bestFit="1" customWidth="1"/>
    <col min="11" max="11" width="21.140625" style="7" bestFit="1" customWidth="1"/>
    <col min="12" max="12" width="8.5703125" style="7" customWidth="1"/>
    <col min="13" max="13" width="15.42578125" style="7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99" t="s">
        <v>1</v>
      </c>
      <c r="B1" s="501" t="s">
        <v>0</v>
      </c>
      <c r="C1" s="530" t="s">
        <v>11</v>
      </c>
      <c r="D1" s="530"/>
      <c r="E1" s="530"/>
      <c r="F1" s="530"/>
      <c r="G1" s="530"/>
      <c r="H1" s="531" t="s">
        <v>12</v>
      </c>
      <c r="I1" s="531"/>
      <c r="J1" s="531"/>
      <c r="K1" s="531"/>
      <c r="L1" s="531"/>
      <c r="M1" s="531"/>
      <c r="N1" s="531"/>
      <c r="O1" s="534" t="s">
        <v>88</v>
      </c>
      <c r="P1" s="532" t="s">
        <v>230</v>
      </c>
      <c r="Q1" s="489" t="s">
        <v>29</v>
      </c>
      <c r="R1" s="490"/>
      <c r="S1" s="490"/>
      <c r="T1" s="490"/>
      <c r="U1" s="491"/>
    </row>
    <row r="2" spans="1:25" ht="24" customHeight="1" thickBot="1">
      <c r="A2" s="500"/>
      <c r="B2" s="502"/>
      <c r="C2" s="381" t="s">
        <v>47</v>
      </c>
      <c r="D2" s="381" t="s">
        <v>48</v>
      </c>
      <c r="E2" s="381" t="s">
        <v>49</v>
      </c>
      <c r="F2" s="381" t="s">
        <v>50</v>
      </c>
      <c r="G2" s="36" t="s">
        <v>51</v>
      </c>
      <c r="H2" s="381" t="s">
        <v>47</v>
      </c>
      <c r="I2" s="381" t="s">
        <v>48</v>
      </c>
      <c r="J2" s="381" t="s">
        <v>49</v>
      </c>
      <c r="K2" s="381" t="s">
        <v>50</v>
      </c>
      <c r="L2" s="381" t="s">
        <v>51</v>
      </c>
      <c r="M2" s="381" t="s">
        <v>52</v>
      </c>
      <c r="N2" s="37" t="s">
        <v>53</v>
      </c>
      <c r="O2" s="535"/>
      <c r="P2" s="533"/>
      <c r="Q2" s="492"/>
      <c r="R2" s="493"/>
      <c r="S2" s="493"/>
      <c r="T2" s="493"/>
      <c r="U2" s="494"/>
    </row>
    <row r="3" spans="1:25" s="293" customFormat="1" ht="15">
      <c r="A3" s="330" t="str">
        <f>'1-συμβολαια'!A3</f>
        <v>4ο</v>
      </c>
      <c r="B3" s="333" t="str">
        <f>'1-συμβολαια'!C3</f>
        <v>υποθήκης 6.638κ 1.978.864δρχ   ΕΞΑΛΕΙΨΗ</v>
      </c>
      <c r="C3" s="294">
        <v>1</v>
      </c>
      <c r="D3" s="294" t="s">
        <v>546</v>
      </c>
      <c r="E3" s="294"/>
      <c r="F3" s="294"/>
      <c r="G3" s="294"/>
      <c r="H3" s="294">
        <v>3</v>
      </c>
      <c r="I3" s="294" t="s">
        <v>547</v>
      </c>
      <c r="J3" s="294" t="s">
        <v>548</v>
      </c>
      <c r="K3" s="294" t="s">
        <v>549</v>
      </c>
      <c r="L3" s="294"/>
      <c r="M3" s="294"/>
      <c r="N3" s="294"/>
      <c r="O3" s="334">
        <v>1</v>
      </c>
      <c r="P3" s="327">
        <f>O3*('2-δικαιώμ'!N3+'3-φύλλα2α'!F3)</f>
        <v>3800</v>
      </c>
      <c r="Q3" s="335" t="s">
        <v>150</v>
      </c>
      <c r="R3" s="335" t="s">
        <v>149</v>
      </c>
      <c r="S3" s="335"/>
      <c r="T3" s="335"/>
      <c r="U3" s="336"/>
    </row>
    <row r="4" spans="1:25" s="293" customFormat="1" ht="15.75" thickBot="1">
      <c r="A4" s="429">
        <f>'1-συμβολαια'!A4</f>
        <v>0</v>
      </c>
      <c r="B4" s="430" t="str">
        <f>'1-συμβολαια'!C4</f>
        <v>τόκοι δανείου [προυπολογιζόμενοι VS πληρωμένοι]</v>
      </c>
      <c r="C4" s="417">
        <v>1</v>
      </c>
      <c r="D4" s="417" t="s">
        <v>545</v>
      </c>
      <c r="E4" s="417"/>
      <c r="F4" s="417"/>
      <c r="G4" s="417"/>
      <c r="H4" s="417">
        <v>3</v>
      </c>
      <c r="I4" s="417" t="s">
        <v>547</v>
      </c>
      <c r="J4" s="294" t="s">
        <v>548</v>
      </c>
      <c r="K4" s="294" t="s">
        <v>549</v>
      </c>
      <c r="L4" s="417"/>
      <c r="M4" s="417"/>
      <c r="N4" s="417"/>
      <c r="O4" s="431">
        <v>1</v>
      </c>
      <c r="P4" s="432">
        <f>O4*('2-δικαιώμ'!N4+'3-φύλλα2α'!F4)</f>
        <v>2000</v>
      </c>
      <c r="Q4" s="433" t="s">
        <v>150</v>
      </c>
      <c r="R4" s="433" t="s">
        <v>149</v>
      </c>
      <c r="S4" s="433"/>
      <c r="T4" s="433"/>
      <c r="U4" s="434"/>
    </row>
    <row r="5" spans="1:25" ht="15.75">
      <c r="A5" s="536" t="s">
        <v>47</v>
      </c>
      <c r="B5" s="537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60"/>
      <c r="P5" s="106">
        <f>SUM(P3:P4)</f>
        <v>5800</v>
      </c>
    </row>
    <row r="7" spans="1:25" ht="15.75">
      <c r="Q7" s="166" t="s">
        <v>146</v>
      </c>
      <c r="R7" s="129"/>
      <c r="S7" s="129"/>
      <c r="T7" s="129"/>
      <c r="U7" s="129"/>
      <c r="V7" s="129"/>
      <c r="W7" s="129"/>
      <c r="X7" s="129"/>
      <c r="Y7" s="116"/>
    </row>
    <row r="8" spans="1:25" ht="15.75">
      <c r="R8" s="146" t="s">
        <v>147</v>
      </c>
      <c r="S8" s="146"/>
      <c r="T8" s="146"/>
      <c r="U8" s="146"/>
      <c r="V8" s="146"/>
      <c r="W8" s="146"/>
      <c r="X8" s="146"/>
    </row>
    <row r="9" spans="1:25" ht="15.75">
      <c r="D9" s="7" t="s">
        <v>541</v>
      </c>
      <c r="S9" s="166" t="s">
        <v>148</v>
      </c>
    </row>
    <row r="12" spans="1:25">
      <c r="B12" s="137"/>
    </row>
    <row r="13" spans="1:25">
      <c r="B13" s="138"/>
    </row>
  </sheetData>
  <mergeCells count="8">
    <mergeCell ref="A5:B5"/>
    <mergeCell ref="Q1:U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R11" sqref="R11:R12"/>
    </sheetView>
  </sheetViews>
  <sheetFormatPr defaultRowHeight="11.25"/>
  <cols>
    <col min="1" max="1" width="10.28515625" style="7" customWidth="1"/>
    <col min="2" max="2" width="39" style="91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7.5703125" style="80" customWidth="1"/>
    <col min="19" max="22" width="7.28515625" style="80" customWidth="1"/>
    <col min="23" max="23" width="7.140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7.85546875" style="80" customWidth="1"/>
    <col min="29" max="29" width="6.28515625" style="80" customWidth="1"/>
    <col min="30" max="30" width="7.85546875" style="80" customWidth="1"/>
    <col min="31" max="38" width="6.28515625" style="80" customWidth="1"/>
    <col min="39" max="39" width="10.71093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9" t="s">
        <v>1</v>
      </c>
      <c r="B1" s="538" t="s">
        <v>0</v>
      </c>
      <c r="C1" s="542" t="s">
        <v>7</v>
      </c>
      <c r="D1" s="540" t="s">
        <v>3</v>
      </c>
      <c r="E1" s="541"/>
      <c r="F1" s="544" t="s">
        <v>405</v>
      </c>
      <c r="G1" s="545"/>
      <c r="H1" s="545"/>
      <c r="I1" s="545"/>
      <c r="J1" s="545"/>
      <c r="K1" s="545"/>
      <c r="L1" s="546"/>
      <c r="M1" s="547" t="s">
        <v>408</v>
      </c>
      <c r="N1" s="548"/>
      <c r="O1" s="549" t="s">
        <v>255</v>
      </c>
      <c r="P1" s="550"/>
      <c r="Q1" s="551" t="s">
        <v>406</v>
      </c>
      <c r="R1" s="553" t="s">
        <v>174</v>
      </c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  <c r="AJ1" s="553"/>
      <c r="AK1" s="553"/>
      <c r="AL1" s="553"/>
      <c r="AM1" s="553"/>
      <c r="AN1" s="553"/>
      <c r="AO1" s="553"/>
    </row>
    <row r="2" spans="1:41" ht="23.25" thickBot="1">
      <c r="A2" s="470"/>
      <c r="B2" s="539"/>
      <c r="C2" s="543"/>
      <c r="D2" s="172" t="s">
        <v>4</v>
      </c>
      <c r="E2" s="155" t="s">
        <v>9</v>
      </c>
      <c r="F2" s="239" t="s">
        <v>4</v>
      </c>
      <c r="G2" s="173" t="s">
        <v>9</v>
      </c>
      <c r="H2" s="340" t="s">
        <v>47</v>
      </c>
      <c r="I2" s="239" t="s">
        <v>9</v>
      </c>
      <c r="J2" s="341" t="s">
        <v>358</v>
      </c>
      <c r="K2" s="341" t="s">
        <v>382</v>
      </c>
      <c r="L2" s="342" t="s">
        <v>360</v>
      </c>
      <c r="M2" s="239" t="s">
        <v>23</v>
      </c>
      <c r="N2" s="343" t="s">
        <v>89</v>
      </c>
      <c r="O2" s="239" t="s">
        <v>23</v>
      </c>
      <c r="P2" s="312" t="s">
        <v>9</v>
      </c>
      <c r="Q2" s="552"/>
      <c r="R2" s="175" t="s">
        <v>130</v>
      </c>
      <c r="S2" s="175" t="s">
        <v>172</v>
      </c>
      <c r="T2" s="175" t="s">
        <v>131</v>
      </c>
      <c r="U2" s="175" t="s">
        <v>257</v>
      </c>
      <c r="V2" s="175" t="s">
        <v>132</v>
      </c>
      <c r="W2" s="175" t="s">
        <v>258</v>
      </c>
      <c r="X2" s="175" t="s">
        <v>151</v>
      </c>
      <c r="Y2" s="175" t="s">
        <v>173</v>
      </c>
      <c r="Z2" s="175" t="s">
        <v>152</v>
      </c>
      <c r="AA2" s="175" t="s">
        <v>259</v>
      </c>
      <c r="AB2" s="175" t="s">
        <v>153</v>
      </c>
      <c r="AC2" s="175" t="s">
        <v>260</v>
      </c>
      <c r="AD2" s="175" t="s">
        <v>154</v>
      </c>
      <c r="AE2" s="175" t="s">
        <v>272</v>
      </c>
      <c r="AF2" s="175" t="s">
        <v>273</v>
      </c>
      <c r="AG2" s="285" t="s">
        <v>274</v>
      </c>
      <c r="AH2" s="175" t="s">
        <v>275</v>
      </c>
      <c r="AI2" s="175" t="s">
        <v>276</v>
      </c>
      <c r="AJ2" s="175" t="s">
        <v>472</v>
      </c>
      <c r="AK2" s="175" t="s">
        <v>473</v>
      </c>
      <c r="AL2" s="175"/>
      <c r="AM2" s="270" t="s">
        <v>59</v>
      </c>
      <c r="AN2" s="268" t="s">
        <v>47</v>
      </c>
      <c r="AO2" s="269" t="s">
        <v>29</v>
      </c>
    </row>
    <row r="3" spans="1:41" s="5" customFormat="1">
      <c r="A3" s="316" t="str">
        <f>'1-συμβολαια'!A3</f>
        <v>4ο</v>
      </c>
      <c r="B3" s="322" t="str">
        <f>'1-συμβολαια'!C3</f>
        <v>υποθήκης 6.638κ 1.978.864δρχ   ΕΞΑΛΕΙΨΗ</v>
      </c>
      <c r="C3" s="323">
        <f>'1-συμβολαια'!D3</f>
        <v>0</v>
      </c>
      <c r="D3" s="338">
        <f>'3-φύλλα2α'!D3</f>
        <v>2</v>
      </c>
      <c r="E3" s="338">
        <f>'3-φύλλα2α'!E3</f>
        <v>2</v>
      </c>
      <c r="F3" s="294">
        <v>2</v>
      </c>
      <c r="G3" s="294">
        <v>1</v>
      </c>
      <c r="H3" s="314">
        <f t="shared" ref="H3:H4" si="0">F3*D3*1100</f>
        <v>4400</v>
      </c>
      <c r="I3" s="344">
        <f t="shared" ref="I3:I4" si="1">E3*G3*1100</f>
        <v>2200</v>
      </c>
      <c r="J3" s="344">
        <f t="shared" ref="J3:J4" si="2">H3*5%</f>
        <v>220</v>
      </c>
      <c r="K3" s="344">
        <f t="shared" ref="K3:K4" si="3">H3*5%</f>
        <v>220</v>
      </c>
      <c r="L3" s="344">
        <f t="shared" ref="L3:L4" si="4">H3*1%</f>
        <v>44</v>
      </c>
      <c r="M3" s="344">
        <f t="shared" ref="M3:M4" si="5">H3-O3</f>
        <v>3916</v>
      </c>
      <c r="N3" s="344">
        <f t="shared" ref="N3:N4" si="6">I3-P3</f>
        <v>1958</v>
      </c>
      <c r="O3" s="344">
        <f t="shared" ref="O3:O4" si="7">J3+K3+L3</f>
        <v>484</v>
      </c>
      <c r="P3" s="344">
        <f t="shared" ref="P3:P4" si="8">I3*11%</f>
        <v>242</v>
      </c>
      <c r="Q3" s="344">
        <f t="shared" ref="Q3:Q4" si="9">O3-P3</f>
        <v>242</v>
      </c>
      <c r="R3" s="324">
        <f>2*3*500+2*3*500</f>
        <v>6000</v>
      </c>
      <c r="S3" s="324">
        <v>1500</v>
      </c>
      <c r="T3" s="324">
        <v>2200</v>
      </c>
      <c r="U3" s="324">
        <v>800</v>
      </c>
      <c r="V3" s="324"/>
      <c r="W3" s="324"/>
      <c r="X3" s="324"/>
      <c r="Y3" s="324"/>
      <c r="Z3" s="324"/>
      <c r="AA3" s="324"/>
      <c r="AB3" s="324"/>
      <c r="AC3" s="324"/>
      <c r="AD3" s="324">
        <v>2200</v>
      </c>
      <c r="AE3" s="324"/>
      <c r="AF3" s="339"/>
      <c r="AG3" s="339"/>
      <c r="AH3" s="339"/>
      <c r="AI3" s="339"/>
      <c r="AJ3" s="339"/>
      <c r="AK3" s="339"/>
      <c r="AL3" s="339"/>
      <c r="AM3" s="345">
        <f t="shared" ref="AM3:AM4" si="10">U3+Y3+AA3+AI3+AK3</f>
        <v>800</v>
      </c>
      <c r="AN3" s="345">
        <f t="shared" ref="AN3:AN4" si="11">R3+S3+T3+V3+W3+X3+Z3+AB3+AC3+AD3+AE3++AF3+AG3+AH3+AJ3</f>
        <v>11900</v>
      </c>
      <c r="AO3" s="292"/>
    </row>
    <row r="4" spans="1:41" s="5" customFormat="1" ht="12" thickBot="1">
      <c r="A4" s="411">
        <f>'1-συμβολαια'!A4</f>
        <v>0</v>
      </c>
      <c r="B4" s="423" t="str">
        <f>'1-συμβολαια'!C4</f>
        <v>τόκοι δανείου [προυπολογιζόμενοι VS πληρωμένοι]</v>
      </c>
      <c r="C4" s="416">
        <f>'1-συμβολαια'!D4</f>
        <v>6666</v>
      </c>
      <c r="D4" s="426">
        <f>'3-φύλλα2α'!D4</f>
        <v>2</v>
      </c>
      <c r="E4" s="426">
        <f>'3-φύλλα2α'!E4</f>
        <v>0</v>
      </c>
      <c r="F4" s="417"/>
      <c r="G4" s="417"/>
      <c r="H4" s="415">
        <f t="shared" si="0"/>
        <v>0</v>
      </c>
      <c r="I4" s="427">
        <f t="shared" si="1"/>
        <v>0</v>
      </c>
      <c r="J4" s="427">
        <f t="shared" si="2"/>
        <v>0</v>
      </c>
      <c r="K4" s="427">
        <f t="shared" si="3"/>
        <v>0</v>
      </c>
      <c r="L4" s="427">
        <f t="shared" si="4"/>
        <v>0</v>
      </c>
      <c r="M4" s="427">
        <f t="shared" si="5"/>
        <v>0</v>
      </c>
      <c r="N4" s="427">
        <f t="shared" si="6"/>
        <v>0</v>
      </c>
      <c r="O4" s="427">
        <f t="shared" si="7"/>
        <v>0</v>
      </c>
      <c r="P4" s="427">
        <f t="shared" si="8"/>
        <v>0</v>
      </c>
      <c r="Q4" s="427">
        <f t="shared" si="9"/>
        <v>0</v>
      </c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8">
        <f t="shared" si="10"/>
        <v>0</v>
      </c>
      <c r="AN4" s="428">
        <f t="shared" si="11"/>
        <v>0</v>
      </c>
      <c r="AO4" s="425"/>
    </row>
    <row r="5" spans="1:41">
      <c r="A5" s="467" t="s">
        <v>47</v>
      </c>
      <c r="B5" s="468"/>
      <c r="C5" s="468"/>
      <c r="D5" s="468"/>
      <c r="E5" s="468"/>
      <c r="F5" s="35">
        <f t="shared" ref="F5:W5" si="12">SUM(F3:F4)</f>
        <v>2</v>
      </c>
      <c r="G5" s="35">
        <f t="shared" si="12"/>
        <v>1</v>
      </c>
      <c r="H5" s="163">
        <f t="shared" si="12"/>
        <v>4400</v>
      </c>
      <c r="I5" s="163">
        <f t="shared" si="12"/>
        <v>2200</v>
      </c>
      <c r="J5" s="163">
        <f t="shared" si="12"/>
        <v>220</v>
      </c>
      <c r="K5" s="163">
        <f t="shared" si="12"/>
        <v>220</v>
      </c>
      <c r="L5" s="163">
        <f t="shared" si="12"/>
        <v>44</v>
      </c>
      <c r="M5" s="163">
        <f t="shared" si="12"/>
        <v>3916</v>
      </c>
      <c r="N5" s="163">
        <f t="shared" si="12"/>
        <v>1958</v>
      </c>
      <c r="O5" s="163">
        <f t="shared" si="12"/>
        <v>484</v>
      </c>
      <c r="P5" s="163">
        <f t="shared" si="12"/>
        <v>242</v>
      </c>
      <c r="Q5" s="163">
        <f t="shared" si="12"/>
        <v>242</v>
      </c>
      <c r="R5" s="163">
        <f t="shared" si="12"/>
        <v>6000</v>
      </c>
      <c r="S5" s="163">
        <f t="shared" si="12"/>
        <v>1500</v>
      </c>
      <c r="T5" s="163">
        <f t="shared" si="12"/>
        <v>2200</v>
      </c>
      <c r="U5" s="163">
        <f t="shared" si="12"/>
        <v>800</v>
      </c>
      <c r="V5" s="163">
        <f t="shared" si="12"/>
        <v>0</v>
      </c>
      <c r="W5" s="163">
        <f t="shared" si="12"/>
        <v>0</v>
      </c>
      <c r="X5" s="163"/>
      <c r="Y5" s="163"/>
      <c r="Z5" s="163"/>
      <c r="AA5" s="163">
        <f t="shared" ref="AA5:AF5" si="13">SUM(AA3:AA4)</f>
        <v>0</v>
      </c>
      <c r="AB5" s="163">
        <f t="shared" si="13"/>
        <v>0</v>
      </c>
      <c r="AC5" s="163">
        <f t="shared" si="13"/>
        <v>0</v>
      </c>
      <c r="AD5" s="163">
        <f t="shared" si="13"/>
        <v>2200</v>
      </c>
      <c r="AE5" s="35">
        <f t="shared" si="13"/>
        <v>0</v>
      </c>
      <c r="AF5" s="35">
        <f t="shared" si="13"/>
        <v>0</v>
      </c>
      <c r="AG5" s="286"/>
      <c r="AH5" s="35">
        <f>SUM(AH3:AH4)</f>
        <v>0</v>
      </c>
      <c r="AI5" s="35">
        <f>SUM(AI3:AI4)</f>
        <v>0</v>
      </c>
      <c r="AJ5" s="35"/>
      <c r="AK5" s="35"/>
      <c r="AL5" s="35">
        <f>SUM(AL3:AL4)</f>
        <v>0</v>
      </c>
      <c r="AM5" s="163">
        <f>SUM(AM3:AM4)</f>
        <v>800</v>
      </c>
      <c r="AN5" s="163">
        <f>SUM(AN3:AN4)</f>
        <v>11900</v>
      </c>
    </row>
    <row r="7" spans="1:41">
      <c r="R7" s="168" t="s">
        <v>488</v>
      </c>
      <c r="S7" s="178"/>
      <c r="T7" s="178"/>
      <c r="U7" s="178"/>
      <c r="V7" s="178"/>
      <c r="W7" s="178"/>
      <c r="X7" s="179"/>
      <c r="Y7" s="179"/>
      <c r="Z7" s="179"/>
      <c r="AA7" s="179"/>
      <c r="AB7" s="179"/>
      <c r="AC7" s="179"/>
      <c r="AD7" s="179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1" ht="15.75">
      <c r="B8" s="399" t="s">
        <v>407</v>
      </c>
      <c r="D8" s="7"/>
      <c r="E8" s="7"/>
      <c r="R8" s="179"/>
      <c r="S8" s="180" t="s">
        <v>508</v>
      </c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1">
      <c r="R9" s="179"/>
      <c r="S9" s="179"/>
      <c r="T9" s="177" t="s">
        <v>231</v>
      </c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>
      <c r="R10" s="179"/>
      <c r="S10" s="179"/>
      <c r="T10" s="179"/>
      <c r="U10" s="180" t="s">
        <v>232</v>
      </c>
      <c r="V10" s="179"/>
      <c r="W10" s="179"/>
      <c r="X10" s="179"/>
      <c r="Y10" s="179"/>
      <c r="Z10" s="179"/>
      <c r="AA10" s="179"/>
      <c r="AB10" s="179"/>
      <c r="AC10" s="179"/>
      <c r="AD10" s="179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1">
      <c r="G11" s="7" t="s">
        <v>541</v>
      </c>
      <c r="H11" s="7">
        <f>H3/F3</f>
        <v>2200</v>
      </c>
      <c r="Q11" s="7" t="s">
        <v>542</v>
      </c>
      <c r="R11" s="179" t="s">
        <v>544</v>
      </c>
      <c r="S11" s="179"/>
      <c r="T11" s="179"/>
      <c r="U11" s="179"/>
      <c r="V11" s="177" t="s">
        <v>509</v>
      </c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85"/>
      <c r="AN11" s="85"/>
    </row>
    <row r="12" spans="1:41">
      <c r="Q12" s="7" t="s">
        <v>542</v>
      </c>
      <c r="R12" s="179" t="s">
        <v>544</v>
      </c>
      <c r="S12" s="179"/>
      <c r="T12" s="179"/>
      <c r="U12" s="179"/>
      <c r="V12" s="179"/>
      <c r="W12" s="180" t="s">
        <v>233</v>
      </c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85"/>
      <c r="AN12" s="85"/>
    </row>
    <row r="13" spans="1:41">
      <c r="R13" s="179"/>
      <c r="S13" s="179"/>
      <c r="T13" s="179"/>
      <c r="U13" s="179"/>
      <c r="V13" s="179"/>
      <c r="W13" s="179"/>
      <c r="X13" s="177" t="s">
        <v>234</v>
      </c>
      <c r="Y13" s="177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85"/>
      <c r="AN13" s="85"/>
    </row>
    <row r="14" spans="1:41">
      <c r="L14" s="377"/>
      <c r="Q14" s="377"/>
      <c r="R14" s="179"/>
      <c r="S14" s="179"/>
      <c r="T14" s="179"/>
      <c r="U14" s="179"/>
      <c r="V14" s="179"/>
      <c r="W14" s="179"/>
      <c r="X14" s="179"/>
      <c r="Y14" s="180" t="s">
        <v>261</v>
      </c>
      <c r="Z14" s="179"/>
      <c r="AA14" s="179"/>
      <c r="AB14" s="179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85"/>
      <c r="AN14" s="85"/>
    </row>
    <row r="15" spans="1:41">
      <c r="B15" s="137"/>
      <c r="L15" s="377"/>
      <c r="Q15" s="377"/>
      <c r="R15" s="179"/>
      <c r="S15" s="179"/>
      <c r="T15" s="179"/>
      <c r="U15" s="179"/>
      <c r="V15" s="179"/>
      <c r="W15" s="179"/>
      <c r="X15" s="179"/>
      <c r="Y15" s="179"/>
      <c r="Z15" s="177" t="s">
        <v>235</v>
      </c>
      <c r="AA15" s="180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85"/>
      <c r="AN15" s="85"/>
      <c r="AO15" s="176"/>
    </row>
    <row r="16" spans="1:41">
      <c r="B16" s="138"/>
      <c r="L16" s="377"/>
      <c r="Q16" s="377"/>
      <c r="R16" s="179"/>
      <c r="S16" s="179"/>
      <c r="T16" s="179"/>
      <c r="U16" s="179"/>
      <c r="V16" s="179"/>
      <c r="W16" s="179"/>
      <c r="X16" s="179"/>
      <c r="Y16" s="179"/>
      <c r="Z16" s="180"/>
      <c r="AA16" s="180" t="s">
        <v>262</v>
      </c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85"/>
      <c r="AN16" s="85"/>
      <c r="AO16" s="176"/>
    </row>
    <row r="17" spans="2:40">
      <c r="L17" s="377"/>
      <c r="Q17" s="377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7" t="s">
        <v>236</v>
      </c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85"/>
      <c r="AN17" s="180"/>
    </row>
    <row r="18" spans="2:40">
      <c r="L18" s="377"/>
      <c r="Q18" s="377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80" t="s">
        <v>237</v>
      </c>
      <c r="AD18" s="179"/>
      <c r="AE18" s="179"/>
      <c r="AF18" s="179"/>
      <c r="AG18" s="179"/>
      <c r="AH18" s="179"/>
      <c r="AI18" s="179"/>
      <c r="AJ18" s="179"/>
      <c r="AK18" s="179"/>
      <c r="AL18" s="179"/>
      <c r="AM18" s="85"/>
      <c r="AN18" s="85"/>
    </row>
    <row r="19" spans="2:40">
      <c r="L19" s="377"/>
      <c r="Q19" s="377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7" t="s">
        <v>277</v>
      </c>
      <c r="AE19" s="181"/>
      <c r="AF19" s="181"/>
      <c r="AG19" s="181"/>
      <c r="AH19" s="181"/>
      <c r="AI19" s="181"/>
      <c r="AJ19" s="181"/>
      <c r="AK19" s="181"/>
      <c r="AL19" s="181"/>
      <c r="AM19" s="180"/>
    </row>
    <row r="20" spans="2:40">
      <c r="L20" s="377"/>
      <c r="Q20" s="377"/>
      <c r="R20" s="85"/>
      <c r="S20" s="85"/>
      <c r="T20" s="85"/>
      <c r="U20" s="85"/>
      <c r="V20" s="179"/>
      <c r="W20" s="179"/>
      <c r="X20" s="179"/>
      <c r="Y20" s="179"/>
      <c r="Z20" s="179"/>
      <c r="AA20" s="179"/>
      <c r="AB20" s="179"/>
      <c r="AC20" s="179"/>
      <c r="AD20" s="179"/>
      <c r="AE20" s="177" t="s">
        <v>278</v>
      </c>
      <c r="AF20" s="180"/>
      <c r="AG20" s="180"/>
      <c r="AH20" s="180"/>
      <c r="AI20" s="180"/>
      <c r="AJ20" s="180"/>
      <c r="AK20" s="180"/>
      <c r="AL20" s="180"/>
      <c r="AM20" s="85"/>
    </row>
    <row r="21" spans="2:40">
      <c r="L21" s="377"/>
      <c r="R21" s="2"/>
      <c r="S21" s="2"/>
      <c r="T21" s="2"/>
      <c r="U21" s="2"/>
      <c r="AF21" s="180" t="s">
        <v>279</v>
      </c>
      <c r="AG21" s="181"/>
      <c r="AH21" s="181"/>
      <c r="AI21" s="181"/>
      <c r="AJ21" s="181"/>
      <c r="AK21" s="181"/>
    </row>
    <row r="22" spans="2:40">
      <c r="B22" s="320"/>
      <c r="D22" s="7"/>
      <c r="E22" s="7"/>
      <c r="L22" s="377"/>
      <c r="AF22" s="179"/>
      <c r="AG22" s="287" t="s">
        <v>280</v>
      </c>
      <c r="AH22" s="287"/>
      <c r="AI22" s="287"/>
      <c r="AJ22" s="287"/>
      <c r="AK22" s="287"/>
      <c r="AL22" s="287"/>
    </row>
    <row r="23" spans="2:40">
      <c r="B23" s="3"/>
      <c r="D23" s="7"/>
      <c r="E23" s="7"/>
      <c r="L23" s="377"/>
      <c r="AG23" s="179"/>
      <c r="AH23" s="177" t="s">
        <v>477</v>
      </c>
      <c r="AI23" s="179"/>
      <c r="AJ23" s="179"/>
      <c r="AK23" s="179"/>
      <c r="AL23" s="180"/>
    </row>
    <row r="24" spans="2:40">
      <c r="B24" s="3"/>
      <c r="D24" s="7"/>
      <c r="E24" s="7"/>
      <c r="L24" s="377"/>
      <c r="AI24" s="180" t="s">
        <v>474</v>
      </c>
      <c r="AJ24" s="180"/>
      <c r="AK24" s="180"/>
    </row>
    <row r="25" spans="2:40">
      <c r="B25" s="3"/>
      <c r="D25" s="7"/>
      <c r="E25" s="7"/>
      <c r="L25" s="377"/>
      <c r="AJ25" s="177" t="s">
        <v>475</v>
      </c>
      <c r="AK25" s="179"/>
    </row>
    <row r="26" spans="2:40">
      <c r="B26" s="3"/>
      <c r="D26" s="7"/>
      <c r="E26" s="7"/>
      <c r="L26" s="377"/>
      <c r="AK26" s="180" t="s">
        <v>476</v>
      </c>
    </row>
    <row r="27" spans="2:40">
      <c r="B27" s="3"/>
      <c r="D27" s="7"/>
      <c r="E27" s="7"/>
      <c r="L27" s="377"/>
    </row>
    <row r="28" spans="2:40" ht="18">
      <c r="B28" s="320"/>
      <c r="D28" s="55"/>
      <c r="E28" s="55"/>
      <c r="F28" s="55"/>
      <c r="G28" s="55"/>
      <c r="AJ28" s="384" t="s">
        <v>510</v>
      </c>
    </row>
    <row r="29" spans="2:40">
      <c r="B29" s="3"/>
      <c r="D29" s="55"/>
      <c r="E29" s="55"/>
      <c r="F29" s="55"/>
      <c r="G29" s="55"/>
    </row>
    <row r="30" spans="2:40">
      <c r="B30" s="3"/>
      <c r="D30" s="55"/>
      <c r="E30" s="55"/>
      <c r="F30" s="55"/>
      <c r="G30" s="55"/>
    </row>
    <row r="31" spans="2:40">
      <c r="B31" s="3"/>
      <c r="C31" s="55"/>
      <c r="D31" s="55"/>
      <c r="E31" s="55"/>
      <c r="F31" s="55"/>
      <c r="G31" s="55"/>
    </row>
    <row r="32" spans="2:40">
      <c r="B32" s="3"/>
      <c r="D32" s="7"/>
      <c r="E32" s="7"/>
    </row>
  </sheetData>
  <mergeCells count="10"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9"/>
  <sheetViews>
    <sheetView workbookViewId="0">
      <pane ySplit="2" topLeftCell="A3" activePane="bottomLeft" state="frozen"/>
      <selection pane="bottomLeft" sqref="A1:D1"/>
    </sheetView>
  </sheetViews>
  <sheetFormatPr defaultRowHeight="11.25"/>
  <cols>
    <col min="1" max="1" width="7.5703125" style="7" bestFit="1" customWidth="1"/>
    <col min="2" max="2" width="38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554" t="s">
        <v>31</v>
      </c>
      <c r="B1" s="555"/>
      <c r="C1" s="555"/>
      <c r="D1" s="556"/>
      <c r="E1" s="567" t="s">
        <v>409</v>
      </c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51" t="s">
        <v>70</v>
      </c>
      <c r="S1" s="573" t="s">
        <v>164</v>
      </c>
      <c r="T1" s="554" t="s">
        <v>13</v>
      </c>
      <c r="U1" s="555"/>
      <c r="V1" s="555"/>
      <c r="W1" s="555"/>
      <c r="X1" s="555"/>
      <c r="Y1" s="555"/>
      <c r="Z1" s="555"/>
      <c r="AA1" s="555"/>
      <c r="AB1" s="555"/>
      <c r="AC1" s="556"/>
      <c r="AD1" s="566" t="s">
        <v>14</v>
      </c>
      <c r="AE1" s="566"/>
      <c r="AF1" s="566"/>
      <c r="AG1" s="566"/>
      <c r="AH1" s="566"/>
      <c r="AI1" s="566"/>
      <c r="AJ1" s="566"/>
      <c r="AK1" s="566"/>
      <c r="AL1" s="566"/>
      <c r="AM1" s="554" t="s">
        <v>15</v>
      </c>
      <c r="AN1" s="555"/>
      <c r="AO1" s="555"/>
      <c r="AP1" s="555"/>
      <c r="AQ1" s="555"/>
      <c r="AR1" s="555"/>
      <c r="AS1" s="555"/>
      <c r="AT1" s="555"/>
      <c r="AU1" s="555"/>
      <c r="AV1" s="556"/>
      <c r="AW1" s="557" t="s">
        <v>16</v>
      </c>
      <c r="AX1" s="557"/>
      <c r="AY1" s="557"/>
      <c r="AZ1" s="557"/>
      <c r="BA1" s="557"/>
      <c r="BB1" s="557"/>
      <c r="BC1" s="557"/>
      <c r="BD1" s="557"/>
      <c r="BE1" s="558" t="s">
        <v>17</v>
      </c>
      <c r="BF1" s="559"/>
      <c r="BG1" s="559"/>
      <c r="BH1" s="559"/>
      <c r="BI1" s="560"/>
    </row>
    <row r="2" spans="1:61" s="4" customFormat="1" ht="45.75" customHeight="1" thickBot="1">
      <c r="A2" s="77" t="s">
        <v>19</v>
      </c>
      <c r="B2" s="87" t="s">
        <v>0</v>
      </c>
      <c r="C2" s="63" t="s">
        <v>11</v>
      </c>
      <c r="D2" s="64" t="s">
        <v>12</v>
      </c>
      <c r="E2" s="52" t="s">
        <v>71</v>
      </c>
      <c r="F2" s="38" t="s">
        <v>72</v>
      </c>
      <c r="G2" s="38" t="s">
        <v>256</v>
      </c>
      <c r="H2" s="38" t="s">
        <v>73</v>
      </c>
      <c r="I2" s="571" t="s">
        <v>29</v>
      </c>
      <c r="J2" s="572"/>
      <c r="K2" s="38" t="s">
        <v>155</v>
      </c>
      <c r="L2" s="38" t="s">
        <v>156</v>
      </c>
      <c r="M2" s="38" t="s">
        <v>93</v>
      </c>
      <c r="N2" s="38" t="s">
        <v>518</v>
      </c>
      <c r="O2" s="38" t="s">
        <v>163</v>
      </c>
      <c r="P2" s="93" t="s">
        <v>99</v>
      </c>
      <c r="Q2" s="114" t="s">
        <v>98</v>
      </c>
      <c r="R2" s="552"/>
      <c r="S2" s="574"/>
      <c r="T2" s="52" t="s">
        <v>32</v>
      </c>
      <c r="U2" s="52" t="s">
        <v>19</v>
      </c>
      <c r="V2" s="38" t="s">
        <v>20</v>
      </c>
      <c r="W2" s="9" t="s">
        <v>21</v>
      </c>
      <c r="X2" s="9" t="s">
        <v>22</v>
      </c>
      <c r="Y2" s="38" t="s">
        <v>23</v>
      </c>
      <c r="Z2" s="38" t="s">
        <v>24</v>
      </c>
      <c r="AA2" s="38" t="s">
        <v>25</v>
      </c>
      <c r="AB2" s="561" t="s">
        <v>29</v>
      </c>
      <c r="AC2" s="562"/>
      <c r="AD2" s="52" t="s">
        <v>28</v>
      </c>
      <c r="AE2" s="52" t="s">
        <v>19</v>
      </c>
      <c r="AF2" s="38" t="s">
        <v>20</v>
      </c>
      <c r="AG2" s="9" t="s">
        <v>27</v>
      </c>
      <c r="AH2" s="9" t="s">
        <v>19</v>
      </c>
      <c r="AI2" s="69" t="s">
        <v>74</v>
      </c>
      <c r="AJ2" s="69" t="s">
        <v>75</v>
      </c>
      <c r="AK2" s="569" t="s">
        <v>29</v>
      </c>
      <c r="AL2" s="570"/>
      <c r="AM2" s="52" t="s">
        <v>18</v>
      </c>
      <c r="AN2" s="52" t="s">
        <v>19</v>
      </c>
      <c r="AO2" s="38" t="s">
        <v>20</v>
      </c>
      <c r="AP2" s="9" t="s">
        <v>21</v>
      </c>
      <c r="AQ2" s="9" t="s">
        <v>22</v>
      </c>
      <c r="AR2" s="38" t="s">
        <v>23</v>
      </c>
      <c r="AS2" s="38" t="s">
        <v>24</v>
      </c>
      <c r="AT2" s="38" t="s">
        <v>25</v>
      </c>
      <c r="AU2" s="561" t="s">
        <v>29</v>
      </c>
      <c r="AV2" s="562"/>
      <c r="AW2" s="52" t="s">
        <v>18</v>
      </c>
      <c r="AX2" s="38" t="s">
        <v>19</v>
      </c>
      <c r="AY2" s="38" t="s">
        <v>20</v>
      </c>
      <c r="AZ2" s="38" t="s">
        <v>26</v>
      </c>
      <c r="BA2" s="9" t="s">
        <v>27</v>
      </c>
      <c r="BB2" s="9" t="s">
        <v>19</v>
      </c>
      <c r="BC2" s="38" t="s">
        <v>28</v>
      </c>
      <c r="BD2" s="39" t="s">
        <v>29</v>
      </c>
      <c r="BE2" s="53" t="s">
        <v>30</v>
      </c>
      <c r="BF2" s="53" t="s">
        <v>19</v>
      </c>
      <c r="BG2" s="54" t="s">
        <v>18</v>
      </c>
      <c r="BH2" s="561" t="s">
        <v>29</v>
      </c>
      <c r="BI2" s="562"/>
    </row>
    <row r="3" spans="1:61" s="5" customFormat="1">
      <c r="A3" s="350" t="str">
        <f>'1-συμβολαια'!A3</f>
        <v>4ο</v>
      </c>
      <c r="B3" s="346" t="str">
        <f>'1-συμβολαια'!C3</f>
        <v>υποθήκης 6.638κ 1.978.864δρχ   ΕΞΑΛΕΙΨΗ</v>
      </c>
      <c r="C3" s="288" t="str">
        <f>'4-πολλυπρ'!D3</f>
        <v>Δ.Ο.Υ. [= ….</v>
      </c>
      <c r="D3" s="288" t="str">
        <f>'4-πολλυπρ'!I3</f>
        <v>219-64</v>
      </c>
      <c r="E3" s="288">
        <v>1</v>
      </c>
      <c r="F3" s="337">
        <f t="shared" ref="F3" si="0">E3*1100</f>
        <v>1100</v>
      </c>
      <c r="G3" s="323">
        <v>1100</v>
      </c>
      <c r="H3" s="323">
        <f t="shared" ref="H3" si="1">F3+G3</f>
        <v>2200</v>
      </c>
      <c r="I3" s="351" t="s">
        <v>161</v>
      </c>
      <c r="J3" s="351" t="s">
        <v>162</v>
      </c>
      <c r="K3" s="323">
        <v>2000</v>
      </c>
      <c r="L3" s="323">
        <v>2000</v>
      </c>
      <c r="M3" s="323">
        <v>800</v>
      </c>
      <c r="N3" s="323"/>
      <c r="O3" s="323">
        <f t="shared" ref="O3:O4" si="2">K3+L3</f>
        <v>4000</v>
      </c>
      <c r="P3" s="288"/>
      <c r="Q3" s="288"/>
      <c r="R3" s="288"/>
      <c r="S3" s="288"/>
      <c r="T3" s="347"/>
      <c r="U3" s="72"/>
      <c r="V3" s="348" t="s">
        <v>410</v>
      </c>
      <c r="W3" s="72"/>
      <c r="X3" s="348" t="s">
        <v>9</v>
      </c>
      <c r="Y3" s="349"/>
      <c r="Z3" s="72"/>
      <c r="AA3" s="72"/>
      <c r="AB3" s="72"/>
      <c r="AC3" s="72"/>
      <c r="AD3" s="347"/>
      <c r="AE3" s="72"/>
      <c r="AF3" s="72"/>
      <c r="AG3" s="72"/>
      <c r="AH3" s="72"/>
      <c r="AI3" s="294"/>
      <c r="AJ3" s="294"/>
      <c r="AK3" s="294"/>
      <c r="AL3" s="72"/>
      <c r="AM3" s="72"/>
      <c r="AN3" s="72"/>
      <c r="AO3" s="348" t="s">
        <v>410</v>
      </c>
      <c r="AP3" s="72"/>
      <c r="AQ3" s="348" t="s">
        <v>9</v>
      </c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347"/>
      <c r="BH3" s="72"/>
      <c r="BI3" s="72"/>
    </row>
    <row r="4" spans="1:61" s="5" customFormat="1">
      <c r="A4" s="350">
        <f>'1-συμβολαια'!A4</f>
        <v>0</v>
      </c>
      <c r="B4" s="346" t="str">
        <f>'1-συμβολαια'!C4</f>
        <v>τόκοι δανείου [προυπολογιζόμενοι VS πληρωμένοι]</v>
      </c>
      <c r="C4" s="288" t="str">
        <f>'4-πολλυπρ'!D4</f>
        <v>Δ.Ο.Υ. = …</v>
      </c>
      <c r="D4" s="288" t="str">
        <f>'4-πολλυπρ'!I4</f>
        <v>219-64</v>
      </c>
      <c r="E4" s="288"/>
      <c r="F4" s="337"/>
      <c r="G4" s="323"/>
      <c r="H4" s="323"/>
      <c r="I4" s="351"/>
      <c r="J4" s="351"/>
      <c r="K4" s="323"/>
      <c r="L4" s="323"/>
      <c r="M4" s="323"/>
      <c r="N4" s="323"/>
      <c r="O4" s="323">
        <f t="shared" si="2"/>
        <v>0</v>
      </c>
      <c r="P4" s="288"/>
      <c r="Q4" s="288"/>
      <c r="R4" s="288"/>
      <c r="S4" s="288"/>
      <c r="T4" s="347"/>
      <c r="U4" s="72"/>
      <c r="V4" s="348" t="s">
        <v>410</v>
      </c>
      <c r="W4" s="72"/>
      <c r="X4" s="348" t="s">
        <v>9</v>
      </c>
      <c r="Y4" s="349"/>
      <c r="Z4" s="72"/>
      <c r="AA4" s="72"/>
      <c r="AB4" s="72"/>
      <c r="AC4" s="72"/>
      <c r="AD4" s="347"/>
      <c r="AE4" s="72"/>
      <c r="AF4" s="72"/>
      <c r="AG4" s="72"/>
      <c r="AH4" s="72"/>
      <c r="AI4" s="294"/>
      <c r="AJ4" s="294"/>
      <c r="AK4" s="294"/>
      <c r="AL4" s="72"/>
      <c r="AM4" s="72"/>
      <c r="AN4" s="72"/>
      <c r="AO4" s="348" t="s">
        <v>410</v>
      </c>
      <c r="AP4" s="72"/>
      <c r="AQ4" s="348" t="s">
        <v>9</v>
      </c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347"/>
      <c r="BH4" s="72"/>
      <c r="BI4" s="72"/>
    </row>
    <row r="5" spans="1:61">
      <c r="A5" s="563" t="s">
        <v>35</v>
      </c>
      <c r="B5" s="564"/>
      <c r="C5" s="564"/>
      <c r="D5" s="565"/>
      <c r="E5" s="70">
        <f>SUM(E3:E4)</f>
        <v>1</v>
      </c>
      <c r="F5" s="70">
        <f>SUM(F3:F4)</f>
        <v>1100</v>
      </c>
      <c r="G5" s="70">
        <f>SUM(G3:G4)</f>
        <v>1100</v>
      </c>
      <c r="H5" s="70">
        <f>SUM(H3:H4)</f>
        <v>2200</v>
      </c>
      <c r="I5" s="70"/>
      <c r="J5" s="70"/>
      <c r="K5" s="70">
        <f>SUM(K3:K4)</f>
        <v>2000</v>
      </c>
      <c r="L5" s="70">
        <f>SUM(L3:L4)</f>
        <v>2000</v>
      </c>
      <c r="M5" s="70">
        <f>SUM(M3:M4)</f>
        <v>800</v>
      </c>
      <c r="N5" s="70"/>
      <c r="O5" s="70">
        <f>SUM(O3:O4)</f>
        <v>4000</v>
      </c>
      <c r="P5" s="65">
        <f>SUM(P3:P4)</f>
        <v>0</v>
      </c>
      <c r="Q5" s="65">
        <f>SUM(Q3:Q4)</f>
        <v>0</v>
      </c>
      <c r="R5" s="65">
        <f>SUM(R3:R4)</f>
        <v>0</v>
      </c>
      <c r="S5" s="65"/>
      <c r="T5" s="141"/>
      <c r="U5" s="65">
        <f>SUM(U3:U4)</f>
        <v>0</v>
      </c>
      <c r="V5" s="65"/>
      <c r="W5" s="65">
        <f>SUM(W3:W4)</f>
        <v>0</v>
      </c>
      <c r="X5" s="65"/>
      <c r="Y5" s="65">
        <f t="shared" ref="Y5:AJ5" si="3">SUM(Y3:Y4)</f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141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70">
        <f t="shared" si="3"/>
        <v>0</v>
      </c>
      <c r="AJ5" s="70">
        <f t="shared" si="3"/>
        <v>0</v>
      </c>
      <c r="AK5" s="70"/>
      <c r="AL5" s="65">
        <f>SUM(AL3:AL4)</f>
        <v>0</v>
      </c>
      <c r="AM5" s="65">
        <f>SUM(AM3:AM4)</f>
        <v>0</v>
      </c>
      <c r="AN5" s="65">
        <f>SUM(AN3:AN4)</f>
        <v>0</v>
      </c>
      <c r="AO5" s="65"/>
      <c r="AP5" s="65">
        <f t="shared" ref="AP5:BD5" si="4">SUM(AP3:AP4)</f>
        <v>0</v>
      </c>
      <c r="AQ5" s="65">
        <f t="shared" si="4"/>
        <v>0</v>
      </c>
      <c r="AR5" s="65">
        <f t="shared" si="4"/>
        <v>0</v>
      </c>
      <c r="AS5" s="65">
        <f t="shared" si="4"/>
        <v>0</v>
      </c>
      <c r="AT5" s="65">
        <f t="shared" si="4"/>
        <v>0</v>
      </c>
      <c r="AU5" s="65">
        <f t="shared" si="4"/>
        <v>0</v>
      </c>
      <c r="AV5" s="65">
        <f t="shared" si="4"/>
        <v>0</v>
      </c>
      <c r="AW5" s="65">
        <f t="shared" si="4"/>
        <v>0</v>
      </c>
      <c r="AX5" s="65">
        <f t="shared" si="4"/>
        <v>0</v>
      </c>
      <c r="AY5" s="65">
        <f t="shared" si="4"/>
        <v>0</v>
      </c>
      <c r="AZ5" s="65">
        <f t="shared" si="4"/>
        <v>0</v>
      </c>
      <c r="BA5" s="65">
        <f t="shared" si="4"/>
        <v>0</v>
      </c>
      <c r="BB5" s="65">
        <f t="shared" si="4"/>
        <v>0</v>
      </c>
      <c r="BC5" s="65">
        <f t="shared" si="4"/>
        <v>0</v>
      </c>
      <c r="BD5" s="65">
        <f t="shared" si="4"/>
        <v>0</v>
      </c>
      <c r="BE5" s="65"/>
      <c r="BF5" s="65"/>
      <c r="BG5" s="65"/>
      <c r="BH5" s="65"/>
      <c r="BI5" s="65"/>
    </row>
    <row r="7" spans="1:61">
      <c r="G7" s="144" t="s">
        <v>411</v>
      </c>
      <c r="H7" s="144"/>
      <c r="I7" s="144"/>
      <c r="J7" s="144"/>
      <c r="K7" s="144" t="s">
        <v>411</v>
      </c>
      <c r="L7" s="117"/>
      <c r="M7" s="117"/>
      <c r="N7" s="117"/>
      <c r="S7" s="191" t="s">
        <v>164</v>
      </c>
      <c r="Z7" s="2"/>
      <c r="AB7" s="117" t="s">
        <v>101</v>
      </c>
      <c r="AI7" s="231" t="s">
        <v>102</v>
      </c>
    </row>
    <row r="8" spans="1:61">
      <c r="F8" s="3"/>
      <c r="G8" s="3"/>
      <c r="H8" s="3"/>
      <c r="I8" s="167" t="s">
        <v>157</v>
      </c>
      <c r="J8" s="119"/>
      <c r="L8" s="144" t="s">
        <v>411</v>
      </c>
      <c r="M8" s="3"/>
      <c r="N8" s="3"/>
      <c r="O8" s="3"/>
      <c r="P8" s="167" t="s">
        <v>165</v>
      </c>
      <c r="S8" s="8"/>
    </row>
    <row r="9" spans="1:61">
      <c r="E9" s="118"/>
      <c r="F9" s="3"/>
      <c r="G9" s="3"/>
      <c r="H9" s="3"/>
      <c r="I9" s="119" t="s">
        <v>158</v>
      </c>
      <c r="J9" s="119"/>
      <c r="L9" s="3"/>
      <c r="M9" s="3"/>
      <c r="N9" s="3"/>
      <c r="O9" s="3"/>
      <c r="Q9" s="119" t="s">
        <v>166</v>
      </c>
      <c r="S9" s="8"/>
    </row>
    <row r="10" spans="1:61">
      <c r="I10" s="119"/>
      <c r="J10" s="167" t="s">
        <v>159</v>
      </c>
      <c r="M10" s="161" t="s">
        <v>425</v>
      </c>
      <c r="N10" s="161"/>
      <c r="S10" s="8"/>
    </row>
    <row r="11" spans="1:61">
      <c r="J11" s="119" t="s">
        <v>160</v>
      </c>
      <c r="S11" s="8"/>
    </row>
    <row r="12" spans="1:61">
      <c r="S12" s="8"/>
    </row>
    <row r="13" spans="1:61">
      <c r="S13" s="8"/>
    </row>
    <row r="14" spans="1:61">
      <c r="B14" s="137"/>
      <c r="S14" s="8"/>
    </row>
    <row r="15" spans="1:61">
      <c r="B15" s="138"/>
    </row>
    <row r="17" spans="2:20">
      <c r="P17" s="2"/>
      <c r="Q17" s="2"/>
      <c r="R17" s="2"/>
      <c r="S17" s="2"/>
      <c r="T17" s="142"/>
    </row>
    <row r="19" spans="2:20">
      <c r="B19" s="320"/>
      <c r="C19" s="374"/>
      <c r="D19" s="7"/>
      <c r="E19" s="7"/>
      <c r="F19" s="7"/>
      <c r="G19" s="7"/>
      <c r="H19" s="7"/>
      <c r="I19" s="80"/>
    </row>
    <row r="20" spans="2:20">
      <c r="B20" s="3"/>
      <c r="C20" s="374"/>
      <c r="D20" s="7"/>
      <c r="E20" s="7"/>
      <c r="F20" s="7"/>
      <c r="G20" s="7"/>
      <c r="H20" s="7"/>
      <c r="I20" s="80"/>
    </row>
    <row r="21" spans="2:20">
      <c r="B21" s="3"/>
      <c r="C21" s="374"/>
      <c r="D21" s="55"/>
      <c r="E21" s="7"/>
      <c r="F21" s="7"/>
      <c r="G21" s="7"/>
      <c r="H21" s="7"/>
      <c r="I21" s="80"/>
    </row>
    <row r="22" spans="2:20">
      <c r="B22" s="3"/>
      <c r="C22" s="374"/>
      <c r="D22" s="7"/>
      <c r="E22" s="7"/>
      <c r="F22" s="7"/>
      <c r="G22" s="7"/>
      <c r="H22" s="7"/>
      <c r="I22" s="80"/>
    </row>
    <row r="23" spans="2:20">
      <c r="B23" s="3"/>
      <c r="C23" s="374"/>
      <c r="D23" s="7"/>
      <c r="E23" s="7"/>
      <c r="F23" s="7"/>
      <c r="G23" s="7"/>
      <c r="H23" s="7"/>
      <c r="I23" s="80"/>
    </row>
    <row r="24" spans="2:20">
      <c r="B24" s="3"/>
      <c r="C24" s="374"/>
      <c r="D24" s="7"/>
      <c r="E24" s="7"/>
      <c r="F24" s="7"/>
      <c r="G24" s="7"/>
      <c r="H24" s="7"/>
      <c r="I24" s="80"/>
    </row>
    <row r="25" spans="2:20">
      <c r="B25" s="320"/>
      <c r="C25" s="374"/>
      <c r="D25" s="55"/>
      <c r="E25" s="55"/>
      <c r="F25" s="55"/>
      <c r="G25" s="55"/>
      <c r="H25" s="7"/>
      <c r="I25" s="80"/>
    </row>
    <row r="26" spans="2:20">
      <c r="B26" s="3"/>
      <c r="C26" s="55"/>
      <c r="D26" s="55"/>
      <c r="E26" s="55"/>
      <c r="F26" s="55"/>
      <c r="G26" s="55"/>
      <c r="H26" s="7"/>
    </row>
    <row r="27" spans="2:20">
      <c r="B27" s="3"/>
      <c r="C27" s="55"/>
      <c r="D27" s="55"/>
      <c r="E27" s="55"/>
      <c r="F27" s="55"/>
      <c r="G27" s="55"/>
      <c r="H27" s="7"/>
    </row>
    <row r="28" spans="2:20">
      <c r="B28" s="3"/>
      <c r="C28" s="55"/>
      <c r="D28" s="55"/>
      <c r="E28" s="55"/>
      <c r="F28" s="55"/>
      <c r="G28" s="55"/>
    </row>
    <row r="29" spans="2:20">
      <c r="B29" s="3"/>
      <c r="C29" s="7"/>
      <c r="D29" s="7"/>
      <c r="E29" s="7"/>
      <c r="F29" s="7"/>
      <c r="G29" s="7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0.5703125" style="7" bestFit="1" customWidth="1"/>
    <col min="2" max="2" width="38" style="89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3" width="7.42578125" style="80" customWidth="1"/>
    <col min="24" max="24" width="11.42578125" style="80" bestFit="1" customWidth="1"/>
    <col min="25" max="25" width="29.85546875" style="80" customWidth="1"/>
    <col min="26" max="16384" width="9.140625" style="3"/>
  </cols>
  <sheetData>
    <row r="1" spans="1:25" s="4" customFormat="1" ht="15.75" customHeight="1">
      <c r="A1" s="580" t="s">
        <v>31</v>
      </c>
      <c r="B1" s="581"/>
      <c r="C1" s="581"/>
      <c r="D1" s="582"/>
      <c r="E1" s="583" t="s">
        <v>169</v>
      </c>
      <c r="F1" s="584"/>
      <c r="G1" s="584"/>
      <c r="H1" s="584"/>
      <c r="I1" s="575" t="s">
        <v>163</v>
      </c>
      <c r="J1" s="575"/>
      <c r="K1" s="575"/>
      <c r="L1" s="575"/>
      <c r="M1" s="575"/>
      <c r="N1" s="575"/>
      <c r="O1" s="575"/>
      <c r="P1" s="575"/>
      <c r="Q1" s="575"/>
      <c r="R1" s="575"/>
      <c r="S1" s="575"/>
      <c r="T1" s="575"/>
      <c r="U1" s="575"/>
      <c r="V1" s="576" t="s">
        <v>29</v>
      </c>
      <c r="W1" s="577"/>
      <c r="X1" s="577"/>
      <c r="Y1" s="577"/>
    </row>
    <row r="2" spans="1:25" s="4" customFormat="1" ht="23.25" thickBot="1">
      <c r="A2" s="9" t="s">
        <v>19</v>
      </c>
      <c r="B2" s="157" t="s">
        <v>0</v>
      </c>
      <c r="C2" s="52" t="s">
        <v>11</v>
      </c>
      <c r="D2" s="158" t="s">
        <v>12</v>
      </c>
      <c r="E2" s="38" t="s">
        <v>412</v>
      </c>
      <c r="F2" s="585" t="s">
        <v>29</v>
      </c>
      <c r="G2" s="586"/>
      <c r="H2" s="587"/>
      <c r="I2" s="38" t="s">
        <v>90</v>
      </c>
      <c r="J2" s="52" t="s">
        <v>91</v>
      </c>
      <c r="K2" s="52" t="s">
        <v>93</v>
      </c>
      <c r="L2" s="52" t="s">
        <v>238</v>
      </c>
      <c r="M2" s="52" t="s">
        <v>239</v>
      </c>
      <c r="N2" s="52" t="s">
        <v>240</v>
      </c>
      <c r="O2" s="52" t="s">
        <v>522</v>
      </c>
      <c r="P2" s="52" t="s">
        <v>36</v>
      </c>
      <c r="Q2" s="52" t="s">
        <v>523</v>
      </c>
      <c r="R2" s="52"/>
      <c r="S2" s="52" t="s">
        <v>524</v>
      </c>
      <c r="T2" s="52" t="s">
        <v>525</v>
      </c>
      <c r="U2" s="52" t="s">
        <v>47</v>
      </c>
      <c r="V2" s="578"/>
      <c r="W2" s="579"/>
      <c r="X2" s="579"/>
      <c r="Y2" s="579"/>
    </row>
    <row r="3" spans="1:25">
      <c r="A3" s="29" t="str">
        <f>'1-συμβολαια'!A3</f>
        <v>4ο</v>
      </c>
      <c r="B3" s="88" t="str">
        <f>'1-συμβολαια'!C3</f>
        <v>υποθήκης 6.638κ 1.978.864δρχ   ΕΞΑΛΕΙΨΗ</v>
      </c>
      <c r="C3" s="14" t="str">
        <f>'4-πολλυπρ'!D3</f>
        <v>Δ.Ο.Υ. [= ….</v>
      </c>
      <c r="D3" s="14" t="str">
        <f>'4-πολλυπρ'!I3</f>
        <v>219-64</v>
      </c>
      <c r="E3" s="19"/>
      <c r="F3" s="147"/>
      <c r="G3" s="147"/>
      <c r="H3" s="34"/>
      <c r="I3" s="19"/>
      <c r="J3" s="19"/>
      <c r="K3" s="240"/>
      <c r="L3" s="19"/>
      <c r="M3" s="19"/>
      <c r="N3" s="19"/>
      <c r="O3" s="19"/>
      <c r="P3" s="19"/>
      <c r="Q3" s="19"/>
      <c r="R3" s="19"/>
      <c r="S3" s="19"/>
      <c r="T3" s="19"/>
      <c r="U3" s="19">
        <f t="shared" ref="U3:U4" si="0">SUM(I3:T3)</f>
        <v>0</v>
      </c>
      <c r="V3" s="133"/>
      <c r="W3" s="133"/>
      <c r="X3" s="159"/>
      <c r="Y3" s="79"/>
    </row>
    <row r="4" spans="1:25">
      <c r="A4" s="29">
        <f>'1-συμβολαια'!A4</f>
        <v>0</v>
      </c>
      <c r="B4" s="88" t="str">
        <f>'1-συμβολαια'!C4</f>
        <v>τόκοι δανείου [προυπολογιζόμενοι VS πληρωμένοι]</v>
      </c>
      <c r="C4" s="14" t="str">
        <f>'4-πολλυπρ'!D4</f>
        <v>Δ.Ο.Υ. = …</v>
      </c>
      <c r="D4" s="14" t="str">
        <f>'4-πολλυπρ'!I4</f>
        <v>219-64</v>
      </c>
      <c r="E4" s="19"/>
      <c r="F4" s="147"/>
      <c r="G4" s="147"/>
      <c r="H4" s="34"/>
      <c r="I4" s="19"/>
      <c r="J4" s="19"/>
      <c r="K4" s="240"/>
      <c r="L4" s="19"/>
      <c r="M4" s="19"/>
      <c r="N4" s="19"/>
      <c r="O4" s="19"/>
      <c r="P4" s="19"/>
      <c r="Q4" s="19"/>
      <c r="R4" s="19"/>
      <c r="S4" s="19"/>
      <c r="T4" s="19"/>
      <c r="U4" s="19">
        <f t="shared" si="0"/>
        <v>0</v>
      </c>
      <c r="V4" s="133"/>
      <c r="W4" s="133"/>
      <c r="X4" s="159"/>
      <c r="Y4" s="79"/>
    </row>
    <row r="5" spans="1:25">
      <c r="A5" s="563" t="s">
        <v>35</v>
      </c>
      <c r="B5" s="564"/>
      <c r="C5" s="564"/>
      <c r="D5" s="565"/>
      <c r="E5" s="70">
        <f>SUM(E3:E4)</f>
        <v>0</v>
      </c>
      <c r="F5" s="65"/>
      <c r="G5" s="65"/>
      <c r="H5" s="65"/>
      <c r="I5" s="70">
        <f t="shared" ref="I5:V5" si="1">SUM(I3:I4)</f>
        <v>0</v>
      </c>
      <c r="J5" s="70">
        <f t="shared" si="1"/>
        <v>0</v>
      </c>
      <c r="K5" s="70">
        <f t="shared" si="1"/>
        <v>0</v>
      </c>
      <c r="L5" s="70">
        <f t="shared" si="1"/>
        <v>0</v>
      </c>
      <c r="M5" s="70">
        <f t="shared" si="1"/>
        <v>0</v>
      </c>
      <c r="N5" s="70">
        <f t="shared" si="1"/>
        <v>0</v>
      </c>
      <c r="O5" s="70">
        <f t="shared" si="1"/>
        <v>0</v>
      </c>
      <c r="P5" s="70">
        <f t="shared" si="1"/>
        <v>0</v>
      </c>
      <c r="Q5" s="70">
        <f t="shared" si="1"/>
        <v>0</v>
      </c>
      <c r="R5" s="70">
        <f t="shared" si="1"/>
        <v>0</v>
      </c>
      <c r="S5" s="70">
        <f t="shared" si="1"/>
        <v>0</v>
      </c>
      <c r="T5" s="70">
        <f t="shared" si="1"/>
        <v>0</v>
      </c>
      <c r="U5" s="70">
        <f t="shared" si="1"/>
        <v>0</v>
      </c>
      <c r="V5" s="81">
        <f t="shared" si="1"/>
        <v>0</v>
      </c>
      <c r="W5" s="148"/>
      <c r="X5" s="3"/>
      <c r="Y5" s="3"/>
    </row>
    <row r="7" spans="1:25" ht="15.75" customHeight="1">
      <c r="I7" s="139" t="s">
        <v>411</v>
      </c>
      <c r="L7" s="139" t="s">
        <v>413</v>
      </c>
      <c r="W7" s="160"/>
      <c r="X7" s="85"/>
      <c r="Y7" s="160"/>
    </row>
    <row r="8" spans="1:25">
      <c r="F8" s="167" t="s">
        <v>167</v>
      </c>
      <c r="G8" s="119"/>
      <c r="H8" s="80"/>
      <c r="L8" s="183" t="s">
        <v>207</v>
      </c>
      <c r="W8" s="2"/>
    </row>
    <row r="9" spans="1:25">
      <c r="F9" s="80"/>
      <c r="G9" s="119" t="s">
        <v>168</v>
      </c>
      <c r="M9" s="182" t="s">
        <v>208</v>
      </c>
      <c r="V9" s="2"/>
      <c r="W9" s="2"/>
    </row>
    <row r="10" spans="1:25">
      <c r="N10" s="161" t="s">
        <v>209</v>
      </c>
      <c r="V10" s="2"/>
      <c r="W10" s="2"/>
    </row>
    <row r="11" spans="1:25" ht="12.75">
      <c r="B11" s="320"/>
      <c r="O11" s="404" t="s">
        <v>526</v>
      </c>
      <c r="P11" s="405"/>
      <c r="Q11" s="405"/>
      <c r="R11" s="405"/>
      <c r="S11" s="405"/>
      <c r="T11" s="405"/>
      <c r="U11" s="405"/>
      <c r="V11" s="2"/>
      <c r="W11" s="2"/>
    </row>
    <row r="12" spans="1:25" ht="12.75">
      <c r="B12" s="320"/>
      <c r="O12" s="405"/>
      <c r="P12" s="404" t="s">
        <v>527</v>
      </c>
      <c r="Q12" s="405"/>
      <c r="R12" s="405"/>
      <c r="S12" s="405"/>
      <c r="T12" s="405"/>
      <c r="U12" s="405"/>
    </row>
    <row r="13" spans="1:25" ht="12.75">
      <c r="B13" s="320"/>
      <c r="O13" s="405"/>
      <c r="P13" s="405"/>
      <c r="Q13" s="404" t="s">
        <v>528</v>
      </c>
      <c r="R13" s="405"/>
      <c r="S13" s="405"/>
      <c r="T13" s="405"/>
      <c r="U13" s="405"/>
    </row>
    <row r="14" spans="1:25" ht="12.75">
      <c r="B14" s="320"/>
      <c r="O14" s="405"/>
      <c r="P14" s="405"/>
      <c r="Q14" s="405"/>
      <c r="R14" s="405"/>
      <c r="S14" s="405" t="s">
        <v>529</v>
      </c>
      <c r="T14" s="405"/>
      <c r="U14" s="405"/>
    </row>
    <row r="15" spans="1:25" ht="12.75">
      <c r="O15" s="405"/>
      <c r="P15" s="405"/>
      <c r="Q15" s="405"/>
      <c r="R15" s="405"/>
      <c r="S15" s="405"/>
      <c r="T15" s="405" t="s">
        <v>530</v>
      </c>
      <c r="U15" s="405"/>
    </row>
  </sheetData>
  <mergeCells count="6">
    <mergeCell ref="I1:U1"/>
    <mergeCell ref="V1:Y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3.5703125" style="3" bestFit="1" customWidth="1"/>
    <col min="2" max="2" width="38" style="3" bestFit="1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603" t="s">
        <v>330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4"/>
      <c r="W1" s="604"/>
      <c r="X1" s="604"/>
      <c r="Y1" s="604"/>
      <c r="Z1" s="604"/>
      <c r="AA1" s="604"/>
      <c r="AB1" s="604"/>
      <c r="AC1" s="604"/>
      <c r="AD1" s="604"/>
      <c r="AE1" s="605" t="s">
        <v>47</v>
      </c>
      <c r="AF1" s="607" t="s">
        <v>9</v>
      </c>
      <c r="AG1" s="609" t="s">
        <v>33</v>
      </c>
      <c r="AH1" s="588" t="s">
        <v>340</v>
      </c>
      <c r="AI1" s="590" t="s">
        <v>86</v>
      </c>
      <c r="AJ1" s="591"/>
      <c r="AK1" s="591"/>
      <c r="AL1" s="592"/>
    </row>
    <row r="2" spans="1:38" ht="12" customHeight="1" thickBot="1">
      <c r="A2" s="210"/>
      <c r="B2" s="211" t="s">
        <v>339</v>
      </c>
      <c r="C2" s="385" t="s">
        <v>87</v>
      </c>
      <c r="D2" s="386" t="s">
        <v>331</v>
      </c>
      <c r="E2" s="387" t="s">
        <v>31</v>
      </c>
      <c r="F2" s="387" t="s">
        <v>332</v>
      </c>
      <c r="G2" s="387" t="s">
        <v>333</v>
      </c>
      <c r="H2" s="387" t="s">
        <v>334</v>
      </c>
      <c r="I2" s="387" t="s">
        <v>335</v>
      </c>
      <c r="J2" s="387" t="s">
        <v>336</v>
      </c>
      <c r="K2" s="598" t="s">
        <v>29</v>
      </c>
      <c r="L2" s="599"/>
      <c r="M2" s="383" t="s">
        <v>337</v>
      </c>
      <c r="N2" s="383" t="s">
        <v>31</v>
      </c>
      <c r="O2" s="383" t="s">
        <v>332</v>
      </c>
      <c r="P2" s="383" t="s">
        <v>333</v>
      </c>
      <c r="Q2" s="383" t="s">
        <v>334</v>
      </c>
      <c r="R2" s="383" t="s">
        <v>335</v>
      </c>
      <c r="S2" s="383" t="s">
        <v>336</v>
      </c>
      <c r="T2" s="596" t="s">
        <v>29</v>
      </c>
      <c r="U2" s="597"/>
      <c r="V2" s="387" t="s">
        <v>338</v>
      </c>
      <c r="W2" s="387" t="s">
        <v>31</v>
      </c>
      <c r="X2" s="387" t="s">
        <v>332</v>
      </c>
      <c r="Y2" s="387" t="s">
        <v>333</v>
      </c>
      <c r="Z2" s="387" t="s">
        <v>334</v>
      </c>
      <c r="AA2" s="387" t="s">
        <v>335</v>
      </c>
      <c r="AB2" s="387" t="s">
        <v>336</v>
      </c>
      <c r="AC2" s="598" t="s">
        <v>29</v>
      </c>
      <c r="AD2" s="599"/>
      <c r="AE2" s="606"/>
      <c r="AF2" s="608"/>
      <c r="AG2" s="610"/>
      <c r="AH2" s="589"/>
      <c r="AI2" s="593"/>
      <c r="AJ2" s="594"/>
      <c r="AK2" s="594"/>
      <c r="AL2" s="595"/>
    </row>
    <row r="3" spans="1:38" s="5" customFormat="1">
      <c r="A3" s="352" t="str">
        <f>'1-συμβολαια'!A3</f>
        <v>4ο</v>
      </c>
      <c r="B3" s="72" t="str">
        <f>'1-συμβολαια'!C3</f>
        <v>υποθήκης 6.638κ 1.978.864δρχ   ΕΞΑΛΕΙΨΗ</v>
      </c>
      <c r="C3" s="294">
        <f>'1-συμβολαια'!D3</f>
        <v>0</v>
      </c>
      <c r="D3" s="294">
        <f t="shared" ref="D3:D4" si="0">C3*1.3%</f>
        <v>0</v>
      </c>
      <c r="E3" s="294"/>
      <c r="F3" s="294"/>
      <c r="G3" s="294"/>
      <c r="H3" s="294"/>
      <c r="I3" s="294"/>
      <c r="J3" s="294"/>
      <c r="K3" s="294"/>
      <c r="L3" s="294"/>
      <c r="M3" s="294">
        <f t="shared" ref="M3" si="1">C3*0.65%</f>
        <v>0</v>
      </c>
      <c r="N3" s="294"/>
      <c r="O3" s="294"/>
      <c r="P3" s="294"/>
      <c r="Q3" s="294"/>
      <c r="R3" s="294"/>
      <c r="S3" s="294"/>
      <c r="T3" s="294"/>
      <c r="U3" s="294"/>
      <c r="V3" s="294">
        <f t="shared" ref="V3" si="2">C3*0.125%</f>
        <v>0</v>
      </c>
      <c r="W3" s="294"/>
      <c r="X3" s="294"/>
      <c r="Y3" s="294"/>
      <c r="Z3" s="294"/>
      <c r="AA3" s="294"/>
      <c r="AB3" s="294"/>
      <c r="AC3" s="294"/>
      <c r="AD3" s="294"/>
      <c r="AE3" s="290">
        <f t="shared" ref="AE3:AE4" si="3">D3+M3+V3</f>
        <v>0</v>
      </c>
      <c r="AF3" s="290">
        <f t="shared" ref="AF3:AF4" si="4">E3+N3+W3</f>
        <v>0</v>
      </c>
      <c r="AG3" s="290">
        <f t="shared" ref="AG3:AG4" si="5">AE3-AF3</f>
        <v>0</v>
      </c>
      <c r="AH3" s="72"/>
      <c r="AI3" s="72"/>
      <c r="AJ3" s="72"/>
      <c r="AK3" s="72"/>
      <c r="AL3" s="72"/>
    </row>
    <row r="4" spans="1:38" s="5" customFormat="1" ht="12" thickBot="1">
      <c r="A4" s="435"/>
      <c r="B4" s="420" t="str">
        <f>'1-συμβολαια'!C4</f>
        <v>τόκοι δανείου [προυπολογιζόμενοι VS πληρωμένοι]</v>
      </c>
      <c r="C4" s="417">
        <f>'1-συμβολαια'!D4</f>
        <v>6666</v>
      </c>
      <c r="D4" s="417">
        <f t="shared" si="0"/>
        <v>86.658000000000001</v>
      </c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>
        <f t="shared" si="3"/>
        <v>86.658000000000001</v>
      </c>
      <c r="AF4" s="417">
        <f t="shared" si="4"/>
        <v>0</v>
      </c>
      <c r="AG4" s="417">
        <f t="shared" si="5"/>
        <v>86.658000000000001</v>
      </c>
      <c r="AH4" s="420"/>
      <c r="AI4" s="420"/>
      <c r="AJ4" s="420"/>
      <c r="AK4" s="420"/>
      <c r="AL4" s="420"/>
    </row>
    <row r="5" spans="1:38">
      <c r="A5" s="600" t="str">
        <f>'1-συμβολαια'!A5</f>
        <v>σύνολο</v>
      </c>
      <c r="B5" s="601"/>
      <c r="C5" s="602"/>
      <c r="D5" s="208">
        <f>SUM(D3:D4)</f>
        <v>86.658000000000001</v>
      </c>
      <c r="E5" s="208"/>
      <c r="F5" s="208"/>
      <c r="G5" s="208"/>
      <c r="H5" s="208"/>
      <c r="I5" s="208"/>
      <c r="J5" s="208"/>
      <c r="K5" s="208"/>
      <c r="L5" s="208"/>
      <c r="M5" s="208">
        <f>SUM(M3:M4)</f>
        <v>0</v>
      </c>
      <c r="N5" s="208"/>
      <c r="O5" s="208"/>
      <c r="P5" s="208"/>
      <c r="Q5" s="208"/>
      <c r="R5" s="208"/>
      <c r="S5" s="208"/>
      <c r="T5" s="208"/>
      <c r="U5" s="208"/>
      <c r="V5" s="208">
        <f>SUM(V3:V4)</f>
        <v>0</v>
      </c>
      <c r="W5" s="208"/>
      <c r="X5" s="208"/>
      <c r="Y5" s="208"/>
      <c r="Z5" s="208"/>
      <c r="AA5" s="208"/>
      <c r="AB5" s="208"/>
      <c r="AC5" s="208"/>
      <c r="AD5" s="208"/>
      <c r="AE5" s="208">
        <f>SUM(AE3:AE4)</f>
        <v>86.658000000000001</v>
      </c>
      <c r="AF5" s="208">
        <f>SUM(AF3:AF4)</f>
        <v>0</v>
      </c>
      <c r="AG5" s="208">
        <f>SUM(AG3:AG4)</f>
        <v>86.658000000000001</v>
      </c>
      <c r="AH5" s="209">
        <f>SUM(AH3:AH4)</f>
        <v>0</v>
      </c>
      <c r="AI5" s="209"/>
      <c r="AJ5" s="209"/>
      <c r="AK5" s="209"/>
      <c r="AL5" s="209"/>
    </row>
    <row r="7" spans="1:38">
      <c r="H7" s="212" t="s">
        <v>341</v>
      </c>
      <c r="Q7" s="212" t="s">
        <v>341</v>
      </c>
      <c r="Z7" s="212" t="s">
        <v>341</v>
      </c>
    </row>
    <row r="8" spans="1:38">
      <c r="F8" s="212" t="s">
        <v>342</v>
      </c>
      <c r="G8" s="212"/>
      <c r="H8" s="212"/>
      <c r="I8" s="212"/>
      <c r="J8" s="212"/>
      <c r="K8" s="212"/>
      <c r="L8" s="212"/>
      <c r="M8" s="212"/>
      <c r="N8" s="212"/>
      <c r="O8" s="212" t="s">
        <v>342</v>
      </c>
      <c r="X8" s="212" t="s">
        <v>342</v>
      </c>
    </row>
    <row r="9" spans="1:38">
      <c r="I9" s="55"/>
      <c r="J9" s="388" t="s">
        <v>343</v>
      </c>
      <c r="K9" s="212"/>
      <c r="Q9" s="55"/>
      <c r="R9" s="388" t="s">
        <v>344</v>
      </c>
      <c r="S9" s="388"/>
      <c r="T9" s="388"/>
      <c r="U9" s="388"/>
      <c r="V9" s="55"/>
      <c r="W9" s="55"/>
      <c r="X9" s="55"/>
      <c r="Y9" s="55"/>
      <c r="Z9" s="55"/>
      <c r="AA9" s="388" t="s">
        <v>344</v>
      </c>
      <c r="AB9" s="388"/>
      <c r="AC9" s="388"/>
      <c r="AD9" s="212"/>
    </row>
    <row r="10" spans="1:38">
      <c r="I10" s="388"/>
      <c r="J10" s="55"/>
      <c r="Q10" s="55"/>
      <c r="R10" s="55"/>
      <c r="S10" s="388" t="s">
        <v>343</v>
      </c>
      <c r="T10" s="388"/>
      <c r="U10" s="55"/>
      <c r="V10" s="55"/>
      <c r="W10" s="55"/>
      <c r="X10" s="55"/>
      <c r="Y10" s="55"/>
      <c r="Z10" s="55"/>
      <c r="AA10" s="55"/>
      <c r="AB10" s="388" t="s">
        <v>343</v>
      </c>
      <c r="AC10" s="388"/>
    </row>
    <row r="11" spans="1:38">
      <c r="E11" s="55"/>
      <c r="F11" s="55"/>
      <c r="I11" s="55"/>
      <c r="J11" s="55"/>
      <c r="Q11" s="55"/>
      <c r="R11" s="55"/>
      <c r="S11" s="55"/>
      <c r="T11" s="55"/>
      <c r="U11" s="55"/>
      <c r="W11" s="55"/>
      <c r="X11" s="55"/>
      <c r="Y11" s="55"/>
      <c r="Z11" s="55"/>
      <c r="AA11" s="55"/>
      <c r="AB11" s="55"/>
      <c r="AC11" s="55"/>
    </row>
    <row r="12" spans="1:38">
      <c r="E12" s="401"/>
      <c r="F12" s="55"/>
      <c r="Q12" s="389" t="s">
        <v>345</v>
      </c>
      <c r="Z12" s="390" t="s">
        <v>346</v>
      </c>
    </row>
    <row r="13" spans="1:38">
      <c r="E13" s="401"/>
      <c r="F13" s="55"/>
      <c r="O13" s="212"/>
      <c r="P13" s="212"/>
      <c r="Q13" s="212"/>
      <c r="R13" s="212"/>
      <c r="S13" s="391" t="s">
        <v>347</v>
      </c>
      <c r="T13" s="212"/>
      <c r="U13" s="212"/>
      <c r="V13" s="212"/>
      <c r="AA13" s="392" t="s">
        <v>348</v>
      </c>
    </row>
    <row r="14" spans="1:38">
      <c r="E14" s="55"/>
      <c r="F14" s="401"/>
      <c r="S14" s="321" t="s">
        <v>349</v>
      </c>
      <c r="AB14" s="321" t="s">
        <v>349</v>
      </c>
    </row>
    <row r="15" spans="1:38">
      <c r="E15" s="55"/>
      <c r="F15" s="55"/>
      <c r="P15" s="212"/>
      <c r="Q15" s="212"/>
      <c r="R15" s="212"/>
      <c r="S15" s="212"/>
      <c r="T15" s="212"/>
      <c r="U15" s="212"/>
      <c r="V15" s="212"/>
      <c r="W15" s="212"/>
      <c r="X15" s="212"/>
      <c r="AB15" s="391" t="s">
        <v>347</v>
      </c>
    </row>
    <row r="16" spans="1:38">
      <c r="E16" s="55"/>
      <c r="F16" s="55"/>
    </row>
    <row r="17" spans="2:7">
      <c r="E17" s="55"/>
      <c r="F17" s="55"/>
    </row>
    <row r="20" spans="2:7">
      <c r="B20" s="320"/>
    </row>
    <row r="26" spans="2:7">
      <c r="B26" s="320"/>
      <c r="F26" s="55"/>
      <c r="G26" s="55"/>
    </row>
    <row r="27" spans="2:7">
      <c r="F27" s="55"/>
      <c r="G27" s="55"/>
    </row>
    <row r="28" spans="2:7">
      <c r="F28" s="55"/>
      <c r="G28" s="55"/>
    </row>
    <row r="29" spans="2:7">
      <c r="F29" s="55"/>
      <c r="G29" s="55"/>
    </row>
  </sheetData>
  <mergeCells count="10">
    <mergeCell ref="AH1:AH2"/>
    <mergeCell ref="AI1:AL2"/>
    <mergeCell ref="T2:U2"/>
    <mergeCell ref="AC2:AD2"/>
    <mergeCell ref="A5:C5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2025-10-13T15:35:17Z</dcterms:modified>
</cp:coreProperties>
</file>