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V6" i="24"/>
  <c r="AU3"/>
  <c r="AS3"/>
  <c r="G28" i="1"/>
  <c r="H28"/>
  <c r="I28"/>
  <c r="J28"/>
  <c r="L28"/>
  <c r="O3" i="4"/>
  <c r="O4"/>
  <c r="O5"/>
  <c r="F3" i="24"/>
  <c r="F4"/>
  <c r="F5"/>
  <c r="AI3" i="5" l="1"/>
  <c r="AI4"/>
  <c r="AI5"/>
  <c r="AD3"/>
  <c r="AD4"/>
  <c r="AD5"/>
  <c r="AN3" i="16"/>
  <c r="AN4"/>
  <c r="AN5"/>
  <c r="AM3"/>
  <c r="AM4"/>
  <c r="AM5"/>
  <c r="F3" i="12" l="1"/>
  <c r="F4"/>
  <c r="F5"/>
  <c r="J3" i="13" l="1"/>
  <c r="J4"/>
  <c r="J5"/>
  <c r="BT3" i="24" l="1"/>
  <c r="BT4"/>
  <c r="BT5"/>
  <c r="O6" l="1"/>
  <c r="AO6"/>
  <c r="AP6"/>
  <c r="S6"/>
  <c r="J3" i="1"/>
  <c r="J4"/>
  <c r="J5"/>
  <c r="T6" i="23"/>
  <c r="Q6" i="24"/>
  <c r="R6"/>
  <c r="U6" i="9"/>
  <c r="V6"/>
  <c r="W6"/>
  <c r="X6"/>
  <c r="AE3" i="5" l="1"/>
  <c r="AE4"/>
  <c r="AE5"/>
  <c r="R6"/>
  <c r="S6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F4" i="4"/>
  <c r="H4" s="1"/>
  <c r="F3" i="1" l="1"/>
  <c r="F4"/>
  <c r="F5"/>
  <c r="K2" i="25"/>
  <c r="P3" i="1" s="1"/>
  <c r="N3" s="1"/>
  <c r="K3" i="25"/>
  <c r="K4"/>
  <c r="AA6" i="5" l="1"/>
  <c r="X6"/>
  <c r="E5" l="1"/>
  <c r="D5"/>
  <c r="C5"/>
  <c r="A5"/>
  <c r="E4"/>
  <c r="D4"/>
  <c r="C4"/>
  <c r="A4"/>
  <c r="E3"/>
  <c r="D3"/>
  <c r="C3"/>
  <c r="B3"/>
  <c r="A3"/>
  <c r="AI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3" i="24" l="1"/>
  <c r="Q3" i="9" s="1"/>
  <c r="G3" i="5" s="1"/>
  <c r="BV4" i="24"/>
  <c r="Q4" i="9" s="1"/>
  <c r="G4" i="5" s="1"/>
  <c r="BV5" i="24"/>
  <c r="Q5" i="9" s="1"/>
  <c r="G5" i="5" s="1"/>
  <c r="BB6" i="24"/>
  <c r="AX6"/>
  <c r="BN6"/>
  <c r="AR6"/>
  <c r="AC6"/>
  <c r="G6"/>
  <c r="F6" s="1"/>
  <c r="D6"/>
  <c r="I6"/>
  <c r="G6" i="5" l="1"/>
  <c r="Q6" i="9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D5" s="1"/>
  <c r="B5"/>
  <c r="A5"/>
  <c r="AF4"/>
  <c r="C4"/>
  <c r="M4" s="1"/>
  <c r="B4"/>
  <c r="A4"/>
  <c r="AF3"/>
  <c r="C3"/>
  <c r="D3" s="1"/>
  <c r="B3"/>
  <c r="A3"/>
  <c r="D4" l="1"/>
  <c r="D3" i="27"/>
  <c r="D5"/>
  <c r="M3" i="26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6" i="4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E6" i="5" l="1"/>
  <c r="AD6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1" s="1"/>
  <c r="C3"/>
  <c r="B3"/>
  <c r="A3"/>
  <c r="B5" i="14"/>
  <c r="A5"/>
  <c r="B4"/>
  <c r="A4"/>
  <c r="B3"/>
  <c r="A3"/>
  <c r="G6" i="12"/>
  <c r="AB6" i="16" l="1"/>
  <c r="K4"/>
  <c r="L4"/>
  <c r="J4"/>
  <c r="P5"/>
  <c r="N5" s="1"/>
  <c r="P4"/>
  <c r="N4" s="1"/>
  <c r="P3"/>
  <c r="N3" s="1"/>
  <c r="L3"/>
  <c r="K3"/>
  <c r="J3"/>
  <c r="L5"/>
  <c r="J5"/>
  <c r="K5"/>
  <c r="R4" i="9"/>
  <c r="R5"/>
  <c r="AN6" i="16"/>
  <c r="R3" i="9"/>
  <c r="O5" i="16" l="1"/>
  <c r="M5" s="1"/>
  <c r="H5" i="1" s="1"/>
  <c r="J6" i="16"/>
  <c r="O3"/>
  <c r="L6"/>
  <c r="O4"/>
  <c r="K6"/>
  <c r="I6"/>
  <c r="C6" i="24"/>
  <c r="H6" i="16"/>
  <c r="C5" i="12"/>
  <c r="B5"/>
  <c r="A5"/>
  <c r="C4"/>
  <c r="B4"/>
  <c r="A4"/>
  <c r="C3"/>
  <c r="B3"/>
  <c r="A3"/>
  <c r="F6"/>
  <c r="Q5" i="16" l="1"/>
  <c r="R5" i="10" s="1"/>
  <c r="P6" i="16"/>
  <c r="O6"/>
  <c r="M4"/>
  <c r="H4" i="1" s="1"/>
  <c r="Q4" i="16"/>
  <c r="R4" i="10" s="1"/>
  <c r="M3" i="16"/>
  <c r="H3" i="1" s="1"/>
  <c r="Q3" i="16"/>
  <c r="R3" i="10" s="1"/>
  <c r="BU6" i="24"/>
  <c r="R6" i="9"/>
  <c r="F6" i="13"/>
  <c r="E6"/>
  <c r="D6"/>
  <c r="N6" i="16" l="1"/>
  <c r="Q6"/>
  <c r="R6" i="10"/>
  <c r="M6" i="16"/>
  <c r="N5" i="13" l="1"/>
  <c r="P5" i="14" s="1"/>
  <c r="C5" i="13"/>
  <c r="B5"/>
  <c r="A5"/>
  <c r="N4"/>
  <c r="P4" i="14" s="1"/>
  <c r="C4" i="13"/>
  <c r="B4"/>
  <c r="A4"/>
  <c r="N3"/>
  <c r="P3" i="14" s="1"/>
  <c r="C3" i="13"/>
  <c r="B3"/>
  <c r="A3"/>
  <c r="J12" i="25" l="1"/>
  <c r="J10"/>
  <c r="J8"/>
  <c r="K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J6" i="25"/>
  <c r="I5" i="1" l="1"/>
  <c r="I4"/>
  <c r="I3"/>
  <c r="F6" l="1"/>
  <c r="I6" l="1"/>
  <c r="J6"/>
  <c r="N3" i="5" l="1"/>
  <c r="O3" s="1"/>
  <c r="N5"/>
  <c r="O5" s="1"/>
  <c r="N4"/>
  <c r="O4" s="1"/>
  <c r="G4" i="1" l="1"/>
  <c r="G5"/>
  <c r="G3"/>
  <c r="G6" l="1"/>
  <c r="H6" l="1"/>
  <c r="G5" i="13" l="1"/>
  <c r="N6"/>
  <c r="V3" i="26"/>
  <c r="AE3" s="1"/>
  <c r="AG3" s="1"/>
  <c r="V4"/>
  <c r="F4" i="27" s="1"/>
  <c r="AF6" i="26"/>
  <c r="D4" i="27"/>
  <c r="E3"/>
  <c r="E4"/>
  <c r="E5"/>
  <c r="H4" i="13" l="1"/>
  <c r="L4" s="1"/>
  <c r="I4"/>
  <c r="H5"/>
  <c r="K5" s="1"/>
  <c r="I5"/>
  <c r="H3"/>
  <c r="I3"/>
  <c r="V13" i="26"/>
  <c r="V12"/>
  <c r="J3" i="5"/>
  <c r="K3" s="1"/>
  <c r="P3" i="9"/>
  <c r="O6" i="5"/>
  <c r="N6"/>
  <c r="D6" i="27"/>
  <c r="E6"/>
  <c r="F3"/>
  <c r="AE4" i="26"/>
  <c r="AG4" s="1"/>
  <c r="AE5"/>
  <c r="AG5" s="1"/>
  <c r="F5" i="27"/>
  <c r="H4"/>
  <c r="V6" i="26"/>
  <c r="H3" i="27"/>
  <c r="H5"/>
  <c r="G6" i="13"/>
  <c r="L5" l="1"/>
  <c r="J5" i="27" s="1"/>
  <c r="L3" i="13"/>
  <c r="J3" i="27" s="1"/>
  <c r="H6" i="13"/>
  <c r="I4" i="27"/>
  <c r="V5"/>
  <c r="V3"/>
  <c r="I5"/>
  <c r="W5"/>
  <c r="J4"/>
  <c r="X4"/>
  <c r="I3"/>
  <c r="W3"/>
  <c r="G4"/>
  <c r="V4"/>
  <c r="J5" i="5"/>
  <c r="K5" s="1"/>
  <c r="P5" i="9"/>
  <c r="J4" i="5"/>
  <c r="K4" s="1"/>
  <c r="P4" i="9"/>
  <c r="AG6" i="26"/>
  <c r="J6" i="13"/>
  <c r="G3" i="27"/>
  <c r="AE6" i="26"/>
  <c r="G5" i="27"/>
  <c r="I6" i="13"/>
  <c r="F6" i="27"/>
  <c r="X5" l="1"/>
  <c r="O5" i="13"/>
  <c r="M5" s="1"/>
  <c r="E5" i="1" s="1"/>
  <c r="L5" s="1"/>
  <c r="O4" i="13"/>
  <c r="M4" s="1"/>
  <c r="E4" i="1" s="1"/>
  <c r="L4" s="1"/>
  <c r="W4" i="27"/>
  <c r="X3"/>
  <c r="K6" i="13"/>
  <c r="O3"/>
  <c r="L3" i="9" s="1"/>
  <c r="L6" i="13"/>
  <c r="L5" i="9"/>
  <c r="P6"/>
  <c r="K6" i="5"/>
  <c r="J6"/>
  <c r="H6" i="27"/>
  <c r="G6"/>
  <c r="AB5" i="5" l="1"/>
  <c r="L4" i="9"/>
  <c r="AB4" i="5" s="1"/>
  <c r="M3" i="13"/>
  <c r="E3" i="1" s="1"/>
  <c r="L3" s="1"/>
  <c r="AB3" i="5" s="1"/>
  <c r="I6" i="27"/>
  <c r="J6"/>
  <c r="O6" i="13"/>
  <c r="C5" i="23"/>
  <c r="O5" i="9"/>
  <c r="F5" i="5" s="1"/>
  <c r="H5" s="1"/>
  <c r="O3" i="9"/>
  <c r="F3" i="5" s="1"/>
  <c r="H3" s="1"/>
  <c r="C4" i="23"/>
  <c r="O4" i="1" l="1"/>
  <c r="N4" i="9" s="1"/>
  <c r="O4"/>
  <c r="F4" i="5" s="1"/>
  <c r="H4" s="1"/>
  <c r="I4" s="1"/>
  <c r="AF3"/>
  <c r="L6" i="9"/>
  <c r="M6" i="13"/>
  <c r="D5" i="23"/>
  <c r="E5" s="1"/>
  <c r="K5" i="9"/>
  <c r="P5" i="10" s="1"/>
  <c r="I3" i="5"/>
  <c r="D4" i="23"/>
  <c r="E4" s="1"/>
  <c r="K4" i="9"/>
  <c r="P4" i="10" s="1"/>
  <c r="O5" i="1"/>
  <c r="N5" i="9" s="1"/>
  <c r="K3"/>
  <c r="P3" i="10" s="1"/>
  <c r="O3" i="1"/>
  <c r="N3" i="9" s="1"/>
  <c r="AC5" i="5"/>
  <c r="AF5"/>
  <c r="I5"/>
  <c r="N6" i="1"/>
  <c r="T3" i="5" l="1"/>
  <c r="U3" s="1"/>
  <c r="T5"/>
  <c r="U5" s="1"/>
  <c r="L4"/>
  <c r="M4" s="1"/>
  <c r="AC3"/>
  <c r="E6" i="1"/>
  <c r="L6"/>
  <c r="L3" i="5"/>
  <c r="M3" s="1"/>
  <c r="L5"/>
  <c r="M5" s="1"/>
  <c r="F6"/>
  <c r="O6" i="9"/>
  <c r="AG5" i="5"/>
  <c r="AG3"/>
  <c r="AC4"/>
  <c r="AF4"/>
  <c r="H6"/>
  <c r="K6" i="9"/>
  <c r="D6" i="23"/>
  <c r="V5" i="5" l="1"/>
  <c r="W5" s="1"/>
  <c r="T4"/>
  <c r="U4" s="1"/>
  <c r="V3"/>
  <c r="W3" s="1"/>
  <c r="I6"/>
  <c r="AG4"/>
  <c r="AB6"/>
  <c r="E6" i="23"/>
  <c r="C6"/>
  <c r="O6" i="1"/>
  <c r="V4" i="5" l="1"/>
  <c r="W4" s="1"/>
  <c r="AC6"/>
  <c r="AG6"/>
  <c r="N6" i="9"/>
  <c r="AF6" i="5"/>
  <c r="P6" i="10"/>
  <c r="U6" i="5" l="1"/>
  <c r="T6"/>
  <c r="M6"/>
  <c r="L6"/>
  <c r="W6"/>
  <c r="P6"/>
  <c r="Q6"/>
  <c r="Z6"/>
  <c r="Y6"/>
  <c r="V6" l="1"/>
</calcChain>
</file>

<file path=xl/sharedStrings.xml><?xml version="1.0" encoding="utf-8"?>
<sst xmlns="http://schemas.openxmlformats.org/spreadsheetml/2006/main" count="867" uniqueCount="531">
  <si>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</si>
  <si>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</si>
  <si>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</si>
  <si>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</si>
  <si>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</si>
  <si>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</si>
  <si>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</si>
  <si>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</si>
  <si>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</si>
  <si>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</si>
  <si>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</si>
  <si>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</si>
  <si>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</si>
  <si>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</si>
  <si>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</si>
  <si>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</si>
  <si>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</si>
  <si>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</si>
  <si>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</si>
  <si>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</si>
  <si>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</si>
  <si>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</si>
  <si>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</si>
  <si>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</si>
  <si>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</si>
  <si>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</si>
  <si>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</si>
  <si>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</si>
  <si>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</si>
  <si>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</si>
  <si>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</si>
  <si>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</si>
  <si>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</si>
  <si>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</si>
  <si>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</si>
  <si>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</si>
  <si>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</si>
  <si>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</si>
  <si>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</si>
  <si>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</si>
  <si>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</si>
  <si>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</si>
  <si>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</si>
  <si>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</si>
  <si>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</si>
  <si>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</si>
  <si>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</si>
  <si>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</si>
  <si>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</si>
  <si>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</si>
  <si>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</si>
  <si>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</si>
  <si>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</si>
  <si>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</si>
  <si>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</si>
  <si>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</si>
  <si>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</si>
  <si>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</si>
  <si>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</si>
  <si>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</si>
  <si>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</si>
  <si>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</si>
  <si>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</si>
  <si>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</si>
  <si>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</si>
  <si>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</si>
  <si>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</si>
  <si>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</si>
  <si>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</si>
  <si>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</si>
  <si>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</si>
  <si>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</si>
  <si>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</si>
  <si>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</si>
  <si>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</si>
  <si>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</si>
  <si>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</si>
  <si>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</si>
  <si>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</si>
  <si>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</si>
  <si>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</si>
  <si>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</si>
  <si>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</si>
  <si>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</si>
  <si>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</si>
  <si>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</si>
  <si>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</si>
  <si>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</si>
  <si>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</si>
  <si>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</si>
  <si>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</si>
  <si>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</si>
  <si>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</si>
  <si>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</si>
  <si>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</si>
  <si>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</si>
  <si>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</si>
  <si>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</si>
  <si>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</si>
  <si>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</si>
  <si>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</si>
  <si>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</si>
  <si>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</si>
  <si>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</si>
  <si>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</si>
  <si>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</si>
  <si>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</si>
  <si>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</si>
  <si>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</si>
  <si>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</si>
  <si>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</si>
  <si>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</si>
  <si>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</si>
  <si>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</si>
  <si>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</si>
  <si>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</si>
  <si>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</si>
  <si>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</si>
  <si>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</si>
  <si>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</si>
  <si>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</si>
  <si>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</si>
  <si>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</si>
  <si>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</si>
  <si>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</si>
  <si>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</si>
  <si>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</si>
  <si>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</si>
  <si>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</si>
  <si>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</si>
  <si>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</si>
  <si>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</si>
  <si>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</si>
  <si>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</si>
  <si>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</si>
  <si>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</si>
  <si>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</si>
  <si>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</si>
  <si>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</si>
  <si>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</si>
  <si>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</si>
  <si>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</si>
  <si>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</si>
  <si>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</si>
  <si>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</si>
  <si>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</si>
  <si>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</si>
  <si>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</si>
  <si>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</si>
  <si>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</si>
  <si>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</si>
  <si>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</si>
  <si>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</si>
  <si>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</si>
  <si>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</si>
  <si>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</si>
  <si>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</si>
  <si>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</si>
  <si>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</si>
  <si>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</si>
  <si>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</si>
  <si>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</si>
  <si>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</si>
  <si>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</si>
  <si>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</si>
  <si>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</si>
  <si>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</si>
  <si>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</si>
  <si>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</si>
  <si>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</si>
  <si>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</si>
  <si>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</si>
  <si>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</si>
  <si>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</si>
  <si>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</si>
  <si>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</si>
  <si>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</si>
  <si>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</si>
  <si>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</si>
  <si>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</si>
  <si>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</si>
  <si>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</si>
  <si>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</si>
  <si>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</si>
  <si>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</si>
  <si>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</si>
  <si>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</si>
  <si>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</si>
  <si>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</si>
  <si>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</si>
  <si>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</si>
  <si>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</si>
  <si>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</si>
  <si>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</si>
  <si>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</si>
  <si>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</si>
  <si>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</si>
  <si>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</si>
  <si>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</si>
  <si>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</si>
  <si>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</si>
  <si>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</si>
  <si>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</si>
  <si>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</si>
  <si>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</si>
  <si>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</si>
  <si>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</si>
  <si>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</si>
  <si>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</si>
  <si>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</si>
  <si>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</si>
  <si>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</si>
  <si>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</si>
  <si>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</si>
  <si>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</si>
  <si>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</si>
  <si>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</si>
  <si>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</si>
  <si>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</si>
  <si>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</si>
  <si>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</si>
  <si>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</si>
  <si>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</si>
  <si>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</si>
  <si>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</si>
  <si>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</si>
  <si>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</si>
  <si>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</si>
  <si>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</si>
  <si>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</si>
  <si>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</si>
  <si>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</si>
  <si>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</si>
  <si>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</si>
  <si>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</si>
  <si>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</si>
  <si>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</si>
  <si>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</si>
  <si>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</si>
  <si>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</si>
  <si>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</si>
  <si>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</si>
  <si>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</si>
  <si>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</si>
  <si>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</si>
  <si>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</si>
  <si>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</si>
  <si>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</si>
  <si>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</si>
  <si>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</si>
  <si>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</si>
  <si>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</si>
  <si>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</si>
  <si>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</si>
  <si>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</si>
  <si>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</si>
  <si>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</si>
  <si>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</si>
  <si>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</si>
  <si>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</si>
  <si>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</si>
  <si>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</si>
  <si>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</si>
  <si>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</si>
  <si>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</si>
  <si>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</si>
  <si>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</si>
  <si>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</si>
  <si>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</si>
  <si>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</si>
  <si>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</si>
  <si>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</si>
  <si>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</si>
  <si>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</si>
  <si>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</si>
  <si>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</si>
  <si>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</si>
  <si>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</si>
  <si>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</si>
  <si>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</si>
  <si>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</si>
  <si>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</si>
  <si>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</si>
  <si>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</si>
  <si>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</si>
  <si>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</si>
  <si>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</si>
  <si>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</si>
  <si>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</si>
  <si>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</si>
  <si>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</si>
  <si>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</si>
  <si>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</si>
  <si>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</si>
  <si>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</si>
  <si>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</si>
  <si>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</si>
  <si>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</si>
  <si>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</si>
  <si>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</si>
  <si>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</si>
  <si>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</si>
  <si>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</si>
  <si>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</si>
  <si>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</si>
  <si>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</si>
  <si>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</si>
  <si>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</si>
  <si>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</si>
  <si>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</si>
  <si>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</si>
  <si>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</si>
  <si>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</si>
  <si>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</si>
  <si>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</si>
  <si>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</si>
  <si>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</si>
  <si>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</si>
  <si>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</si>
  <si>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</si>
  <si>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</si>
  <si>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</si>
  <si>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</si>
  <si>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</si>
  <si>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</si>
  <si>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</si>
  <si>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</si>
  <si>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</si>
  <si>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</si>
  <si>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</si>
  <si>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</si>
  <si>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</si>
  <si>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</si>
  <si>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</si>
  <si>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</si>
  <si>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</si>
  <si>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</si>
  <si>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</si>
  <si>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</si>
  <si>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</si>
  <si>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</si>
  <si>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</si>
  <si>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</si>
  <si>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</si>
  <si>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</si>
  <si>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</si>
  <si>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</si>
  <si>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</si>
  <si>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</si>
  <si>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</si>
  <si>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</si>
  <si>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</si>
  <si>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</si>
  <si>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</si>
  <si>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</si>
  <si>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</si>
  <si>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</si>
  <si>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</si>
  <si>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</si>
  <si>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</si>
  <si>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</si>
  <si>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</si>
  <si>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</si>
  <si>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</si>
  <si>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</si>
  <si>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</si>
  <si>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</si>
  <si>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</si>
  <si>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</si>
  <si>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</si>
  <si>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</si>
  <si>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</si>
  <si>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</si>
  <si>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</si>
  <si>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</si>
  <si>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</si>
  <si>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</si>
  <si>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</si>
  <si>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</si>
  <si>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</si>
  <si>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</si>
  <si>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</si>
  <si>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</si>
  <si>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</si>
  <si>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</si>
  <si>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</si>
  <si>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</si>
  <si>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</si>
  <si>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</si>
  <si>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</si>
  <si>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</si>
  <si>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</si>
  <si>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</si>
  <si>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</si>
  <si>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</si>
  <si>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</si>
  <si>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</si>
  <si>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</si>
  <si>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</si>
  <si>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</si>
  <si>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</si>
  <si>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</si>
  <si>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</si>
  <si>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</si>
  <si>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</si>
  <si>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</si>
  <si>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</si>
  <si>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</si>
  <si>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</si>
  <si>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</si>
  <si>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</si>
  <si>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</si>
  <si>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</si>
  <si>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</si>
  <si>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</si>
  <si>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</si>
  <si>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</si>
  <si>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</si>
  <si>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</si>
  <si>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</si>
  <si>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</si>
  <si>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</si>
  <si>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</si>
  <si>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</si>
  <si>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</si>
  <si>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</si>
  <si>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</si>
  <si>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</si>
  <si>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</si>
  <si>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</si>
  <si>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</si>
  <si>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</si>
  <si>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</si>
  <si>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</si>
  <si>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</si>
  <si>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</si>
  <si>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</si>
  <si>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</si>
  <si>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</si>
  <si>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</si>
  <si>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</si>
  <si>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</si>
  <si>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</si>
  <si>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</si>
  <si>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</si>
  <si>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</si>
  <si>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</si>
  <si>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</si>
  <si>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</si>
  <si>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</si>
  <si>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</si>
  <si>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</si>
  <si>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</si>
  <si>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</si>
  <si>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</si>
  <si>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</si>
  <si>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</si>
  <si>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</si>
  <si>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</si>
  <si>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</si>
  <si>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</si>
  <si>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</si>
  <si>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</si>
  <si>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</si>
  <si>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</si>
  <si>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</si>
  <si>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</si>
  <si>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</si>
  <si>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</si>
  <si>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</si>
  <si>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</si>
  <si>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</si>
  <si>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</si>
  <si>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</si>
  <si>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</si>
  <si>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</si>
  <si>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</si>
  <si>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</si>
  <si>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</si>
  <si>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</si>
  <si>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</si>
  <si>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</si>
  <si>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</si>
  <si>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</si>
  <si>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</si>
  <si>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</si>
  <si>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</si>
  <si>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</si>
  <si>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</si>
  <si>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</si>
  <si>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</si>
  <si>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</si>
  <si>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</si>
  <si>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</si>
  <si>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</si>
  <si>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</si>
  <si>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</si>
  <si>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</si>
  <si>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</si>
  <si>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</si>
  <si>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</si>
  <si>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</si>
  <si>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</si>
  <si>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</si>
  <si>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</si>
  <si>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</si>
  <si>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</si>
  <si>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</si>
  <si>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</si>
  <si>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</si>
  <si>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</si>
  <si>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</si>
  <si>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</si>
  <si>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</si>
  <si>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</si>
  <si>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</si>
  <si>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</si>
  <si>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</si>
  <si>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</si>
  <si>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</si>
  <si>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</si>
  <si>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υποθήκης 8.417κ  1.100.000δρχ …. ΕΞΑΛΕΙΨΗ</t>
  </si>
  <si>
    <t>δανείου 8.417κ  1.100.000δρχ ….. ΕΞΟΦΛΗΣΗ</t>
  </si>
  <si>
    <t>δανείου 8.417κ ΤΟΚΟΙ [προυπολογιζόμενοι VS πληρωμένοι]</t>
  </si>
  <si>
    <t>αναφέρει , αλλά ΔΕΝ χρεώνει</t>
  </si>
  <si>
    <t>1σε1</t>
  </si>
  <si>
    <t>δάνειο</t>
  </si>
  <si>
    <t>πόροι κ-15-17</t>
  </si>
  <si>
    <t>???κ</t>
  </si>
  <si>
    <t>219-59</t>
  </si>
  <si>
    <t>τραπεζα …??? [….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</si>
</sst>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0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164" fontId="17" fillId="3" borderId="1" xfId="1" applyNumberFormat="1" applyFont="1" applyFill="1" applyBorder="1"/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43" fontId="29" fillId="10" borderId="0" xfId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4" borderId="1" xfId="1" applyNumberFormat="1" applyFont="1" applyFill="1" applyBorder="1"/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164" fontId="41" fillId="13" borderId="14" xfId="0" applyNumberFormat="1" applyFont="1" applyFill="1" applyBorder="1" applyAlignment="1">
      <alignment horizontal="center" wrapText="1"/>
    </xf>
    <xf numFmtId="164" fontId="20" fillId="4" borderId="0" xfId="1" applyNumberFormat="1" applyFont="1" applyFill="1"/>
    <xf numFmtId="164" fontId="17" fillId="4" borderId="3" xfId="1" applyNumberFormat="1" applyFont="1" applyFill="1" applyBorder="1" applyAlignment="1">
      <alignment horizontal="right" vertical="center"/>
    </xf>
    <xf numFmtId="164" fontId="16" fillId="4" borderId="1" xfId="1" applyNumberFormat="1" applyFont="1" applyFill="1" applyBorder="1" applyAlignment="1">
      <alignment horizontal="right" vertical="center"/>
    </xf>
    <xf numFmtId="164" fontId="33" fillId="0" borderId="0" xfId="1" applyNumberFormat="1" applyFont="1" applyFill="1" applyAlignment="1"/>
    <xf numFmtId="164" fontId="20" fillId="2" borderId="1" xfId="1" applyNumberFormat="1" applyFont="1" applyFill="1" applyBorder="1"/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.28515625" style="7" customWidth="1"/>
    <col min="2" max="2" width="9" style="139" customWidth="1"/>
    <col min="3" max="3" width="46.28515625" style="3" customWidth="1"/>
    <col min="4" max="4" width="11.140625" style="2" bestFit="1" customWidth="1"/>
    <col min="5" max="5" width="9.42578125" style="2" bestFit="1" customWidth="1"/>
    <col min="6" max="6" width="10.285156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2" t="s">
        <v>1</v>
      </c>
      <c r="B1" s="414" t="s">
        <v>2</v>
      </c>
      <c r="C1" s="416" t="s">
        <v>0</v>
      </c>
      <c r="D1" s="418" t="s">
        <v>62</v>
      </c>
      <c r="E1" s="420" t="s">
        <v>85</v>
      </c>
      <c r="F1" s="421"/>
      <c r="G1" s="421"/>
      <c r="H1" s="421"/>
      <c r="I1" s="421"/>
      <c r="J1" s="421"/>
      <c r="K1" s="421"/>
      <c r="L1" s="406" t="s">
        <v>363</v>
      </c>
      <c r="M1" s="406"/>
      <c r="N1" s="404" t="s">
        <v>63</v>
      </c>
      <c r="O1" s="405"/>
      <c r="P1" s="407" t="s">
        <v>29</v>
      </c>
      <c r="Q1" s="408"/>
      <c r="R1" s="408"/>
      <c r="S1" s="408"/>
      <c r="T1" s="408"/>
      <c r="U1" s="408"/>
      <c r="V1" s="408"/>
      <c r="W1" s="408"/>
      <c r="X1" s="408"/>
      <c r="Y1" s="408"/>
      <c r="Z1" s="408"/>
      <c r="AA1" s="409"/>
    </row>
    <row r="2" spans="1:27" ht="12" thickBot="1">
      <c r="A2" s="413"/>
      <c r="B2" s="415"/>
      <c r="C2" s="417"/>
      <c r="D2" s="419"/>
      <c r="E2" s="88" t="s">
        <v>94</v>
      </c>
      <c r="F2" s="88" t="s">
        <v>3</v>
      </c>
      <c r="G2" s="88" t="s">
        <v>141</v>
      </c>
      <c r="H2" s="88" t="s">
        <v>95</v>
      </c>
      <c r="I2" s="88" t="s">
        <v>96</v>
      </c>
      <c r="J2" s="88" t="s">
        <v>97</v>
      </c>
      <c r="K2" s="98" t="s">
        <v>139</v>
      </c>
      <c r="L2" s="63" t="s">
        <v>23</v>
      </c>
      <c r="M2" s="157" t="s">
        <v>69</v>
      </c>
      <c r="N2" s="149" t="s">
        <v>23</v>
      </c>
      <c r="O2" s="97" t="s">
        <v>140</v>
      </c>
      <c r="P2" s="159">
        <v>1</v>
      </c>
      <c r="Q2" s="159" t="s">
        <v>221</v>
      </c>
      <c r="R2" s="159" t="s">
        <v>222</v>
      </c>
      <c r="S2" s="159" t="s">
        <v>223</v>
      </c>
      <c r="T2" s="159" t="s">
        <v>224</v>
      </c>
      <c r="U2" s="159" t="s">
        <v>375</v>
      </c>
      <c r="V2" s="159" t="s">
        <v>376</v>
      </c>
      <c r="W2" s="159" t="s">
        <v>377</v>
      </c>
      <c r="X2" s="159" t="s">
        <v>378</v>
      </c>
      <c r="Y2" s="159"/>
      <c r="Z2" s="159"/>
      <c r="AA2" s="160"/>
    </row>
    <row r="3" spans="1:27" s="5" customFormat="1">
      <c r="A3" s="304" t="s">
        <v>448</v>
      </c>
      <c r="B3" s="305">
        <v>36362</v>
      </c>
      <c r="C3" s="301" t="s">
        <v>522</v>
      </c>
      <c r="D3" s="277"/>
      <c r="E3" s="302">
        <f>'2-δικαιώμ'!M3</f>
        <v>2810</v>
      </c>
      <c r="F3" s="278">
        <f>'3-φύλλα2α'!F3</f>
        <v>1000</v>
      </c>
      <c r="G3" s="278">
        <f>'4-πολλυπρ'!P3</f>
        <v>0</v>
      </c>
      <c r="H3" s="277">
        <f>'5-αντίγρ'!M3</f>
        <v>3916</v>
      </c>
      <c r="I3" s="277">
        <f>'6-μεταγρ'!H3</f>
        <v>0</v>
      </c>
      <c r="J3" s="277">
        <f>'7-προςΔΟΥ'!E3</f>
        <v>0</v>
      </c>
      <c r="K3" s="277">
        <v>5000</v>
      </c>
      <c r="L3" s="302">
        <f t="shared" ref="L3:L5" si="0">E3+F3+G3+H3+I3+J3+K3</f>
        <v>12726</v>
      </c>
      <c r="M3" s="302">
        <v>3220</v>
      </c>
      <c r="N3" s="279">
        <f>M3-P3-'14-βιβλΕσ'!M3</f>
        <v>2166</v>
      </c>
      <c r="O3" s="279">
        <f t="shared" ref="O3:O5" si="1">L3-N3</f>
        <v>10560</v>
      </c>
      <c r="P3" s="280">
        <f>'1β-ΤΑΧΔΙΚκλπ'!K2</f>
        <v>482</v>
      </c>
      <c r="Q3" s="303"/>
      <c r="R3" s="303"/>
      <c r="S3" s="303"/>
      <c r="T3" s="303"/>
      <c r="U3" s="391" t="s">
        <v>375</v>
      </c>
      <c r="V3" s="303"/>
      <c r="W3" s="303"/>
      <c r="X3" s="303"/>
      <c r="Y3" s="303"/>
      <c r="Z3" s="74"/>
      <c r="AA3" s="74"/>
    </row>
    <row r="4" spans="1:27" s="5" customFormat="1">
      <c r="A4" s="304"/>
      <c r="B4" s="305"/>
      <c r="C4" s="301" t="s">
        <v>521</v>
      </c>
      <c r="D4" s="277"/>
      <c r="E4" s="302">
        <f>'2-δικαιώμ'!M4</f>
        <v>2810</v>
      </c>
      <c r="F4" s="278">
        <f>'3-φύλλα2α'!F4</f>
        <v>1000</v>
      </c>
      <c r="G4" s="278">
        <f>'4-πολλυπρ'!P4</f>
        <v>0</v>
      </c>
      <c r="H4" s="277">
        <f>'5-αντίγρ'!M4</f>
        <v>0</v>
      </c>
      <c r="I4" s="277">
        <f>'6-μεταγρ'!H4</f>
        <v>2200</v>
      </c>
      <c r="J4" s="277">
        <f>'7-προςΔΟΥ'!E4</f>
        <v>0</v>
      </c>
      <c r="K4" s="277">
        <v>5000</v>
      </c>
      <c r="L4" s="302">
        <f t="shared" si="0"/>
        <v>11010</v>
      </c>
      <c r="M4" s="302"/>
      <c r="N4" s="279"/>
      <c r="O4" s="279">
        <f t="shared" si="1"/>
        <v>11010</v>
      </c>
      <c r="P4" s="280"/>
      <c r="Q4" s="303"/>
      <c r="R4" s="303"/>
      <c r="S4" s="303"/>
      <c r="T4" s="303"/>
      <c r="U4" s="303"/>
      <c r="V4" s="303"/>
      <c r="W4" s="303"/>
      <c r="X4" s="303"/>
      <c r="Y4" s="303"/>
      <c r="Z4" s="74"/>
      <c r="AA4" s="74"/>
    </row>
    <row r="5" spans="1:27" s="5" customFormat="1">
      <c r="A5" s="304"/>
      <c r="B5" s="305"/>
      <c r="C5" s="301" t="s">
        <v>523</v>
      </c>
      <c r="D5" s="306">
        <v>111111</v>
      </c>
      <c r="E5" s="302">
        <f>'2-δικαιώμ'!M5</f>
        <v>3859.3322000000003</v>
      </c>
      <c r="F5" s="278">
        <f>'3-φύλλα2α'!F5</f>
        <v>1000</v>
      </c>
      <c r="G5" s="278">
        <f>'4-πολλυπρ'!P5</f>
        <v>0</v>
      </c>
      <c r="H5" s="277">
        <f>'5-αντίγρ'!M5</f>
        <v>0</v>
      </c>
      <c r="I5" s="277">
        <f>'6-μεταγρ'!H5</f>
        <v>0</v>
      </c>
      <c r="J5" s="277">
        <f>'7-προςΔΟΥ'!E5</f>
        <v>0</v>
      </c>
      <c r="K5" s="277">
        <v>5000</v>
      </c>
      <c r="L5" s="302">
        <f t="shared" si="0"/>
        <v>9859.3322000000007</v>
      </c>
      <c r="M5" s="302"/>
      <c r="N5" s="279"/>
      <c r="O5" s="279">
        <f t="shared" si="1"/>
        <v>9859.3322000000007</v>
      </c>
      <c r="P5" s="280"/>
      <c r="Q5" s="303"/>
      <c r="R5" s="303"/>
      <c r="S5" s="303"/>
      <c r="T5" s="303"/>
      <c r="U5" s="303"/>
      <c r="V5" s="303"/>
      <c r="W5" s="303"/>
      <c r="X5" s="303"/>
      <c r="Y5" s="303"/>
      <c r="Z5" s="74"/>
      <c r="AA5" s="74"/>
    </row>
    <row r="6" spans="1:27">
      <c r="A6" s="410" t="s">
        <v>47</v>
      </c>
      <c r="B6" s="411"/>
      <c r="C6" s="411"/>
      <c r="D6" s="411"/>
      <c r="E6" s="158">
        <f t="shared" ref="E6:O6" si="2">SUM(E3:E5)</f>
        <v>9479.3322000000007</v>
      </c>
      <c r="F6" s="158">
        <f t="shared" si="2"/>
        <v>3000</v>
      </c>
      <c r="G6" s="158">
        <f t="shared" si="2"/>
        <v>0</v>
      </c>
      <c r="H6" s="158">
        <f t="shared" si="2"/>
        <v>3916</v>
      </c>
      <c r="I6" s="158">
        <f t="shared" si="2"/>
        <v>2200</v>
      </c>
      <c r="J6" s="158">
        <f t="shared" si="2"/>
        <v>0</v>
      </c>
      <c r="K6" s="158">
        <f t="shared" si="2"/>
        <v>15000</v>
      </c>
      <c r="L6" s="158">
        <f t="shared" si="2"/>
        <v>33595.332200000004</v>
      </c>
      <c r="M6" s="158">
        <f t="shared" si="2"/>
        <v>3220</v>
      </c>
      <c r="N6" s="158">
        <f t="shared" si="2"/>
        <v>2166</v>
      </c>
      <c r="O6" s="158">
        <f t="shared" si="2"/>
        <v>31429.332200000001</v>
      </c>
    </row>
    <row r="8" spans="1:27">
      <c r="P8" s="207" t="s">
        <v>100</v>
      </c>
      <c r="Q8" s="131"/>
      <c r="R8" s="131"/>
      <c r="S8" s="131"/>
      <c r="T8" s="141"/>
      <c r="U8" s="141"/>
      <c r="V8" s="141"/>
      <c r="W8" s="141"/>
      <c r="X8" s="141"/>
      <c r="Z8" s="131"/>
      <c r="AA8" s="131"/>
    </row>
    <row r="9" spans="1:27">
      <c r="K9" s="214" t="s">
        <v>367</v>
      </c>
      <c r="L9" s="7"/>
      <c r="M9" s="7"/>
      <c r="P9" s="7"/>
      <c r="Q9" s="116" t="s">
        <v>369</v>
      </c>
      <c r="R9" s="116"/>
      <c r="S9" s="116"/>
      <c r="T9" s="133"/>
      <c r="U9" s="141"/>
      <c r="V9" s="141"/>
      <c r="W9" s="141"/>
      <c r="X9" s="141"/>
      <c r="Z9" s="132"/>
      <c r="AA9" s="116"/>
    </row>
    <row r="10" spans="1:27">
      <c r="K10" s="162" t="s">
        <v>225</v>
      </c>
      <c r="L10" s="118"/>
      <c r="M10" s="118"/>
      <c r="P10" s="7"/>
      <c r="Q10" s="116"/>
      <c r="R10" s="116" t="s">
        <v>136</v>
      </c>
      <c r="S10" s="116"/>
      <c r="T10" s="141"/>
      <c r="U10" s="141"/>
      <c r="V10" s="141"/>
      <c r="W10" s="141"/>
      <c r="X10" s="141"/>
      <c r="Z10" s="116"/>
    </row>
    <row r="11" spans="1:27">
      <c r="K11" s="213" t="s">
        <v>226</v>
      </c>
      <c r="P11" s="7"/>
      <c r="S11" s="116" t="s">
        <v>368</v>
      </c>
      <c r="T11" s="92"/>
      <c r="U11" s="92"/>
      <c r="V11" s="92"/>
      <c r="W11" s="92"/>
      <c r="X11" s="92"/>
    </row>
    <row r="12" spans="1:27"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6" t="s">
        <v>370</v>
      </c>
      <c r="U12" s="141"/>
      <c r="V12" s="141"/>
      <c r="W12" s="141"/>
      <c r="X12" s="141"/>
    </row>
    <row r="13" spans="1:27">
      <c r="P13" s="7"/>
      <c r="T13" s="92"/>
      <c r="U13" s="141" t="s">
        <v>371</v>
      </c>
      <c r="V13" s="141"/>
      <c r="W13" s="141"/>
      <c r="X13" s="141"/>
    </row>
    <row r="14" spans="1:27">
      <c r="C14" s="307"/>
      <c r="F14" s="7"/>
      <c r="P14" s="7"/>
      <c r="T14" s="92"/>
      <c r="U14" s="92"/>
      <c r="V14" s="141" t="s">
        <v>372</v>
      </c>
      <c r="W14" s="92"/>
      <c r="X14" s="92"/>
    </row>
    <row r="15" spans="1:27">
      <c r="P15" s="7"/>
      <c r="T15" s="92"/>
      <c r="U15" s="92"/>
      <c r="V15" s="92"/>
      <c r="W15" s="215" t="s">
        <v>373</v>
      </c>
      <c r="X15" s="92"/>
    </row>
    <row r="16" spans="1:27">
      <c r="U16" s="141"/>
      <c r="V16" s="141"/>
      <c r="W16" s="92"/>
      <c r="X16" s="93" t="s">
        <v>374</v>
      </c>
      <c r="Y16" s="141"/>
    </row>
    <row r="17" spans="3:25">
      <c r="U17" s="92"/>
      <c r="V17" s="141"/>
      <c r="W17" s="141"/>
      <c r="X17" s="141"/>
      <c r="Y17" s="141"/>
    </row>
    <row r="18" spans="3:25">
      <c r="H18" s="7" t="s">
        <v>319</v>
      </c>
      <c r="I18" s="7" t="s">
        <v>320</v>
      </c>
      <c r="J18" s="7" t="s">
        <v>500</v>
      </c>
      <c r="L18" s="393" t="s">
        <v>501</v>
      </c>
      <c r="M18" s="393"/>
      <c r="O18" s="2" t="s">
        <v>516</v>
      </c>
      <c r="P18" s="2"/>
      <c r="Q18" s="116"/>
      <c r="R18" s="116"/>
      <c r="S18" s="116"/>
      <c r="T18" s="133"/>
      <c r="U18" s="141"/>
      <c r="V18" s="141"/>
      <c r="W18" s="141"/>
      <c r="X18" s="141"/>
    </row>
    <row r="19" spans="3:25">
      <c r="C19" s="307"/>
      <c r="D19" s="373" t="s">
        <v>448</v>
      </c>
      <c r="E19" s="373">
        <v>3220</v>
      </c>
      <c r="F19" s="373" t="s">
        <v>315</v>
      </c>
      <c r="G19" s="7">
        <v>100</v>
      </c>
      <c r="H19" s="7"/>
      <c r="I19" s="7"/>
      <c r="J19" s="7">
        <v>100</v>
      </c>
      <c r="K19" s="7"/>
      <c r="L19" s="7"/>
      <c r="O19" s="7"/>
      <c r="P19" s="2" t="s">
        <v>517</v>
      </c>
      <c r="Q19" s="116"/>
      <c r="R19" s="116"/>
      <c r="S19" s="116"/>
      <c r="T19" s="141"/>
      <c r="U19" s="141"/>
      <c r="V19" s="141"/>
      <c r="W19" s="141"/>
      <c r="X19" s="141"/>
    </row>
    <row r="20" spans="3:25">
      <c r="D20" s="373"/>
      <c r="E20" s="373"/>
      <c r="F20" s="373" t="s">
        <v>502</v>
      </c>
      <c r="G20" s="7">
        <v>3000</v>
      </c>
      <c r="H20" s="7"/>
      <c r="I20" s="7"/>
      <c r="J20" s="7">
        <v>3000</v>
      </c>
      <c r="K20" s="7"/>
      <c r="L20" s="7"/>
      <c r="O20" s="7"/>
      <c r="P20" s="2" t="s">
        <v>315</v>
      </c>
      <c r="S20" s="116"/>
      <c r="T20" s="92"/>
      <c r="U20" s="92"/>
      <c r="V20" s="92"/>
      <c r="W20" s="92"/>
      <c r="X20" s="92"/>
    </row>
    <row r="21" spans="3:25">
      <c r="D21" s="373"/>
      <c r="E21" s="373"/>
      <c r="F21" s="373" t="s">
        <v>503</v>
      </c>
      <c r="G21" s="7"/>
      <c r="H21" s="7"/>
      <c r="I21" s="7"/>
      <c r="J21" s="7"/>
      <c r="K21" s="7"/>
      <c r="L21" s="7"/>
      <c r="O21" s="7"/>
      <c r="P21" s="2" t="s">
        <v>511</v>
      </c>
      <c r="T21" s="116"/>
      <c r="U21" s="141"/>
      <c r="V21" s="141"/>
      <c r="W21" s="141"/>
      <c r="X21" s="141"/>
    </row>
    <row r="22" spans="3:25">
      <c r="D22" s="373"/>
      <c r="E22" s="373"/>
      <c r="F22" s="373">
        <v>3600</v>
      </c>
      <c r="G22" s="7"/>
      <c r="H22" s="7"/>
      <c r="I22" s="7"/>
      <c r="J22" s="7"/>
      <c r="K22" s="7"/>
      <c r="L22" s="7"/>
      <c r="O22" s="7"/>
      <c r="P22" s="2" t="s">
        <v>319</v>
      </c>
      <c r="T22" s="92"/>
      <c r="U22" s="141"/>
      <c r="V22" s="141"/>
      <c r="W22" s="141"/>
      <c r="X22" s="141"/>
    </row>
    <row r="23" spans="3:25">
      <c r="D23" s="373"/>
      <c r="E23" s="373"/>
      <c r="F23" s="373" t="s">
        <v>366</v>
      </c>
      <c r="G23" s="7"/>
      <c r="H23" s="7"/>
      <c r="I23" s="7"/>
      <c r="J23" s="7"/>
      <c r="K23" s="7"/>
      <c r="L23" s="7"/>
      <c r="O23" s="7"/>
      <c r="P23" s="2" t="s">
        <v>513</v>
      </c>
      <c r="T23" s="92"/>
      <c r="U23" s="92"/>
      <c r="V23" s="141"/>
      <c r="W23" s="92"/>
      <c r="X23" s="92"/>
    </row>
    <row r="24" spans="3:25">
      <c r="D24" s="373"/>
      <c r="E24" s="373"/>
      <c r="F24" s="373" t="s">
        <v>504</v>
      </c>
      <c r="G24" s="397"/>
      <c r="H24" s="7"/>
      <c r="I24" s="7"/>
      <c r="J24" s="7">
        <v>1000</v>
      </c>
      <c r="K24" s="7"/>
      <c r="L24" s="7"/>
      <c r="O24" s="7"/>
      <c r="P24" s="2" t="s">
        <v>512</v>
      </c>
      <c r="T24" s="92"/>
      <c r="U24" s="92"/>
      <c r="V24" s="92"/>
      <c r="W24" s="215"/>
      <c r="X24" s="92"/>
    </row>
    <row r="25" spans="3:25">
      <c r="D25" s="137"/>
      <c r="E25" s="137"/>
      <c r="F25" s="137" t="s">
        <v>95</v>
      </c>
      <c r="G25" s="397"/>
      <c r="H25" s="7"/>
      <c r="I25" s="7"/>
      <c r="J25" s="7">
        <v>1100</v>
      </c>
      <c r="K25" s="7"/>
      <c r="L25" s="7"/>
      <c r="O25" s="7"/>
      <c r="P25" s="2" t="s">
        <v>514</v>
      </c>
      <c r="S25" s="116" t="s">
        <v>524</v>
      </c>
      <c r="T25" s="92"/>
      <c r="U25" s="92"/>
      <c r="V25" s="92"/>
      <c r="W25" s="215"/>
      <c r="X25" s="92"/>
    </row>
    <row r="26" spans="3:25">
      <c r="D26" s="137"/>
      <c r="E26" s="137"/>
      <c r="F26" s="137" t="s">
        <v>362</v>
      </c>
      <c r="G26" s="7"/>
      <c r="H26" s="7"/>
      <c r="I26" s="7"/>
      <c r="J26" s="7"/>
      <c r="K26" s="7"/>
      <c r="L26" s="7"/>
      <c r="O26" s="7"/>
      <c r="P26" s="2" t="s">
        <v>515</v>
      </c>
      <c r="T26" s="92"/>
      <c r="U26" s="92"/>
      <c r="V26" s="92"/>
      <c r="W26" s="215"/>
      <c r="X26" s="92"/>
    </row>
    <row r="27" spans="3:25">
      <c r="D27" s="137"/>
      <c r="E27" s="137"/>
      <c r="F27" s="137" t="s">
        <v>448</v>
      </c>
      <c r="G27" s="7">
        <v>120</v>
      </c>
      <c r="H27" s="7"/>
      <c r="I27" s="7"/>
      <c r="J27" s="7"/>
      <c r="K27" s="7"/>
      <c r="L27" s="7"/>
      <c r="O27" s="7"/>
      <c r="P27" s="2"/>
      <c r="T27" s="92"/>
      <c r="U27" s="92"/>
      <c r="V27" s="92"/>
      <c r="W27" s="215"/>
      <c r="X27" s="92"/>
    </row>
    <row r="28" spans="3:25">
      <c r="D28" s="7"/>
      <c r="E28" s="7"/>
      <c r="F28" s="7"/>
      <c r="G28" s="7">
        <f>SUM(G19:G27)</f>
        <v>3220</v>
      </c>
      <c r="H28" s="7">
        <f t="shared" ref="H28" si="3">SUM(H19:H27)</f>
        <v>0</v>
      </c>
      <c r="I28" s="7">
        <f t="shared" ref="I28" si="4">SUM(I19:I27)</f>
        <v>0</v>
      </c>
      <c r="J28" s="7">
        <f t="shared" ref="J28" si="5">SUM(J19:J27)</f>
        <v>5200</v>
      </c>
      <c r="K28" s="7"/>
      <c r="L28" s="7">
        <f t="shared" ref="L28" si="6">SUM(L19:L27)</f>
        <v>0</v>
      </c>
      <c r="O28" s="7"/>
      <c r="P28" s="2"/>
      <c r="T28" s="92"/>
      <c r="U28" s="92"/>
      <c r="V28" s="92"/>
      <c r="W28" s="215"/>
      <c r="X28" s="92"/>
    </row>
    <row r="29" spans="3:25">
      <c r="D29" s="7"/>
      <c r="E29" s="7"/>
      <c r="F29" s="7"/>
      <c r="G29" s="7"/>
      <c r="H29" s="7"/>
      <c r="I29" s="7"/>
      <c r="J29" s="7"/>
      <c r="K29" s="7"/>
      <c r="P29" s="7"/>
      <c r="T29" s="92"/>
      <c r="U29" s="92"/>
      <c r="V29" s="92"/>
      <c r="W29" s="215"/>
      <c r="X29" s="92"/>
    </row>
    <row r="30" spans="3:25">
      <c r="K30" s="7"/>
    </row>
    <row r="31" spans="3:25">
      <c r="E31" s="7"/>
      <c r="F31" s="7"/>
      <c r="K31" s="7"/>
    </row>
    <row r="32" spans="3:25">
      <c r="E32" s="7"/>
      <c r="F32" s="7"/>
    </row>
    <row r="33" spans="5:6">
      <c r="E33" s="7"/>
      <c r="F33" s="7"/>
    </row>
    <row r="34" spans="5:6">
      <c r="E34" s="7"/>
      <c r="F34" s="7"/>
    </row>
    <row r="35" spans="5:6">
      <c r="E35" s="7"/>
      <c r="F35" s="7"/>
    </row>
    <row r="36" spans="5:6">
      <c r="E36" s="7"/>
      <c r="F36" s="7"/>
    </row>
    <row r="37" spans="5:6">
      <c r="E37" s="7"/>
      <c r="F37" s="7"/>
    </row>
    <row r="38" spans="5:6">
      <c r="F38" s="7"/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2" t="s">
        <v>19</v>
      </c>
      <c r="B1" s="564" t="s">
        <v>347</v>
      </c>
      <c r="C1" s="564" t="s">
        <v>87</v>
      </c>
      <c r="D1" s="566" t="s">
        <v>348</v>
      </c>
      <c r="E1" s="567"/>
      <c r="F1" s="567"/>
      <c r="G1" s="568" t="s">
        <v>319</v>
      </c>
      <c r="H1" s="569"/>
      <c r="I1" s="558" t="s">
        <v>320</v>
      </c>
      <c r="J1" s="558"/>
      <c r="K1" s="263"/>
      <c r="L1" s="264"/>
      <c r="M1" s="559" t="s">
        <v>349</v>
      </c>
      <c r="N1" s="559"/>
      <c r="O1" s="559"/>
      <c r="P1" s="264"/>
      <c r="Q1" s="559" t="s">
        <v>350</v>
      </c>
      <c r="R1" s="559"/>
      <c r="S1" s="559"/>
      <c r="T1" s="559"/>
      <c r="U1" s="265"/>
      <c r="V1" s="560" t="s">
        <v>319</v>
      </c>
      <c r="W1" s="560" t="s">
        <v>351</v>
      </c>
      <c r="X1" s="560" t="s">
        <v>352</v>
      </c>
      <c r="Y1" s="265"/>
      <c r="Z1" s="552" t="s">
        <v>353</v>
      </c>
      <c r="AA1" s="553"/>
      <c r="AB1" s="553"/>
      <c r="AC1" s="553"/>
      <c r="AD1" s="554"/>
    </row>
    <row r="2" spans="1:30" ht="12" thickBot="1">
      <c r="A2" s="563"/>
      <c r="B2" s="565"/>
      <c r="C2" s="565"/>
      <c r="D2" s="208" t="s">
        <v>328</v>
      </c>
      <c r="E2" s="208" t="s">
        <v>334</v>
      </c>
      <c r="F2" s="152" t="s">
        <v>335</v>
      </c>
      <c r="G2" s="209" t="s">
        <v>354</v>
      </c>
      <c r="H2" s="210" t="s">
        <v>355</v>
      </c>
      <c r="I2" s="209" t="s">
        <v>356</v>
      </c>
      <c r="J2" s="211" t="s">
        <v>357</v>
      </c>
      <c r="K2" s="266" t="s">
        <v>358</v>
      </c>
      <c r="L2" s="267"/>
      <c r="M2" s="268" t="s">
        <v>361</v>
      </c>
      <c r="N2" s="268" t="s">
        <v>359</v>
      </c>
      <c r="O2" s="268" t="s">
        <v>360</v>
      </c>
      <c r="P2" s="267"/>
      <c r="Q2" s="269" t="s">
        <v>361</v>
      </c>
      <c r="R2" s="270">
        <v>1.2999999999999999E-2</v>
      </c>
      <c r="S2" s="270">
        <v>6.4999999999999997E-3</v>
      </c>
      <c r="T2" s="271">
        <v>1.25E-3</v>
      </c>
      <c r="U2" s="272"/>
      <c r="V2" s="561"/>
      <c r="W2" s="561"/>
      <c r="X2" s="561"/>
      <c r="Y2" s="272"/>
      <c r="Z2" s="273" t="s">
        <v>361</v>
      </c>
      <c r="AA2" s="273" t="s">
        <v>359</v>
      </c>
      <c r="AB2" s="274" t="s">
        <v>360</v>
      </c>
      <c r="AC2" s="273" t="s">
        <v>351</v>
      </c>
      <c r="AD2" s="273" t="s">
        <v>352</v>
      </c>
    </row>
    <row r="3" spans="1:30" s="17" customFormat="1">
      <c r="A3" s="123" t="str">
        <f>'1-συμβολαια'!A3</f>
        <v>???</v>
      </c>
      <c r="B3" s="123" t="str">
        <f>'1-συμβολαια'!C3</f>
        <v>δανείου 8.417κ  1.100.000δρχ ….. ΕΞΟΦΛΗΣΗ</v>
      </c>
      <c r="C3" s="212">
        <f>'1-συμβολαια'!D3</f>
        <v>0</v>
      </c>
      <c r="D3" s="212">
        <f>'8-κ-15-17'!D3</f>
        <v>0</v>
      </c>
      <c r="E3" s="212">
        <f>'8-κ-15-17'!M3</f>
        <v>0</v>
      </c>
      <c r="F3" s="212">
        <f>'8-κ-15-17'!V3</f>
        <v>0</v>
      </c>
      <c r="G3" s="212">
        <f>'2-δικαιώμ'!I3</f>
        <v>0</v>
      </c>
      <c r="H3" s="212">
        <f>'2-δικαιώμ'!J3</f>
        <v>150</v>
      </c>
      <c r="I3" s="212">
        <f>'2-δικαιώμ'!K3</f>
        <v>10</v>
      </c>
      <c r="J3" s="212">
        <f>'2-δικαιώμ'!L3</f>
        <v>30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150</v>
      </c>
      <c r="W3" s="11">
        <f>'2-δικαιώμ'!K3</f>
        <v>10</v>
      </c>
      <c r="X3" s="11">
        <f>'2-δικαιώμ'!L3</f>
        <v>30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υποθήκης 8.417κ  1.100.000δρχ …. ΕΞΑΛΕΙΨΗ</v>
      </c>
      <c r="C4" s="212">
        <f>'1-συμβολαια'!D4</f>
        <v>0</v>
      </c>
      <c r="D4" s="212">
        <f>'8-κ-15-17'!D4</f>
        <v>0</v>
      </c>
      <c r="E4" s="212">
        <f>'8-κ-15-17'!M4</f>
        <v>0</v>
      </c>
      <c r="F4" s="212">
        <f>'8-κ-15-17'!V4</f>
        <v>0</v>
      </c>
      <c r="G4" s="212">
        <f>'2-δικαιώμ'!I4</f>
        <v>0</v>
      </c>
      <c r="H4" s="212">
        <f>'2-δικαιώμ'!J4</f>
        <v>150</v>
      </c>
      <c r="I4" s="212">
        <f>'2-δικαιώμ'!K4</f>
        <v>10</v>
      </c>
      <c r="J4" s="212">
        <f>'2-δικαιώμ'!L4</f>
        <v>30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150</v>
      </c>
      <c r="W4" s="11">
        <f>'2-δικαιώμ'!K4</f>
        <v>10</v>
      </c>
      <c r="X4" s="11">
        <f>'2-δικαιώμ'!L4</f>
        <v>30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δανείου 8.417κ ΤΟΚΟΙ [προυπολογιζόμενοι VS πληρωμένοι]</v>
      </c>
      <c r="C5" s="212">
        <f>'1-συμβολαια'!D5</f>
        <v>111111</v>
      </c>
      <c r="D5" s="212">
        <f>'8-κ-15-17'!D5</f>
        <v>1444.4430000000002</v>
      </c>
      <c r="E5" s="212">
        <f>'8-κ-15-17'!M5</f>
        <v>0</v>
      </c>
      <c r="F5" s="212">
        <f>'8-κ-15-17'!V5</f>
        <v>0</v>
      </c>
      <c r="G5" s="212">
        <f>'2-δικαιώμ'!I5</f>
        <v>314.39988</v>
      </c>
      <c r="H5" s="212">
        <f>'2-δικαιώμ'!J5</f>
        <v>50</v>
      </c>
      <c r="I5" s="212">
        <f>'2-δικαιώμ'!K5</f>
        <v>224.66660000000002</v>
      </c>
      <c r="J5" s="212">
        <f>'2-δικαιώμ'!L5</f>
        <v>44.933320000000002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364.39988</v>
      </c>
      <c r="W5" s="11">
        <f>'2-δικαιώμ'!K5</f>
        <v>224.66660000000002</v>
      </c>
      <c r="X5" s="11">
        <f>'2-δικαιώμ'!L5</f>
        <v>44.933320000000002</v>
      </c>
      <c r="Z5" s="11"/>
      <c r="AA5" s="11"/>
      <c r="AB5" s="11"/>
      <c r="AC5" s="11"/>
      <c r="AD5" s="11"/>
    </row>
    <row r="6" spans="1:30">
      <c r="A6" s="555" t="str">
        <f>'1-συμβολαια'!A6</f>
        <v>σύνολο</v>
      </c>
      <c r="B6" s="556"/>
      <c r="C6" s="557"/>
      <c r="D6" s="203">
        <f t="shared" ref="D6:J6" si="0">SUM(D3:D5)</f>
        <v>1444.4430000000002</v>
      </c>
      <c r="E6" s="203">
        <f t="shared" si="0"/>
        <v>0</v>
      </c>
      <c r="F6" s="203">
        <f t="shared" si="0"/>
        <v>0</v>
      </c>
      <c r="G6" s="203">
        <f t="shared" si="0"/>
        <v>314.39988</v>
      </c>
      <c r="H6" s="203">
        <f t="shared" si="0"/>
        <v>350</v>
      </c>
      <c r="I6" s="203">
        <f t="shared" si="0"/>
        <v>244.66660000000002</v>
      </c>
      <c r="J6" s="203">
        <f t="shared" si="0"/>
        <v>104.93332000000001</v>
      </c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2.75">
      <c r="B10" s="223" t="s">
        <v>392</v>
      </c>
      <c r="D10" s="2"/>
      <c r="E10" s="2"/>
      <c r="F10" s="2"/>
      <c r="G10" s="165"/>
      <c r="H10" s="5"/>
      <c r="I10" s="5"/>
      <c r="J10" s="2"/>
    </row>
    <row r="11" spans="1:30" ht="12.75">
      <c r="B11" s="224" t="s">
        <v>393</v>
      </c>
      <c r="D11" s="2"/>
      <c r="E11" s="2"/>
      <c r="F11" s="2"/>
      <c r="G11" s="116"/>
      <c r="J11" s="2"/>
      <c r="L11" s="116"/>
    </row>
    <row r="12" spans="1:30" ht="15.75">
      <c r="B12" s="238" t="s">
        <v>394</v>
      </c>
      <c r="D12" s="2"/>
      <c r="E12" s="2"/>
      <c r="F12" s="2"/>
      <c r="G12" s="2"/>
      <c r="H12" s="5"/>
      <c r="I12" s="5"/>
      <c r="J12" s="2"/>
    </row>
    <row r="13" spans="1:30">
      <c r="B13" s="92"/>
      <c r="D13" s="2"/>
      <c r="E13" s="2"/>
      <c r="F13" s="2"/>
      <c r="G13" s="2"/>
      <c r="H13" s="5"/>
      <c r="J13" s="2"/>
    </row>
    <row r="14" spans="1:30">
      <c r="B14" s="92"/>
      <c r="D14" s="2"/>
      <c r="E14" s="2"/>
      <c r="F14" s="2"/>
      <c r="G14" s="2"/>
      <c r="H14" s="231"/>
      <c r="I14" s="5"/>
      <c r="J14" s="5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3"/>
      <c r="C17" s="5"/>
      <c r="D17" s="4"/>
      <c r="E17" s="4"/>
      <c r="F17" s="4"/>
      <c r="G17" s="4"/>
      <c r="H17" s="4"/>
      <c r="I17" s="2"/>
      <c r="J17" s="2"/>
    </row>
    <row r="18" spans="2:10">
      <c r="B18" s="93"/>
      <c r="C18" s="5"/>
      <c r="D18" s="4"/>
      <c r="E18" s="4"/>
      <c r="F18" s="4"/>
      <c r="G18" s="4"/>
      <c r="H18" s="4"/>
      <c r="I18" s="2"/>
      <c r="J18" s="2"/>
    </row>
    <row r="19" spans="2:10">
      <c r="B19" s="5"/>
      <c r="C19" s="5"/>
      <c r="D19" s="5"/>
      <c r="E19" s="5"/>
      <c r="F19" s="5"/>
      <c r="G19" s="5"/>
      <c r="H19" s="5"/>
    </row>
    <row r="20" spans="2:10">
      <c r="B20" s="389"/>
      <c r="C20" s="5"/>
      <c r="D20" s="5"/>
      <c r="E20" s="5"/>
      <c r="F20" s="57"/>
      <c r="G20" s="57"/>
      <c r="H20" s="57"/>
      <c r="I20" s="7"/>
    </row>
    <row r="21" spans="2:10">
      <c r="B21" s="5"/>
      <c r="C21" s="5"/>
      <c r="D21" s="5"/>
      <c r="E21" s="5"/>
      <c r="F21" s="57"/>
      <c r="G21" s="57"/>
      <c r="H21" s="57"/>
      <c r="I21" s="7"/>
    </row>
    <row r="22" spans="2:10">
      <c r="B22" s="5"/>
      <c r="C22" s="5"/>
      <c r="D22" s="5"/>
      <c r="E22" s="5"/>
      <c r="F22" s="57"/>
      <c r="G22" s="57"/>
      <c r="H22" s="57"/>
      <c r="I22" s="7"/>
    </row>
    <row r="23" spans="2:10">
      <c r="B23" s="5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5"/>
      <c r="C25" s="5"/>
      <c r="D25" s="5"/>
      <c r="E25" s="5"/>
      <c r="F25" s="57"/>
      <c r="G25" s="57"/>
      <c r="H25" s="57"/>
      <c r="I25" s="7"/>
    </row>
    <row r="26" spans="2:10">
      <c r="B26" s="389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7"/>
    </row>
    <row r="29" spans="2:10">
      <c r="B29" s="5"/>
      <c r="C29" s="5"/>
      <c r="D29" s="5"/>
      <c r="E29" s="5"/>
      <c r="F29" s="57"/>
      <c r="G29" s="57"/>
      <c r="H29" s="57"/>
      <c r="I29" s="2"/>
    </row>
    <row r="30" spans="2:10">
      <c r="B30" s="5"/>
      <c r="C30" s="5"/>
      <c r="D30" s="5"/>
      <c r="E30" s="5"/>
      <c r="F30" s="57"/>
      <c r="G30" s="57"/>
      <c r="H30" s="57"/>
      <c r="I30" s="2"/>
    </row>
    <row r="31" spans="2:10">
      <c r="B31" s="5"/>
      <c r="C31" s="5"/>
      <c r="D31" s="5"/>
      <c r="E31" s="5"/>
      <c r="F31" s="5"/>
      <c r="G31" s="5"/>
      <c r="H31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0.42578125" style="7" bestFit="1" customWidth="1"/>
    <col min="2" max="2" width="58.2851562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2" t="s">
        <v>1</v>
      </c>
      <c r="B1" s="444" t="s">
        <v>0</v>
      </c>
      <c r="C1" s="489" t="s">
        <v>7</v>
      </c>
      <c r="D1" s="575" t="s">
        <v>45</v>
      </c>
      <c r="E1" s="576"/>
      <c r="F1" s="576"/>
      <c r="G1" s="577" t="s">
        <v>416</v>
      </c>
      <c r="H1" s="578"/>
      <c r="I1" s="578"/>
      <c r="J1" s="578"/>
      <c r="K1" s="579"/>
      <c r="L1" s="573" t="s">
        <v>57</v>
      </c>
      <c r="M1" s="570" t="s">
        <v>29</v>
      </c>
      <c r="N1" s="571"/>
      <c r="O1" s="571"/>
      <c r="P1" s="571"/>
      <c r="Q1" s="571"/>
      <c r="R1" s="571"/>
      <c r="S1" s="572"/>
    </row>
    <row r="2" spans="1:25" ht="34.5" customHeight="1" thickBot="1">
      <c r="A2" s="443"/>
      <c r="B2" s="445"/>
      <c r="C2" s="490"/>
      <c r="D2" s="235" t="s">
        <v>315</v>
      </c>
      <c r="E2" s="235" t="s">
        <v>415</v>
      </c>
      <c r="F2" s="241" t="s">
        <v>92</v>
      </c>
      <c r="G2" s="239" t="s">
        <v>315</v>
      </c>
      <c r="H2" s="240" t="s">
        <v>319</v>
      </c>
      <c r="I2" s="240" t="s">
        <v>417</v>
      </c>
      <c r="J2" s="240" t="s">
        <v>320</v>
      </c>
      <c r="K2" s="237" t="s">
        <v>33</v>
      </c>
      <c r="L2" s="574"/>
      <c r="M2" s="435"/>
      <c r="N2" s="436"/>
      <c r="O2" s="436"/>
      <c r="P2" s="436"/>
      <c r="Q2" s="436"/>
      <c r="R2" s="436"/>
      <c r="S2" s="437"/>
    </row>
    <row r="3" spans="1:25" s="346" customFormat="1" ht="14.25">
      <c r="A3" s="347" t="str">
        <f>'1-συμβολαια'!A3</f>
        <v>???</v>
      </c>
      <c r="B3" s="342" t="str">
        <f>'1-συμβολαια'!C3</f>
        <v>δανείου 8.417κ  1.100.000δρχ ….. ΕΞΟΦΛΗΣΗ</v>
      </c>
      <c r="C3" s="343">
        <f>'1-συμβολαια'!D3</f>
        <v>0</v>
      </c>
      <c r="D3" s="324">
        <v>100</v>
      </c>
      <c r="E3" s="324">
        <v>482</v>
      </c>
      <c r="F3" s="344"/>
      <c r="G3" s="324">
        <v>100</v>
      </c>
      <c r="H3" s="345">
        <v>190</v>
      </c>
      <c r="I3" s="345">
        <v>292</v>
      </c>
      <c r="J3" s="345"/>
      <c r="K3" s="345">
        <f t="shared" ref="K3:K5" si="0">D3+E3-G3-H3-I3-J3</f>
        <v>0</v>
      </c>
      <c r="L3" s="345"/>
      <c r="M3" s="303"/>
      <c r="N3" s="303"/>
      <c r="O3" s="303"/>
      <c r="P3" s="303"/>
      <c r="Q3" s="303"/>
      <c r="R3" s="303"/>
      <c r="S3" s="74"/>
    </row>
    <row r="4" spans="1:25" s="346" customFormat="1" ht="14.25">
      <c r="A4" s="347">
        <f>'1-συμβολαια'!A4</f>
        <v>0</v>
      </c>
      <c r="B4" s="342" t="str">
        <f>'1-συμβολαια'!C4</f>
        <v>υποθήκης 8.417κ  1.100.000δρχ …. ΕΞΑΛΕΙΨΗ</v>
      </c>
      <c r="C4" s="343">
        <f>'1-συμβολαια'!D4</f>
        <v>0</v>
      </c>
      <c r="D4" s="324"/>
      <c r="E4" s="324"/>
      <c r="F4" s="344"/>
      <c r="G4" s="324"/>
      <c r="H4" s="345"/>
      <c r="I4" s="345"/>
      <c r="J4" s="345"/>
      <c r="K4" s="345">
        <f t="shared" si="0"/>
        <v>0</v>
      </c>
      <c r="L4" s="345">
        <v>100</v>
      </c>
      <c r="M4" s="303" t="s">
        <v>135</v>
      </c>
      <c r="N4" s="303" t="s">
        <v>422</v>
      </c>
      <c r="O4" s="303" t="s">
        <v>133</v>
      </c>
      <c r="P4" s="303" t="s">
        <v>423</v>
      </c>
      <c r="Q4" s="303" t="s">
        <v>424</v>
      </c>
      <c r="R4" s="303" t="s">
        <v>425</v>
      </c>
      <c r="S4" s="74"/>
    </row>
    <row r="5" spans="1:25" s="346" customFormat="1" ht="14.25">
      <c r="A5" s="347">
        <f>'1-συμβολαια'!A5</f>
        <v>0</v>
      </c>
      <c r="B5" s="342" t="str">
        <f>'1-συμβολαια'!C5</f>
        <v>δανείου 8.417κ ΤΟΚΟΙ [προυπολογιζόμενοι VS πληρωμένοι]</v>
      </c>
      <c r="C5" s="343">
        <f>'1-συμβολαια'!D5</f>
        <v>111111</v>
      </c>
      <c r="D5" s="324"/>
      <c r="E5" s="324"/>
      <c r="F5" s="344"/>
      <c r="G5" s="324"/>
      <c r="H5" s="345"/>
      <c r="I5" s="345"/>
      <c r="J5" s="345"/>
      <c r="K5" s="345">
        <f t="shared" si="0"/>
        <v>0</v>
      </c>
      <c r="L5" s="345">
        <v>100</v>
      </c>
      <c r="M5" s="303" t="s">
        <v>135</v>
      </c>
      <c r="N5" s="303" t="s">
        <v>422</v>
      </c>
      <c r="O5" s="303" t="s">
        <v>133</v>
      </c>
      <c r="P5" s="303" t="s">
        <v>423</v>
      </c>
      <c r="Q5" s="303" t="s">
        <v>424</v>
      </c>
      <c r="R5" s="303" t="s">
        <v>425</v>
      </c>
      <c r="S5" s="74"/>
    </row>
    <row r="6" spans="1:25" ht="15.75">
      <c r="A6" s="460" t="s">
        <v>56</v>
      </c>
      <c r="B6" s="461"/>
      <c r="C6" s="461"/>
      <c r="D6" s="242">
        <f t="shared" ref="D6:L6" si="1">SUM(D3:D5)</f>
        <v>100</v>
      </c>
      <c r="E6" s="242">
        <f t="shared" si="1"/>
        <v>482</v>
      </c>
      <c r="F6" s="242">
        <f t="shared" si="1"/>
        <v>0</v>
      </c>
      <c r="G6" s="242">
        <f t="shared" si="1"/>
        <v>100</v>
      </c>
      <c r="H6" s="242">
        <f t="shared" si="1"/>
        <v>190</v>
      </c>
      <c r="I6" s="242">
        <f t="shared" si="1"/>
        <v>292</v>
      </c>
      <c r="J6" s="242">
        <f t="shared" si="1"/>
        <v>0</v>
      </c>
      <c r="K6" s="242">
        <f t="shared" si="1"/>
        <v>0</v>
      </c>
      <c r="L6" s="242">
        <f t="shared" si="1"/>
        <v>200</v>
      </c>
    </row>
    <row r="7" spans="1:25" ht="15.75">
      <c r="M7" s="128" t="s">
        <v>103</v>
      </c>
      <c r="N7" s="143"/>
      <c r="O7" s="143"/>
      <c r="P7" s="143"/>
      <c r="Q7" s="143"/>
      <c r="R7" s="143"/>
      <c r="S7" s="143"/>
      <c r="T7" s="121"/>
      <c r="U7" s="121"/>
      <c r="V7" s="121"/>
      <c r="W7" s="121"/>
      <c r="X7" s="5"/>
    </row>
    <row r="8" spans="1:25" ht="15.75">
      <c r="M8" s="236"/>
      <c r="N8" s="128" t="s">
        <v>418</v>
      </c>
      <c r="O8" s="236"/>
      <c r="P8" s="236"/>
      <c r="Q8" s="236"/>
      <c r="R8" s="236"/>
      <c r="S8" s="236"/>
      <c r="T8" s="236"/>
      <c r="U8" s="236"/>
      <c r="V8" s="236"/>
      <c r="W8" s="244"/>
      <c r="X8" s="244"/>
      <c r="Y8" s="244"/>
    </row>
    <row r="9" spans="1:25" ht="15.75">
      <c r="M9" s="244"/>
      <c r="N9" s="244"/>
      <c r="O9" s="143" t="s">
        <v>104</v>
      </c>
      <c r="P9" s="143"/>
      <c r="Q9" s="143"/>
      <c r="R9" s="143"/>
      <c r="S9" s="143"/>
      <c r="T9" s="143"/>
      <c r="U9" s="143"/>
      <c r="V9" s="143"/>
      <c r="W9" s="143"/>
      <c r="X9" s="244"/>
      <c r="Y9" s="243"/>
    </row>
    <row r="10" spans="1:25" ht="15.75">
      <c r="B10" s="134"/>
      <c r="M10" s="244"/>
      <c r="N10" s="244"/>
      <c r="O10" s="244"/>
      <c r="P10" s="245" t="s">
        <v>419</v>
      </c>
      <c r="Q10" s="244"/>
      <c r="R10" s="244"/>
      <c r="S10" s="245"/>
      <c r="T10" s="245"/>
      <c r="U10" s="245"/>
      <c r="V10" s="245"/>
      <c r="W10" s="245"/>
      <c r="X10" s="245"/>
      <c r="Y10" s="243"/>
    </row>
    <row r="11" spans="1:25" ht="15.75">
      <c r="B11" s="135"/>
      <c r="M11" s="244"/>
      <c r="N11" s="244"/>
      <c r="O11" s="244"/>
      <c r="P11" s="244"/>
      <c r="Q11" s="143" t="s">
        <v>420</v>
      </c>
      <c r="R11" s="143"/>
      <c r="S11" s="143"/>
      <c r="T11" s="245"/>
      <c r="U11" s="245"/>
      <c r="V11" s="143"/>
      <c r="W11" s="143"/>
      <c r="X11" s="143"/>
      <c r="Y11" s="243"/>
    </row>
    <row r="12" spans="1:25" ht="15.75">
      <c r="M12" s="244"/>
      <c r="N12" s="244"/>
      <c r="O12" s="244"/>
      <c r="P12" s="244"/>
      <c r="Q12" s="244"/>
      <c r="R12" s="245" t="s">
        <v>421</v>
      </c>
      <c r="S12" s="245"/>
      <c r="T12" s="245"/>
      <c r="U12" s="245"/>
      <c r="V12" s="245"/>
      <c r="W12" s="245"/>
      <c r="X12" s="245"/>
      <c r="Y12" s="243"/>
    </row>
    <row r="13" spans="1:25" ht="15.75">
      <c r="B13" s="134"/>
      <c r="T13" s="130"/>
      <c r="Y13" s="243"/>
    </row>
    <row r="14" spans="1:25" ht="15.75">
      <c r="B14" s="135"/>
      <c r="D14" s="7"/>
      <c r="E14" s="7"/>
      <c r="G14" s="7"/>
      <c r="T14" s="130"/>
    </row>
    <row r="15" spans="1:25" ht="15.75">
      <c r="B15" s="307"/>
      <c r="D15" s="7"/>
      <c r="E15" s="7"/>
      <c r="G15" s="7"/>
      <c r="T15" s="130"/>
    </row>
    <row r="16" spans="1:25" ht="15.75">
      <c r="B16" s="3"/>
      <c r="D16" s="7"/>
      <c r="E16" s="7"/>
      <c r="G16" s="7"/>
      <c r="T16" s="130"/>
    </row>
    <row r="17" spans="2:10">
      <c r="B17" s="3"/>
      <c r="D17" s="7"/>
      <c r="E17" s="7"/>
      <c r="G17" s="7"/>
    </row>
    <row r="18" spans="2:10">
      <c r="B18" s="3"/>
      <c r="D18" s="7"/>
      <c r="E18" s="7"/>
      <c r="G18" s="7"/>
    </row>
    <row r="19" spans="2:10">
      <c r="B19" s="3"/>
      <c r="D19" s="7"/>
      <c r="E19" s="7"/>
      <c r="G19" s="7"/>
    </row>
    <row r="20" spans="2:10">
      <c r="B20" s="3"/>
      <c r="D20" s="7"/>
      <c r="E20" s="7"/>
      <c r="F20" s="7"/>
      <c r="G20" s="7"/>
      <c r="H20" s="7"/>
      <c r="I20" s="7"/>
      <c r="J20" s="7"/>
    </row>
    <row r="21" spans="2:10">
      <c r="B21" s="307"/>
      <c r="E21" s="57"/>
    </row>
    <row r="22" spans="2:10">
      <c r="B22" s="3"/>
      <c r="E22" s="57"/>
    </row>
    <row r="23" spans="2:10">
      <c r="B23" s="3"/>
      <c r="C23" s="2"/>
      <c r="E23" s="57"/>
    </row>
    <row r="33" spans="3:3">
      <c r="C33" s="2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A3" sqref="A3:A5"/>
    </sheetView>
  </sheetViews>
  <sheetFormatPr defaultRowHeight="15"/>
  <cols>
    <col min="1" max="1" width="11.5703125" style="103" bestFit="1" customWidth="1"/>
    <col min="2" max="2" width="76" style="104" bestFit="1" customWidth="1"/>
    <col min="3" max="3" width="14.28515625" style="105" customWidth="1"/>
    <col min="4" max="4" width="10.42578125" style="105" bestFit="1" customWidth="1"/>
    <col min="5" max="5" width="11.570312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42" t="s">
        <v>1</v>
      </c>
      <c r="B1" s="580" t="s">
        <v>0</v>
      </c>
      <c r="C1" s="582" t="s">
        <v>142</v>
      </c>
      <c r="D1" s="582"/>
      <c r="E1" s="582"/>
      <c r="F1" s="583" t="s">
        <v>29</v>
      </c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5"/>
    </row>
    <row r="2" spans="1:22" ht="16.5" thickBot="1">
      <c r="A2" s="443"/>
      <c r="B2" s="581"/>
      <c r="C2" s="101" t="s">
        <v>23</v>
      </c>
      <c r="D2" s="106" t="s">
        <v>9</v>
      </c>
      <c r="E2" s="109" t="s">
        <v>33</v>
      </c>
      <c r="F2" s="291">
        <v>61</v>
      </c>
      <c r="G2" s="291">
        <v>62</v>
      </c>
      <c r="H2" s="291">
        <v>63</v>
      </c>
      <c r="I2" s="292">
        <v>64</v>
      </c>
      <c r="J2" s="293" t="s">
        <v>455</v>
      </c>
      <c r="K2" s="293" t="s">
        <v>456</v>
      </c>
      <c r="L2" s="293" t="s">
        <v>457</v>
      </c>
      <c r="M2" s="294">
        <v>65</v>
      </c>
      <c r="N2" s="295" t="s">
        <v>458</v>
      </c>
      <c r="O2" s="295" t="s">
        <v>459</v>
      </c>
      <c r="P2" s="295" t="s">
        <v>460</v>
      </c>
      <c r="Q2" s="295" t="s">
        <v>461</v>
      </c>
      <c r="R2" s="295" t="s">
        <v>462</v>
      </c>
      <c r="S2" s="291">
        <v>67</v>
      </c>
      <c r="T2" s="180"/>
      <c r="U2" s="180"/>
      <c r="V2" s="290"/>
    </row>
    <row r="3" spans="1:22" s="140" customFormat="1">
      <c r="A3" s="352" t="str">
        <f>'1-συμβολαια'!A3</f>
        <v>???</v>
      </c>
      <c r="B3" s="348" t="str">
        <f>'1-συμβολαια'!C3</f>
        <v>δανείου 8.417κ  1.100.000δρχ ….. ΕΞΟΦΛΗΣΗ</v>
      </c>
      <c r="C3" s="314"/>
      <c r="D3" s="349"/>
      <c r="E3" s="349"/>
      <c r="F3" s="315"/>
      <c r="G3" s="315"/>
      <c r="H3" s="350"/>
      <c r="I3" s="351"/>
      <c r="J3" s="351"/>
      <c r="K3" s="351"/>
      <c r="L3" s="351"/>
      <c r="M3" s="351"/>
      <c r="N3" s="315"/>
      <c r="O3" s="315"/>
      <c r="P3" s="315"/>
      <c r="Q3" s="315"/>
      <c r="R3" s="315"/>
      <c r="S3" s="315"/>
      <c r="T3" s="315"/>
      <c r="U3" s="315"/>
      <c r="V3" s="315"/>
    </row>
    <row r="4" spans="1:22" s="140" customFormat="1">
      <c r="A4" s="352">
        <f>'1-συμβολαια'!A4</f>
        <v>0</v>
      </c>
      <c r="B4" s="348" t="str">
        <f>'1-συμβολαια'!C4</f>
        <v>υποθήκης 8.417κ  1.100.000δρχ …. ΕΞΑΛΕΙΨΗ</v>
      </c>
      <c r="C4" s="314">
        <f>'1-συμβολαια'!L4</f>
        <v>11010</v>
      </c>
      <c r="D4" s="349">
        <f>'1-συμβολαια'!N4</f>
        <v>0</v>
      </c>
      <c r="E4" s="349">
        <f t="shared" ref="E4:E5" si="0">C4-D4</f>
        <v>11010</v>
      </c>
      <c r="F4" s="315">
        <v>61</v>
      </c>
      <c r="G4" s="315">
        <v>62</v>
      </c>
      <c r="H4" s="350"/>
      <c r="I4" s="351"/>
      <c r="J4" s="351"/>
      <c r="K4" s="351"/>
      <c r="L4" s="351"/>
      <c r="M4" s="351"/>
      <c r="N4" s="315"/>
      <c r="O4" s="315"/>
      <c r="P4" s="315"/>
      <c r="Q4" s="315"/>
      <c r="R4" s="315"/>
      <c r="S4" s="315"/>
      <c r="T4" s="315"/>
      <c r="U4" s="315"/>
      <c r="V4" s="315"/>
    </row>
    <row r="5" spans="1:22" s="140" customFormat="1">
      <c r="A5" s="352">
        <f>'1-συμβολαια'!A5</f>
        <v>0</v>
      </c>
      <c r="B5" s="348" t="str">
        <f>'1-συμβολαια'!C5</f>
        <v>δανείου 8.417κ ΤΟΚΟΙ [προυπολογιζόμενοι VS πληρωμένοι]</v>
      </c>
      <c r="C5" s="314">
        <f>'1-συμβολαια'!L5</f>
        <v>9859.3322000000007</v>
      </c>
      <c r="D5" s="349">
        <f>'1-συμβολαια'!N5</f>
        <v>0</v>
      </c>
      <c r="E5" s="349">
        <f t="shared" si="0"/>
        <v>9859.3322000000007</v>
      </c>
      <c r="F5" s="315">
        <v>61</v>
      </c>
      <c r="G5" s="315">
        <v>62</v>
      </c>
      <c r="H5" s="350"/>
      <c r="I5" s="351"/>
      <c r="J5" s="351"/>
      <c r="K5" s="351"/>
      <c r="L5" s="351"/>
      <c r="M5" s="351"/>
      <c r="N5" s="315"/>
      <c r="O5" s="315"/>
      <c r="P5" s="315"/>
      <c r="Q5" s="315"/>
      <c r="R5" s="315"/>
      <c r="S5" s="315"/>
      <c r="T5" s="315"/>
      <c r="U5" s="315"/>
      <c r="V5" s="315"/>
    </row>
    <row r="6" spans="1:22" ht="15.75">
      <c r="A6" s="460" t="s">
        <v>47</v>
      </c>
      <c r="B6" s="461"/>
      <c r="C6" s="107">
        <f>SUM(C3:C5)</f>
        <v>20869.332200000001</v>
      </c>
      <c r="D6" s="107">
        <f>SUM(D3:D5)</f>
        <v>0</v>
      </c>
      <c r="E6" s="107">
        <f>SUM(E3:E5)</f>
        <v>20869.332200000001</v>
      </c>
      <c r="I6" s="68">
        <f t="shared" ref="I6:T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0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61" t="s">
        <v>238</v>
      </c>
      <c r="G8" s="128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7"/>
    </row>
    <row r="9" spans="1:22" ht="15.75">
      <c r="F9" s="298"/>
      <c r="G9" s="143" t="s">
        <v>239</v>
      </c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7"/>
    </row>
    <row r="10" spans="1:22" ht="15.75">
      <c r="F10" s="297"/>
      <c r="G10" s="297"/>
      <c r="H10" s="161" t="s">
        <v>240</v>
      </c>
      <c r="I10" s="128"/>
      <c r="J10" s="128"/>
      <c r="K10" s="128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7"/>
    </row>
    <row r="11" spans="1:22" ht="15.75">
      <c r="F11" s="297"/>
      <c r="G11" s="298"/>
      <c r="H11" s="297"/>
      <c r="I11" s="143" t="s">
        <v>260</v>
      </c>
      <c r="J11" s="143"/>
      <c r="K11" s="143"/>
      <c r="L11" s="299"/>
      <c r="M11" s="299"/>
      <c r="N11" s="299"/>
      <c r="O11" s="299"/>
      <c r="P11" s="299"/>
      <c r="Q11" s="299"/>
      <c r="R11" s="299"/>
      <c r="S11" s="299"/>
      <c r="T11" s="299"/>
      <c r="U11" s="296"/>
      <c r="V11" s="297"/>
    </row>
    <row r="12" spans="1:22" ht="15.75">
      <c r="F12" s="297"/>
      <c r="G12" s="298"/>
      <c r="H12" s="297"/>
      <c r="I12" s="143"/>
      <c r="J12" s="161" t="s">
        <v>463</v>
      </c>
      <c r="K12" s="143"/>
      <c r="L12" s="299"/>
      <c r="M12" s="299"/>
      <c r="N12" s="299"/>
      <c r="O12" s="299"/>
      <c r="P12" s="299"/>
      <c r="Q12" s="299"/>
      <c r="R12" s="299"/>
      <c r="S12" s="299"/>
      <c r="T12" s="299"/>
      <c r="U12" s="296"/>
      <c r="V12" s="297"/>
    </row>
    <row r="13" spans="1:22" ht="15.75">
      <c r="F13" s="297"/>
      <c r="G13" s="298"/>
      <c r="H13" s="297"/>
      <c r="I13" s="143"/>
      <c r="J13" s="143"/>
      <c r="K13" s="143" t="s">
        <v>464</v>
      </c>
      <c r="L13" s="299"/>
      <c r="M13" s="299"/>
      <c r="N13" s="299"/>
      <c r="O13" s="299"/>
      <c r="P13" s="299"/>
      <c r="Q13" s="299"/>
      <c r="R13" s="299"/>
      <c r="S13" s="299"/>
      <c r="T13" s="299"/>
      <c r="U13" s="296"/>
      <c r="V13" s="297"/>
    </row>
    <row r="14" spans="1:22" ht="15.75">
      <c r="F14" s="297"/>
      <c r="G14" s="297"/>
      <c r="H14" s="296"/>
      <c r="I14" s="299"/>
      <c r="J14" s="299"/>
      <c r="K14" s="299"/>
      <c r="L14" s="161" t="s">
        <v>465</v>
      </c>
      <c r="M14" s="299"/>
      <c r="N14" s="299"/>
      <c r="O14" s="299"/>
      <c r="P14" s="299"/>
      <c r="Q14" s="299"/>
      <c r="R14" s="299"/>
      <c r="S14" s="299"/>
      <c r="T14" s="299"/>
      <c r="U14" s="296"/>
      <c r="V14" s="297"/>
    </row>
    <row r="15" spans="1:22" ht="15.75">
      <c r="B15" s="134"/>
      <c r="C15" s="105">
        <f>SUM(C7:C8)</f>
        <v>0</v>
      </c>
      <c r="F15" s="296"/>
      <c r="G15" s="296"/>
      <c r="H15" s="296"/>
      <c r="I15" s="299"/>
      <c r="J15" s="299"/>
      <c r="K15" s="299"/>
      <c r="L15" s="299"/>
      <c r="M15" s="143" t="s">
        <v>261</v>
      </c>
      <c r="N15" s="299"/>
      <c r="O15" s="299"/>
      <c r="P15" s="299"/>
      <c r="Q15" s="299"/>
      <c r="R15" s="299"/>
      <c r="S15" s="299"/>
      <c r="T15" s="299"/>
      <c r="U15" s="296"/>
      <c r="V15" s="297"/>
    </row>
    <row r="16" spans="1:22" ht="15.75">
      <c r="B16" s="135"/>
      <c r="F16" s="297"/>
      <c r="G16" s="297"/>
      <c r="H16" s="296"/>
      <c r="I16" s="299"/>
      <c r="J16" s="299"/>
      <c r="K16" s="299"/>
      <c r="L16" s="299"/>
      <c r="M16" s="299"/>
      <c r="N16" s="161" t="s">
        <v>466</v>
      </c>
      <c r="O16" s="299"/>
      <c r="P16" s="299"/>
      <c r="Q16" s="299"/>
      <c r="R16" s="299"/>
      <c r="S16" s="299"/>
      <c r="T16" s="299"/>
      <c r="U16" s="296"/>
      <c r="V16" s="297"/>
    </row>
    <row r="17" spans="6:22" ht="15.75">
      <c r="F17" s="297"/>
      <c r="G17" s="297"/>
      <c r="H17" s="296"/>
      <c r="I17" s="299"/>
      <c r="J17" s="299"/>
      <c r="K17" s="299"/>
      <c r="L17" s="299"/>
      <c r="M17" s="299"/>
      <c r="N17" s="299"/>
      <c r="O17" s="143" t="s">
        <v>467</v>
      </c>
      <c r="P17" s="299"/>
      <c r="Q17" s="299"/>
      <c r="R17" s="299"/>
      <c r="S17" s="299"/>
      <c r="T17" s="299"/>
      <c r="U17" s="296"/>
      <c r="V17" s="297"/>
    </row>
    <row r="18" spans="6:22" ht="15.75">
      <c r="F18" s="297"/>
      <c r="G18" s="297"/>
      <c r="H18" s="296"/>
      <c r="I18" s="299"/>
      <c r="J18" s="299"/>
      <c r="K18" s="299"/>
      <c r="L18" s="299"/>
      <c r="M18" s="299"/>
      <c r="N18" s="299"/>
      <c r="O18" s="299"/>
      <c r="P18" s="161" t="s">
        <v>262</v>
      </c>
      <c r="Q18" s="299"/>
      <c r="R18" s="299"/>
      <c r="S18" s="299"/>
      <c r="T18" s="299"/>
      <c r="U18" s="296"/>
      <c r="V18" s="297"/>
    </row>
    <row r="19" spans="6:22" ht="15.75">
      <c r="F19" s="297"/>
      <c r="G19" s="297"/>
      <c r="H19" s="296"/>
      <c r="I19" s="299"/>
      <c r="J19" s="299"/>
      <c r="K19" s="299"/>
      <c r="L19" s="299"/>
      <c r="M19" s="299"/>
      <c r="N19" s="299"/>
      <c r="O19" s="299"/>
      <c r="P19" s="299"/>
      <c r="Q19" s="143" t="s">
        <v>263</v>
      </c>
      <c r="R19" s="143"/>
      <c r="S19" s="143"/>
      <c r="T19" s="299"/>
      <c r="U19" s="296"/>
      <c r="V19" s="297"/>
    </row>
    <row r="20" spans="6:22" ht="15.75">
      <c r="F20" s="297"/>
      <c r="G20" s="297"/>
      <c r="H20" s="296"/>
      <c r="I20" s="299"/>
      <c r="J20" s="299"/>
      <c r="K20" s="299"/>
      <c r="L20" s="299"/>
      <c r="M20" s="299"/>
      <c r="N20" s="299"/>
      <c r="O20" s="299"/>
      <c r="P20" s="299"/>
      <c r="Q20" s="299"/>
      <c r="R20" s="161" t="s">
        <v>264</v>
      </c>
      <c r="S20" s="299"/>
      <c r="T20" s="299"/>
      <c r="U20" s="296"/>
      <c r="V20" s="297"/>
    </row>
    <row r="21" spans="6:22" ht="15.75">
      <c r="F21" s="297"/>
      <c r="G21" s="297"/>
      <c r="H21" s="296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143" t="s">
        <v>265</v>
      </c>
      <c r="T21" s="299"/>
      <c r="U21" s="296"/>
      <c r="V21" s="297"/>
    </row>
    <row r="22" spans="6:22" ht="15.75">
      <c r="F22" s="297"/>
      <c r="G22" s="297"/>
      <c r="H22" s="296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161" t="s">
        <v>468</v>
      </c>
      <c r="U22" s="296"/>
      <c r="V22" s="297"/>
    </row>
    <row r="23" spans="6:22">
      <c r="F23" s="297"/>
      <c r="G23" s="297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7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9" style="7" customWidth="1"/>
    <col min="2" max="2" width="45.5703125" style="146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2" t="s">
        <v>1</v>
      </c>
      <c r="B1" s="596" t="s">
        <v>0</v>
      </c>
      <c r="C1" s="599" t="s">
        <v>95</v>
      </c>
      <c r="D1" s="600"/>
      <c r="E1" s="587" t="s">
        <v>96</v>
      </c>
      <c r="F1" s="587"/>
      <c r="G1" s="587"/>
      <c r="H1" s="588" t="s">
        <v>169</v>
      </c>
      <c r="I1" s="588"/>
      <c r="J1" s="587" t="s">
        <v>173</v>
      </c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98" t="s">
        <v>174</v>
      </c>
      <c r="AF1" s="598"/>
      <c r="AG1" s="598"/>
      <c r="AH1" s="598"/>
      <c r="AI1" s="598"/>
      <c r="AJ1" s="598"/>
      <c r="AK1" s="598"/>
      <c r="AL1" s="598"/>
      <c r="AM1" s="598"/>
      <c r="AN1" s="598"/>
      <c r="AO1" s="598"/>
      <c r="AP1" s="598"/>
      <c r="AQ1" s="598"/>
      <c r="AR1" s="598"/>
      <c r="AS1" s="589" t="s">
        <v>190</v>
      </c>
      <c r="AT1" s="590"/>
      <c r="AU1" s="590"/>
      <c r="AV1" s="590"/>
      <c r="AW1" s="590"/>
      <c r="AX1" s="591"/>
      <c r="AY1" s="592" t="s">
        <v>194</v>
      </c>
      <c r="AZ1" s="593"/>
      <c r="BA1" s="593"/>
      <c r="BB1" s="594"/>
      <c r="BC1" s="595" t="s">
        <v>182</v>
      </c>
      <c r="BD1" s="595"/>
      <c r="BE1" s="595"/>
      <c r="BF1" s="595"/>
      <c r="BG1" s="595"/>
      <c r="BH1" s="595"/>
      <c r="BI1" s="595"/>
      <c r="BJ1" s="595"/>
      <c r="BK1" s="595"/>
      <c r="BL1" s="595"/>
      <c r="BM1" s="595"/>
      <c r="BN1" s="595"/>
      <c r="BO1" s="601" t="s">
        <v>494</v>
      </c>
      <c r="BP1" s="602"/>
      <c r="BQ1" s="602"/>
      <c r="BR1" s="602"/>
      <c r="BS1" s="602"/>
      <c r="BT1" s="603"/>
      <c r="BU1" s="586" t="s">
        <v>287</v>
      </c>
      <c r="BV1" s="586"/>
      <c r="BW1" s="586"/>
    </row>
    <row r="2" spans="1:75" ht="23.25" thickBot="1">
      <c r="A2" s="413"/>
      <c r="B2" s="597"/>
      <c r="C2" s="169"/>
      <c r="D2" s="189" t="s">
        <v>93</v>
      </c>
      <c r="E2" s="149"/>
      <c r="F2" s="190" t="s">
        <v>93</v>
      </c>
      <c r="G2" s="148" t="s">
        <v>168</v>
      </c>
      <c r="H2" s="149"/>
      <c r="I2" s="211" t="s">
        <v>93</v>
      </c>
      <c r="J2" s="149" t="s">
        <v>241</v>
      </c>
      <c r="K2" s="149" t="s">
        <v>242</v>
      </c>
      <c r="L2" s="149" t="s">
        <v>243</v>
      </c>
      <c r="M2" s="149" t="s">
        <v>244</v>
      </c>
      <c r="N2" s="149" t="s">
        <v>245</v>
      </c>
      <c r="O2" s="149" t="s">
        <v>485</v>
      </c>
      <c r="P2" s="149" t="s">
        <v>246</v>
      </c>
      <c r="Q2" s="149" t="s">
        <v>451</v>
      </c>
      <c r="R2" s="149" t="s">
        <v>452</v>
      </c>
      <c r="S2" s="149" t="s">
        <v>479</v>
      </c>
      <c r="T2" s="149" t="s">
        <v>488</v>
      </c>
      <c r="U2" s="149" t="s">
        <v>247</v>
      </c>
      <c r="V2" s="149" t="s">
        <v>248</v>
      </c>
      <c r="W2" s="149" t="s">
        <v>249</v>
      </c>
      <c r="X2" s="149" t="s">
        <v>280</v>
      </c>
      <c r="Y2" s="149" t="s">
        <v>278</v>
      </c>
      <c r="Z2" s="149" t="s">
        <v>279</v>
      </c>
      <c r="AA2" s="149"/>
      <c r="AB2" s="149"/>
      <c r="AC2" s="149" t="s">
        <v>47</v>
      </c>
      <c r="AD2" s="147" t="s">
        <v>29</v>
      </c>
      <c r="AE2" s="149" t="s">
        <v>175</v>
      </c>
      <c r="AF2" s="149" t="s">
        <v>176</v>
      </c>
      <c r="AG2" s="149" t="s">
        <v>177</v>
      </c>
      <c r="AH2" s="149" t="s">
        <v>179</v>
      </c>
      <c r="AI2" s="149" t="s">
        <v>180</v>
      </c>
      <c r="AJ2" s="149" t="s">
        <v>181</v>
      </c>
      <c r="AK2" s="149" t="s">
        <v>266</v>
      </c>
      <c r="AL2" s="149" t="s">
        <v>267</v>
      </c>
      <c r="AM2" s="149" t="s">
        <v>268</v>
      </c>
      <c r="AN2" s="149" t="s">
        <v>481</v>
      </c>
      <c r="AO2" s="149" t="s">
        <v>482</v>
      </c>
      <c r="AP2" s="149"/>
      <c r="AQ2" s="149"/>
      <c r="AR2" s="152" t="s">
        <v>47</v>
      </c>
      <c r="AS2" s="149" t="s">
        <v>187</v>
      </c>
      <c r="AT2" s="149" t="s">
        <v>188</v>
      </c>
      <c r="AU2" s="149" t="s">
        <v>191</v>
      </c>
      <c r="AV2" s="149" t="s">
        <v>189</v>
      </c>
      <c r="AW2" s="149" t="s">
        <v>193</v>
      </c>
      <c r="AX2" s="147" t="s">
        <v>47</v>
      </c>
      <c r="AY2" s="149" t="s">
        <v>198</v>
      </c>
      <c r="AZ2" s="149" t="s">
        <v>199</v>
      </c>
      <c r="BA2" s="149" t="s">
        <v>200</v>
      </c>
      <c r="BB2" s="150" t="s">
        <v>47</v>
      </c>
      <c r="BC2" s="149" t="s">
        <v>209</v>
      </c>
      <c r="BD2" s="149" t="s">
        <v>210</v>
      </c>
      <c r="BE2" s="149" t="s">
        <v>213</v>
      </c>
      <c r="BF2" s="149" t="s">
        <v>218</v>
      </c>
      <c r="BG2" s="149" t="s">
        <v>219</v>
      </c>
      <c r="BH2" s="149" t="s">
        <v>220</v>
      </c>
      <c r="BI2" s="149" t="s">
        <v>282</v>
      </c>
      <c r="BJ2" s="149" t="s">
        <v>283</v>
      </c>
      <c r="BK2" s="149" t="s">
        <v>469</v>
      </c>
      <c r="BL2" s="149" t="s">
        <v>470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495</v>
      </c>
      <c r="BU2" s="169" t="s">
        <v>137</v>
      </c>
      <c r="BV2" s="370" t="s">
        <v>496</v>
      </c>
      <c r="BW2" s="187" t="s">
        <v>286</v>
      </c>
    </row>
    <row r="3" spans="1:75" s="5" customFormat="1">
      <c r="A3" s="355" t="str">
        <f>'1-συμβολαια'!A3</f>
        <v>???</v>
      </c>
      <c r="B3" s="353" t="str">
        <f>'1-συμβολαια'!C3</f>
        <v>δανείου 8.417κ  1.100.000δρχ ….. ΕΞΟΦΛΗΣΗ</v>
      </c>
      <c r="C3" s="354">
        <f>'5-αντίγρ'!AN3</f>
        <v>1000</v>
      </c>
      <c r="D3" s="354">
        <f>'5-αντίγρ'!U3+'5-αντίγρ'!Y3+'5-αντίγρ'!AA3+'5-αντίγρ'!AI3</f>
        <v>0</v>
      </c>
      <c r="E3" s="285">
        <f>'6-μεταγρ'!O3</f>
        <v>0</v>
      </c>
      <c r="F3" s="285">
        <f>'6-μεταγρ'!M3+'6-μεταγρ'!N3</f>
        <v>0</v>
      </c>
      <c r="G3" s="286">
        <f>'6-μεταγρ'!P3</f>
        <v>0</v>
      </c>
      <c r="H3" s="285">
        <f>'7-προςΔΟΥ'!P3</f>
        <v>0</v>
      </c>
      <c r="I3" s="285">
        <f>'7-προςΔΟΥ'!K3</f>
        <v>0</v>
      </c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>
        <f t="shared" ref="AC3:AC5" si="0">SUM(J3:AB3)</f>
        <v>0</v>
      </c>
      <c r="AD3" s="284"/>
      <c r="AE3" s="284"/>
      <c r="AF3" s="284"/>
      <c r="AG3" s="284">
        <v>2200</v>
      </c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>
        <f t="shared" ref="AR3:AR5" si="1">SUM(AE3:AJ3)</f>
        <v>2200</v>
      </c>
      <c r="AS3" s="284">
        <f>2000+2*1100</f>
        <v>4200</v>
      </c>
      <c r="AT3" s="284"/>
      <c r="AU3" s="284">
        <f>2000+2*1100</f>
        <v>4200</v>
      </c>
      <c r="AV3" s="284"/>
      <c r="AW3" s="284"/>
      <c r="AX3" s="284">
        <f t="shared" ref="AX3:AX5" si="2">SUM(AS3:AW3)</f>
        <v>8400</v>
      </c>
      <c r="AY3" s="284"/>
      <c r="AZ3" s="284"/>
      <c r="BA3" s="284"/>
      <c r="BB3" s="284">
        <f t="shared" ref="BB3:BB5" si="3">SUM(AY3:BA3)</f>
        <v>0</v>
      </c>
      <c r="BC3" s="284"/>
      <c r="BD3" s="284"/>
      <c r="BE3" s="284"/>
      <c r="BF3" s="284"/>
      <c r="BG3" s="284"/>
      <c r="BH3" s="284"/>
      <c r="BI3" s="284"/>
      <c r="BJ3" s="284"/>
      <c r="BK3" s="284">
        <v>100</v>
      </c>
      <c r="BL3" s="284">
        <v>50</v>
      </c>
      <c r="BM3" s="281"/>
      <c r="BN3" s="284">
        <f t="shared" ref="BN3:BN5" si="4">SUM(BC3:BM3)</f>
        <v>150</v>
      </c>
      <c r="BO3" s="371"/>
      <c r="BP3" s="371"/>
      <c r="BQ3" s="371"/>
      <c r="BR3" s="371"/>
      <c r="BS3" s="371"/>
      <c r="BT3" s="371">
        <f t="shared" ref="BT3:BT5" si="5">BO3+BP3+BQ3+BR3</f>
        <v>0</v>
      </c>
      <c r="BU3" s="286">
        <f t="shared" ref="BU3:BU5" si="6">C3+E3+G3+H3+AC3-W3+AR3+AX3+BB3+BN3-BJ3+BT3</f>
        <v>11750</v>
      </c>
      <c r="BV3" s="286">
        <f t="shared" ref="BV3:BV5" si="7">D3+F3+I3+W3+BJ3+BS3</f>
        <v>0</v>
      </c>
      <c r="BW3" s="337"/>
    </row>
    <row r="4" spans="1:75" s="5" customFormat="1">
      <c r="A4" s="355">
        <f>'1-συμβολαια'!A4</f>
        <v>0</v>
      </c>
      <c r="B4" s="353" t="str">
        <f>'1-συμβολαια'!C4</f>
        <v>υποθήκης 8.417κ  1.100.000δρχ …. ΕΞΑΛΕΙΨΗ</v>
      </c>
      <c r="C4" s="354">
        <f>'5-αντίγρ'!AN4</f>
        <v>3300</v>
      </c>
      <c r="D4" s="354">
        <f>'5-αντίγρ'!U4+'5-αντίγρ'!Y4+'5-αντίγρ'!AA4+'5-αντίγρ'!AI4</f>
        <v>800</v>
      </c>
      <c r="E4" s="285">
        <f>'6-μεταγρ'!O4</f>
        <v>4000</v>
      </c>
      <c r="F4" s="285">
        <f>'6-μεταγρ'!M4+'6-μεταγρ'!N4</f>
        <v>800</v>
      </c>
      <c r="G4" s="286">
        <f>'6-μεταγρ'!P4</f>
        <v>0</v>
      </c>
      <c r="H4" s="285">
        <f>'7-προςΔΟΥ'!P4</f>
        <v>0</v>
      </c>
      <c r="I4" s="285">
        <f>'7-προςΔΟΥ'!K4</f>
        <v>0</v>
      </c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4"/>
      <c r="AB4" s="284"/>
      <c r="AC4" s="284">
        <f t="shared" si="0"/>
        <v>0</v>
      </c>
      <c r="AD4" s="284"/>
      <c r="AE4" s="284"/>
      <c r="AF4" s="284"/>
      <c r="AG4" s="284"/>
      <c r="AH4" s="284"/>
      <c r="AI4" s="284"/>
      <c r="AJ4" s="284"/>
      <c r="AK4" s="284"/>
      <c r="AL4" s="284"/>
      <c r="AM4" s="284"/>
      <c r="AN4" s="284"/>
      <c r="AO4" s="284"/>
      <c r="AP4" s="284"/>
      <c r="AQ4" s="284"/>
      <c r="AR4" s="284">
        <f t="shared" si="1"/>
        <v>0</v>
      </c>
      <c r="AS4" s="284"/>
      <c r="AT4" s="284"/>
      <c r="AU4" s="284"/>
      <c r="AV4" s="284"/>
      <c r="AW4" s="284"/>
      <c r="AX4" s="284">
        <f t="shared" si="2"/>
        <v>0</v>
      </c>
      <c r="AY4" s="284"/>
      <c r="AZ4" s="284"/>
      <c r="BA4" s="284"/>
      <c r="BB4" s="284">
        <f t="shared" si="3"/>
        <v>0</v>
      </c>
      <c r="BC4" s="284"/>
      <c r="BD4" s="284"/>
      <c r="BE4" s="284"/>
      <c r="BF4" s="284"/>
      <c r="BG4" s="284"/>
      <c r="BH4" s="284"/>
      <c r="BI4" s="284"/>
      <c r="BJ4" s="284"/>
      <c r="BK4" s="284"/>
      <c r="BL4" s="284"/>
      <c r="BM4" s="281"/>
      <c r="BN4" s="284">
        <f t="shared" si="4"/>
        <v>0</v>
      </c>
      <c r="BO4" s="371"/>
      <c r="BP4" s="371"/>
      <c r="BQ4" s="371"/>
      <c r="BR4" s="371"/>
      <c r="BS4" s="371"/>
      <c r="BT4" s="371">
        <f t="shared" si="5"/>
        <v>0</v>
      </c>
      <c r="BU4" s="286">
        <f t="shared" si="6"/>
        <v>7300</v>
      </c>
      <c r="BV4" s="286">
        <f t="shared" si="7"/>
        <v>1600</v>
      </c>
      <c r="BW4" s="337"/>
    </row>
    <row r="5" spans="1:75" s="5" customFormat="1">
      <c r="A5" s="355">
        <f>'1-συμβολαια'!A5</f>
        <v>0</v>
      </c>
      <c r="B5" s="353" t="str">
        <f>'1-συμβολαια'!C5</f>
        <v>δανείου 8.417κ ΤΟΚΟΙ [προυπολογιζόμενοι VS πληρωμένοι]</v>
      </c>
      <c r="C5" s="354">
        <f>'5-αντίγρ'!AN5</f>
        <v>0</v>
      </c>
      <c r="D5" s="354">
        <f>'5-αντίγρ'!U5+'5-αντίγρ'!Y5+'5-αντίγρ'!AA5+'5-αντίγρ'!AI5</f>
        <v>0</v>
      </c>
      <c r="E5" s="285">
        <f>'6-μεταγρ'!O5</f>
        <v>0</v>
      </c>
      <c r="F5" s="285">
        <f>'6-μεταγρ'!M5+'6-μεταγρ'!N5</f>
        <v>0</v>
      </c>
      <c r="G5" s="286">
        <f>'6-μεταγρ'!P5</f>
        <v>0</v>
      </c>
      <c r="H5" s="285">
        <f>'7-προςΔΟΥ'!P5</f>
        <v>0</v>
      </c>
      <c r="I5" s="285">
        <f>'7-προςΔΟΥ'!K5</f>
        <v>0</v>
      </c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>
        <f t="shared" si="0"/>
        <v>0</v>
      </c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>
        <f t="shared" si="1"/>
        <v>0</v>
      </c>
      <c r="AS5" s="284"/>
      <c r="AT5" s="284"/>
      <c r="AU5" s="284"/>
      <c r="AV5" s="284"/>
      <c r="AW5" s="284"/>
      <c r="AX5" s="284">
        <f t="shared" si="2"/>
        <v>0</v>
      </c>
      <c r="AY5" s="284"/>
      <c r="AZ5" s="284"/>
      <c r="BA5" s="284">
        <v>3100</v>
      </c>
      <c r="BB5" s="284">
        <f t="shared" si="3"/>
        <v>3100</v>
      </c>
      <c r="BC5" s="284"/>
      <c r="BD5" s="284"/>
      <c r="BE5" s="284"/>
      <c r="BF5" s="284"/>
      <c r="BG5" s="284"/>
      <c r="BH5" s="284"/>
      <c r="BI5" s="284"/>
      <c r="BJ5" s="284"/>
      <c r="BK5" s="284"/>
      <c r="BL5" s="284"/>
      <c r="BM5" s="281"/>
      <c r="BN5" s="284">
        <f t="shared" si="4"/>
        <v>0</v>
      </c>
      <c r="BO5" s="371"/>
      <c r="BP5" s="371"/>
      <c r="BQ5" s="371"/>
      <c r="BR5" s="371"/>
      <c r="BS5" s="371"/>
      <c r="BT5" s="371">
        <f t="shared" si="5"/>
        <v>0</v>
      </c>
      <c r="BU5" s="286">
        <f t="shared" si="6"/>
        <v>3100</v>
      </c>
      <c r="BV5" s="286">
        <f t="shared" si="7"/>
        <v>0</v>
      </c>
      <c r="BW5" s="337"/>
    </row>
    <row r="6" spans="1:75">
      <c r="A6" s="410" t="s">
        <v>47</v>
      </c>
      <c r="B6" s="411"/>
      <c r="C6" s="158">
        <f t="shared" ref="C6:AC6" si="8">SUM(C3:C5)</f>
        <v>4300</v>
      </c>
      <c r="D6" s="158">
        <f t="shared" si="8"/>
        <v>800</v>
      </c>
      <c r="E6" s="158">
        <f t="shared" si="8"/>
        <v>4000</v>
      </c>
      <c r="F6" s="158">
        <f t="shared" si="8"/>
        <v>800</v>
      </c>
      <c r="G6" s="158">
        <f t="shared" si="8"/>
        <v>0</v>
      </c>
      <c r="H6" s="158">
        <f t="shared" si="8"/>
        <v>0</v>
      </c>
      <c r="I6" s="158">
        <f t="shared" si="8"/>
        <v>0</v>
      </c>
      <c r="J6" s="37">
        <f t="shared" si="8"/>
        <v>0</v>
      </c>
      <c r="K6" s="37">
        <f t="shared" si="8"/>
        <v>0</v>
      </c>
      <c r="L6" s="37">
        <f t="shared" si="8"/>
        <v>0</v>
      </c>
      <c r="M6" s="37">
        <f t="shared" si="8"/>
        <v>0</v>
      </c>
      <c r="N6" s="37">
        <f t="shared" si="8"/>
        <v>0</v>
      </c>
      <c r="O6" s="37">
        <f t="shared" si="8"/>
        <v>0</v>
      </c>
      <c r="P6" s="37">
        <f t="shared" si="8"/>
        <v>0</v>
      </c>
      <c r="Q6" s="37">
        <f t="shared" si="8"/>
        <v>0</v>
      </c>
      <c r="R6" s="37">
        <f t="shared" si="8"/>
        <v>0</v>
      </c>
      <c r="S6" s="37">
        <f t="shared" si="8"/>
        <v>0</v>
      </c>
      <c r="T6" s="37">
        <f t="shared" si="8"/>
        <v>0</v>
      </c>
      <c r="U6" s="37">
        <f t="shared" si="8"/>
        <v>0</v>
      </c>
      <c r="V6" s="37">
        <f t="shared" si="8"/>
        <v>0</v>
      </c>
      <c r="W6" s="37">
        <f t="shared" si="8"/>
        <v>0</v>
      </c>
      <c r="X6" s="37">
        <f t="shared" si="8"/>
        <v>0</v>
      </c>
      <c r="Y6" s="37">
        <f t="shared" si="8"/>
        <v>0</v>
      </c>
      <c r="Z6" s="37">
        <f t="shared" si="8"/>
        <v>0</v>
      </c>
      <c r="AA6" s="37">
        <f t="shared" si="8"/>
        <v>0</v>
      </c>
      <c r="AB6" s="37">
        <f t="shared" si="8"/>
        <v>0</v>
      </c>
      <c r="AC6" s="37">
        <f t="shared" si="8"/>
        <v>0</v>
      </c>
      <c r="AD6" s="37"/>
      <c r="AE6" s="37">
        <f t="shared" ref="AE6:BJ6" si="9">SUM(AE3:AE5)</f>
        <v>0</v>
      </c>
      <c r="AF6" s="37">
        <f t="shared" si="9"/>
        <v>0</v>
      </c>
      <c r="AG6" s="158">
        <f t="shared" si="9"/>
        <v>2200</v>
      </c>
      <c r="AH6" s="158">
        <f t="shared" si="9"/>
        <v>0</v>
      </c>
      <c r="AI6" s="158">
        <f t="shared" si="9"/>
        <v>0</v>
      </c>
      <c r="AJ6" s="402">
        <f t="shared" si="9"/>
        <v>0</v>
      </c>
      <c r="AK6" s="158">
        <f t="shared" si="9"/>
        <v>0</v>
      </c>
      <c r="AL6" s="158">
        <f t="shared" si="9"/>
        <v>0</v>
      </c>
      <c r="AM6" s="158">
        <f t="shared" si="9"/>
        <v>0</v>
      </c>
      <c r="AN6" s="158">
        <f t="shared" si="9"/>
        <v>0</v>
      </c>
      <c r="AO6" s="158">
        <f t="shared" si="9"/>
        <v>0</v>
      </c>
      <c r="AP6" s="158">
        <f t="shared" si="9"/>
        <v>0</v>
      </c>
      <c r="AQ6" s="158">
        <f t="shared" si="9"/>
        <v>0</v>
      </c>
      <c r="AR6" s="158">
        <f t="shared" si="9"/>
        <v>2200</v>
      </c>
      <c r="AS6" s="158">
        <f t="shared" si="9"/>
        <v>4200</v>
      </c>
      <c r="AT6" s="403">
        <f t="shared" si="9"/>
        <v>0</v>
      </c>
      <c r="AU6" s="158">
        <f t="shared" si="9"/>
        <v>4200</v>
      </c>
      <c r="AV6" s="403">
        <f t="shared" si="9"/>
        <v>0</v>
      </c>
      <c r="AW6" s="403">
        <f t="shared" si="9"/>
        <v>0</v>
      </c>
      <c r="AX6" s="158">
        <f t="shared" si="9"/>
        <v>8400</v>
      </c>
      <c r="AY6" s="37">
        <f t="shared" si="9"/>
        <v>0</v>
      </c>
      <c r="AZ6" s="251">
        <f t="shared" si="9"/>
        <v>0</v>
      </c>
      <c r="BA6" s="158">
        <f t="shared" si="9"/>
        <v>3100</v>
      </c>
      <c r="BB6" s="158">
        <f t="shared" si="9"/>
        <v>3100</v>
      </c>
      <c r="BC6" s="37">
        <f t="shared" si="9"/>
        <v>0</v>
      </c>
      <c r="BD6" s="37">
        <f t="shared" si="9"/>
        <v>0</v>
      </c>
      <c r="BE6" s="37">
        <f t="shared" si="9"/>
        <v>0</v>
      </c>
      <c r="BF6" s="37">
        <f t="shared" si="9"/>
        <v>0</v>
      </c>
      <c r="BG6" s="37">
        <f t="shared" si="9"/>
        <v>0</v>
      </c>
      <c r="BH6" s="37">
        <f t="shared" si="9"/>
        <v>0</v>
      </c>
      <c r="BI6" s="37">
        <f t="shared" si="9"/>
        <v>0</v>
      </c>
      <c r="BJ6" s="37">
        <f t="shared" si="9"/>
        <v>0</v>
      </c>
      <c r="BK6" s="37"/>
      <c r="BL6" s="37"/>
      <c r="BM6" s="37">
        <f>SUM(BM3:BM5)</f>
        <v>0</v>
      </c>
      <c r="BN6" s="158">
        <f>SUM(BN3:BN5)</f>
        <v>150</v>
      </c>
      <c r="BO6" s="37"/>
      <c r="BP6" s="37"/>
      <c r="BQ6" s="37"/>
      <c r="BR6" s="37"/>
      <c r="BS6" s="37"/>
      <c r="BT6" s="37"/>
      <c r="BU6" s="158">
        <f>SUM(BU3:BU5)</f>
        <v>22150</v>
      </c>
      <c r="BV6" s="158">
        <f>SUM(BV3:BV5)</f>
        <v>1600</v>
      </c>
      <c r="BW6" s="251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165" t="s">
        <v>427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438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6" t="s">
        <v>183</v>
      </c>
      <c r="AT8" s="2"/>
      <c r="AU8" s="2"/>
      <c r="AV8" s="2"/>
      <c r="AW8" s="2"/>
      <c r="AX8" s="2"/>
      <c r="AY8" s="156" t="s">
        <v>195</v>
      </c>
      <c r="AZ8" s="2"/>
      <c r="BA8" s="2"/>
      <c r="BB8" s="2"/>
      <c r="BC8" s="156" t="s">
        <v>208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497</v>
      </c>
      <c r="BP8" s="2"/>
      <c r="BQ8" s="2"/>
      <c r="BR8" s="2"/>
      <c r="BS8" s="2"/>
      <c r="BT8" s="2"/>
      <c r="BU8" s="2"/>
      <c r="BV8" s="2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165" t="s">
        <v>428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5" t="s">
        <v>178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50" t="s">
        <v>186</v>
      </c>
      <c r="AU9" s="2"/>
      <c r="AV9" s="2"/>
      <c r="AW9" s="2"/>
      <c r="AX9" s="2"/>
      <c r="AY9" s="2"/>
      <c r="AZ9" s="249" t="s">
        <v>196</v>
      </c>
      <c r="BA9" s="2"/>
      <c r="BB9" s="2"/>
      <c r="BC9" s="2"/>
      <c r="BD9" s="177" t="s">
        <v>211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498</v>
      </c>
      <c r="BQ9" s="2"/>
      <c r="BR9" s="2"/>
      <c r="BS9" s="2"/>
      <c r="BT9" s="2"/>
      <c r="BU9" s="2"/>
      <c r="BV9" s="2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165" t="s">
        <v>429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439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184</v>
      </c>
      <c r="AV10" s="2"/>
      <c r="AW10" s="2"/>
      <c r="AX10" s="2"/>
      <c r="AY10" s="2"/>
      <c r="AZ10" s="2"/>
      <c r="BA10" s="156" t="s">
        <v>197</v>
      </c>
      <c r="BB10" s="2"/>
      <c r="BC10" s="2"/>
      <c r="BD10" s="2"/>
      <c r="BE10" s="156" t="s">
        <v>212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2"/>
      <c r="BV10" s="2"/>
      <c r="BW10" s="2"/>
    </row>
    <row r="11" spans="1:75" ht="11.25" customHeight="1">
      <c r="C11" s="131"/>
      <c r="D11" s="131"/>
      <c r="E11" s="2"/>
      <c r="F11" s="2"/>
      <c r="G11" s="2"/>
      <c r="H11" s="2"/>
      <c r="I11" s="7"/>
      <c r="J11" s="4"/>
      <c r="K11" s="4"/>
      <c r="L11" s="4"/>
      <c r="M11" s="179" t="s">
        <v>430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6" t="s">
        <v>440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50" t="s">
        <v>185</v>
      </c>
      <c r="AW11" s="2"/>
      <c r="AX11" s="2"/>
      <c r="AY11" s="2"/>
      <c r="AZ11" s="2"/>
      <c r="BA11" s="2"/>
      <c r="BB11" s="2"/>
      <c r="BC11" s="2"/>
      <c r="BD11" s="2"/>
      <c r="BE11" s="2"/>
      <c r="BF11" s="177" t="s">
        <v>214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499</v>
      </c>
      <c r="BS11" s="2"/>
      <c r="BT11" s="2"/>
      <c r="BU11" s="2"/>
      <c r="BV11" s="2"/>
      <c r="BW11" s="2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156" t="s">
        <v>431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441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9" t="s">
        <v>192</v>
      </c>
      <c r="AX12" s="2"/>
      <c r="AY12" s="2"/>
      <c r="AZ12" s="2"/>
      <c r="BA12" s="2"/>
      <c r="BB12" s="2"/>
      <c r="BC12" s="2"/>
      <c r="BD12" s="2"/>
      <c r="BE12" s="2"/>
      <c r="BF12" s="2"/>
      <c r="BG12" s="156" t="s">
        <v>215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3"/>
      <c r="BV12" s="3"/>
    </row>
    <row r="13" spans="1:75" ht="11.25" customHeight="1">
      <c r="C13" s="131"/>
      <c r="D13" s="131"/>
      <c r="E13" s="2"/>
      <c r="F13" s="2"/>
      <c r="G13" s="2"/>
      <c r="H13" s="2"/>
      <c r="I13" s="2"/>
      <c r="J13" s="57">
        <v>1100</v>
      </c>
      <c r="K13" s="4"/>
      <c r="L13" s="4"/>
      <c r="M13" s="4"/>
      <c r="N13" s="4"/>
      <c r="O13" s="156" t="s">
        <v>486</v>
      </c>
      <c r="P13" s="4"/>
      <c r="Q13" s="179"/>
      <c r="R13" s="179"/>
      <c r="S13" s="179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48" t="s">
        <v>442</v>
      </c>
      <c r="AK13" s="116"/>
      <c r="AL13" s="116"/>
      <c r="AM13" s="116"/>
      <c r="AN13" s="116"/>
      <c r="AO13" s="116"/>
      <c r="AP13" s="116"/>
      <c r="AQ13" s="116"/>
      <c r="AR13" s="2"/>
      <c r="AS13" s="2"/>
      <c r="AT13" s="2"/>
      <c r="AU13" s="2"/>
      <c r="AV13" s="2"/>
      <c r="AW13" s="2"/>
      <c r="AX13" s="2"/>
      <c r="AY13" s="2"/>
      <c r="AZ13" s="2"/>
      <c r="BA13" s="156" t="s">
        <v>203</v>
      </c>
      <c r="BB13" s="2"/>
      <c r="BC13" s="2"/>
      <c r="BD13" s="2"/>
      <c r="BE13" s="2"/>
      <c r="BF13" s="2"/>
      <c r="BG13" s="2"/>
      <c r="BH13" s="177" t="s">
        <v>216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C14" s="82"/>
      <c r="D14" s="82"/>
      <c r="E14" s="2"/>
      <c r="F14" s="2"/>
      <c r="G14" s="2"/>
      <c r="H14" s="2"/>
      <c r="I14" s="2"/>
      <c r="J14" s="214" t="s">
        <v>367</v>
      </c>
      <c r="K14" s="4"/>
      <c r="L14" s="4"/>
      <c r="M14" s="4"/>
      <c r="N14" s="4"/>
      <c r="O14" s="4"/>
      <c r="P14" s="179" t="s">
        <v>432</v>
      </c>
      <c r="Q14" s="179"/>
      <c r="R14" s="179"/>
      <c r="S14" s="179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7"/>
      <c r="AF14" s="2"/>
      <c r="AG14" s="2"/>
      <c r="AH14" s="2"/>
      <c r="AI14" s="2"/>
      <c r="AJ14" s="2"/>
      <c r="AK14" s="164" t="s">
        <v>443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50" t="s">
        <v>201</v>
      </c>
      <c r="BB14" s="2"/>
      <c r="BC14" s="2"/>
      <c r="BD14" s="2"/>
      <c r="BE14" s="2"/>
      <c r="BF14" s="2"/>
      <c r="BG14" s="2"/>
      <c r="BH14" s="2"/>
      <c r="BI14" s="156" t="s">
        <v>217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4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6" t="s">
        <v>453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6" t="s">
        <v>483</v>
      </c>
      <c r="AM15" s="116"/>
      <c r="AN15" s="116"/>
      <c r="AO15" s="116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6" t="s">
        <v>202</v>
      </c>
      <c r="BB15" s="2"/>
      <c r="BC15" s="2"/>
      <c r="BD15" s="2"/>
      <c r="BE15" s="2"/>
      <c r="BF15" s="2"/>
      <c r="BG15" s="2"/>
      <c r="BH15" s="2"/>
      <c r="BI15" s="2"/>
      <c r="BJ15" s="177" t="s">
        <v>284</v>
      </c>
      <c r="BK15" s="177"/>
      <c r="BL15" s="177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B16" s="135"/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8" t="s">
        <v>454</v>
      </c>
      <c r="S16" s="179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4" t="s">
        <v>484</v>
      </c>
      <c r="AN16" s="2"/>
      <c r="AO16" s="164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77" t="s">
        <v>204</v>
      </c>
      <c r="BB16" s="2"/>
      <c r="BC16" s="2"/>
      <c r="BD16" s="2"/>
      <c r="BE16" s="2"/>
      <c r="BF16" s="2"/>
      <c r="BG16" s="2"/>
      <c r="BH16" s="2"/>
      <c r="BI16" s="2"/>
      <c r="BJ16" s="2"/>
      <c r="BK16" s="156" t="s">
        <v>472</v>
      </c>
      <c r="BL16" s="156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3:74">
      <c r="C17" s="82"/>
      <c r="D17" s="82"/>
      <c r="E17" s="87"/>
      <c r="F17" s="87"/>
      <c r="G17" s="87"/>
      <c r="H17" s="87"/>
      <c r="I17" s="87"/>
      <c r="J17" s="87"/>
      <c r="K17" s="87"/>
      <c r="L17" s="87"/>
      <c r="M17" s="87"/>
      <c r="N17" s="4"/>
      <c r="O17" s="4"/>
      <c r="P17" s="4"/>
      <c r="Q17" s="4"/>
      <c r="R17" s="4"/>
      <c r="S17" s="156" t="s">
        <v>480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7"/>
      <c r="AH17" s="87"/>
      <c r="AI17" s="87"/>
      <c r="AJ17" s="87"/>
      <c r="AK17" s="87"/>
      <c r="AL17" s="87"/>
      <c r="AM17" s="87"/>
      <c r="AN17" s="116" t="s">
        <v>519</v>
      </c>
      <c r="AO17" s="116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2" t="s">
        <v>250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179" t="s">
        <v>471</v>
      </c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J18" s="87"/>
      <c r="K18" s="87"/>
      <c r="L18" s="87"/>
      <c r="M18" s="87"/>
      <c r="N18" s="87"/>
      <c r="O18" s="87"/>
      <c r="P18" s="4"/>
      <c r="Q18" s="4"/>
      <c r="R18" s="4"/>
      <c r="S18" s="4"/>
      <c r="T18" s="179" t="s">
        <v>487</v>
      </c>
      <c r="U18" s="4"/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2"/>
      <c r="AO18" s="164" t="s">
        <v>520</v>
      </c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83" t="s">
        <v>251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L19" s="87"/>
      <c r="M19" s="87"/>
      <c r="N19" s="87"/>
      <c r="O19" s="87"/>
      <c r="P19" s="4"/>
      <c r="Q19" s="4"/>
      <c r="R19" s="4"/>
      <c r="S19" s="4"/>
      <c r="T19" s="4"/>
      <c r="U19" s="179" t="s">
        <v>433</v>
      </c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82" t="s">
        <v>252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156" t="s">
        <v>434</v>
      </c>
      <c r="W20" s="4"/>
      <c r="X20" s="4"/>
      <c r="Y20" s="4"/>
      <c r="Z20" s="4"/>
      <c r="AA20" s="4"/>
      <c r="AB20" s="4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3:74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178" t="s">
        <v>435</v>
      </c>
      <c r="X21" s="4"/>
      <c r="Y21" s="4"/>
      <c r="Z21" s="4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77" t="s">
        <v>527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3:74"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4"/>
      <c r="X22" s="179" t="s">
        <v>436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156" t="s">
        <v>281</v>
      </c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179" t="s">
        <v>437</v>
      </c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6" t="s">
        <v>1</v>
      </c>
      <c r="B1" s="618" t="s">
        <v>2</v>
      </c>
      <c r="C1" s="620" t="s">
        <v>0</v>
      </c>
      <c r="D1" s="622" t="s">
        <v>7</v>
      </c>
      <c r="E1" s="611" t="s">
        <v>6</v>
      </c>
      <c r="F1" s="612"/>
      <c r="G1" s="613" t="s">
        <v>5</v>
      </c>
      <c r="H1" s="614"/>
      <c r="I1" s="611" t="s">
        <v>64</v>
      </c>
      <c r="J1" s="612"/>
      <c r="K1" s="608" t="s">
        <v>9</v>
      </c>
      <c r="L1" s="420" t="s">
        <v>444</v>
      </c>
      <c r="M1" s="610"/>
      <c r="N1" s="420" t="s">
        <v>84</v>
      </c>
      <c r="O1" s="421"/>
      <c r="P1" s="421"/>
      <c r="Q1" s="421"/>
      <c r="R1" s="421"/>
      <c r="S1" s="604" t="s">
        <v>86</v>
      </c>
      <c r="T1" s="604"/>
      <c r="U1" s="604"/>
      <c r="V1" s="604"/>
      <c r="W1" s="604"/>
      <c r="X1" s="604"/>
    </row>
    <row r="2" spans="1:28" ht="15.75" customHeight="1" thickBot="1">
      <c r="A2" s="617"/>
      <c r="B2" s="619"/>
      <c r="C2" s="621"/>
      <c r="D2" s="490"/>
      <c r="E2" s="61"/>
      <c r="F2" s="34" t="s">
        <v>9</v>
      </c>
      <c r="G2" s="61"/>
      <c r="H2" s="62" t="s">
        <v>9</v>
      </c>
      <c r="I2" s="61"/>
      <c r="J2" s="34" t="s">
        <v>9</v>
      </c>
      <c r="K2" s="609"/>
      <c r="L2" s="246"/>
      <c r="M2" s="181" t="s">
        <v>9</v>
      </c>
      <c r="N2" s="184" t="s">
        <v>138</v>
      </c>
      <c r="O2" s="184" t="s">
        <v>444</v>
      </c>
      <c r="P2" s="184" t="s">
        <v>362</v>
      </c>
      <c r="Q2" s="184" t="s">
        <v>59</v>
      </c>
      <c r="R2" s="184" t="s">
        <v>137</v>
      </c>
      <c r="S2" s="605" t="s">
        <v>450</v>
      </c>
      <c r="T2" s="606"/>
      <c r="U2" s="606"/>
      <c r="V2" s="606"/>
      <c r="W2" s="607"/>
      <c r="X2" s="185" t="s">
        <v>47</v>
      </c>
    </row>
    <row r="3" spans="1:28" s="5" customFormat="1">
      <c r="A3" s="355" t="str">
        <f>'1-συμβολαια'!A3</f>
        <v>???</v>
      </c>
      <c r="B3" s="379">
        <f>'1-συμβολαια'!B3</f>
        <v>36362</v>
      </c>
      <c r="C3" s="353" t="str">
        <f>'1-συμβολαια'!C3</f>
        <v>δανείου 8.417κ  1.100.000δρχ ….. ΕΞΟΦΛΗΣΗ</v>
      </c>
      <c r="D3" s="356">
        <f>'1-συμβολαια'!D3</f>
        <v>0</v>
      </c>
      <c r="E3" s="283"/>
      <c r="F3" s="283"/>
      <c r="G3" s="283"/>
      <c r="H3" s="283"/>
      <c r="I3" s="283"/>
      <c r="J3" s="283"/>
      <c r="K3" s="278">
        <f>'1-συμβολαια'!N3</f>
        <v>2166</v>
      </c>
      <c r="L3" s="278">
        <f>'2-δικαιώμ'!O3+'5-αντίγρ'!O3</f>
        <v>674</v>
      </c>
      <c r="M3" s="278">
        <v>572</v>
      </c>
      <c r="N3" s="278">
        <f>'1-συμβολαια'!O3</f>
        <v>10560</v>
      </c>
      <c r="O3" s="278">
        <f t="shared" ref="O3:O5" si="0">L3-M3</f>
        <v>102</v>
      </c>
      <c r="P3" s="278">
        <f>'8-κ-15-17'!AG3</f>
        <v>0</v>
      </c>
      <c r="Q3" s="278">
        <f>'11-χαρτόσ'!L3+'13-ντιΜιΧο'!BV3</f>
        <v>0</v>
      </c>
      <c r="R3" s="278">
        <f>'13-ντιΜιΧο'!BU3</f>
        <v>11750</v>
      </c>
      <c r="S3" s="287"/>
      <c r="T3" s="280"/>
      <c r="U3" s="280"/>
      <c r="V3" s="280"/>
      <c r="W3" s="280"/>
      <c r="X3" s="283"/>
    </row>
    <row r="4" spans="1:28" s="5" customFormat="1">
      <c r="A4" s="355">
        <f>'1-συμβολαια'!A4</f>
        <v>0</v>
      </c>
      <c r="B4" s="379"/>
      <c r="C4" s="353" t="str">
        <f>'1-συμβολαια'!C4</f>
        <v>υποθήκης 8.417κ  1.100.000δρχ …. ΕΞΑΛΕΙΨΗ</v>
      </c>
      <c r="D4" s="356">
        <f>'1-συμβολαια'!D4</f>
        <v>0</v>
      </c>
      <c r="E4" s="283"/>
      <c r="F4" s="283"/>
      <c r="G4" s="283"/>
      <c r="H4" s="283"/>
      <c r="I4" s="283"/>
      <c r="J4" s="283"/>
      <c r="K4" s="278">
        <f>'1-συμβολαια'!N4</f>
        <v>0</v>
      </c>
      <c r="L4" s="278">
        <f>'2-δικαιώμ'!O4+'5-αντίγρ'!O4</f>
        <v>190</v>
      </c>
      <c r="M4" s="278"/>
      <c r="N4" s="278">
        <f>'1-συμβολαια'!O4</f>
        <v>11010</v>
      </c>
      <c r="O4" s="278">
        <f t="shared" si="0"/>
        <v>190</v>
      </c>
      <c r="P4" s="278">
        <f>'8-κ-15-17'!AG4</f>
        <v>0</v>
      </c>
      <c r="Q4" s="278">
        <f>'11-χαρτόσ'!L4+'13-ντιΜιΧο'!BV4</f>
        <v>1700</v>
      </c>
      <c r="R4" s="278">
        <f>'13-ντιΜιΧο'!BU4</f>
        <v>7300</v>
      </c>
      <c r="S4" s="287"/>
      <c r="T4" s="280"/>
      <c r="U4" s="280"/>
      <c r="V4" s="280"/>
      <c r="W4" s="280"/>
      <c r="X4" s="283"/>
    </row>
    <row r="5" spans="1:28" s="5" customFormat="1">
      <c r="A5" s="355">
        <f>'1-συμβολαια'!A5</f>
        <v>0</v>
      </c>
      <c r="B5" s="379"/>
      <c r="C5" s="353" t="str">
        <f>'1-συμβολαια'!C5</f>
        <v>δανείου 8.417κ ΤΟΚΟΙ [προυπολογιζόμενοι VS πληρωμένοι]</v>
      </c>
      <c r="D5" s="356">
        <f>'1-συμβολαια'!D5</f>
        <v>111111</v>
      </c>
      <c r="E5" s="283"/>
      <c r="F5" s="283"/>
      <c r="G5" s="283"/>
      <c r="H5" s="283"/>
      <c r="I5" s="283"/>
      <c r="J5" s="283"/>
      <c r="K5" s="278">
        <f>'1-συμβολαια'!N5</f>
        <v>0</v>
      </c>
      <c r="L5" s="278">
        <f>'2-δικαιώμ'!O5+'5-αντίγρ'!O5</f>
        <v>633.99979999999994</v>
      </c>
      <c r="M5" s="278"/>
      <c r="N5" s="278">
        <f>'1-συμβολαια'!O5</f>
        <v>9859.3322000000007</v>
      </c>
      <c r="O5" s="278">
        <f t="shared" si="0"/>
        <v>633.99979999999994</v>
      </c>
      <c r="P5" s="278">
        <f>'8-κ-15-17'!AG5</f>
        <v>1444.4430000000002</v>
      </c>
      <c r="Q5" s="278">
        <f>'11-χαρτόσ'!L5+'13-ντιΜιΧο'!BV5</f>
        <v>100</v>
      </c>
      <c r="R5" s="278">
        <f>'13-ντιΜιΧο'!BU5</f>
        <v>3100</v>
      </c>
      <c r="S5" s="287"/>
      <c r="T5" s="280"/>
      <c r="U5" s="280"/>
      <c r="V5" s="280"/>
      <c r="W5" s="280"/>
      <c r="X5" s="283"/>
    </row>
    <row r="6" spans="1:28">
      <c r="A6" s="615" t="s">
        <v>56</v>
      </c>
      <c r="B6" s="615"/>
      <c r="C6" s="615"/>
      <c r="D6" s="615"/>
      <c r="E6" s="253">
        <f t="shared" ref="E6:X6" si="1">SUM(E3:E5)</f>
        <v>0</v>
      </c>
      <c r="F6" s="253">
        <f t="shared" si="1"/>
        <v>0</v>
      </c>
      <c r="G6" s="253">
        <f t="shared" si="1"/>
        <v>0</v>
      </c>
      <c r="H6" s="253">
        <f t="shared" si="1"/>
        <v>0</v>
      </c>
      <c r="I6" s="253">
        <f t="shared" si="1"/>
        <v>0</v>
      </c>
      <c r="J6" s="253">
        <f t="shared" si="1"/>
        <v>0</v>
      </c>
      <c r="K6" s="253">
        <f t="shared" si="1"/>
        <v>2166</v>
      </c>
      <c r="L6" s="253">
        <f t="shared" si="1"/>
        <v>1497.9998000000001</v>
      </c>
      <c r="M6" s="253">
        <f t="shared" si="1"/>
        <v>572</v>
      </c>
      <c r="N6" s="253">
        <f t="shared" si="1"/>
        <v>31429.332200000001</v>
      </c>
      <c r="O6" s="253">
        <f t="shared" si="1"/>
        <v>925.99979999999994</v>
      </c>
      <c r="P6" s="253">
        <f t="shared" si="1"/>
        <v>1444.4430000000002</v>
      </c>
      <c r="Q6" s="253">
        <f t="shared" si="1"/>
        <v>1800</v>
      </c>
      <c r="R6" s="253">
        <f t="shared" si="1"/>
        <v>22150</v>
      </c>
      <c r="S6" s="288">
        <f t="shared" si="1"/>
        <v>0</v>
      </c>
      <c r="T6" s="288">
        <f t="shared" si="1"/>
        <v>0</v>
      </c>
      <c r="U6" s="288">
        <f t="shared" si="1"/>
        <v>0</v>
      </c>
      <c r="V6" s="288">
        <f t="shared" si="1"/>
        <v>0</v>
      </c>
      <c r="W6" s="288">
        <f t="shared" si="1"/>
        <v>0</v>
      </c>
      <c r="X6" s="289">
        <f t="shared" si="1"/>
        <v>0</v>
      </c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3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3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7"/>
      <c r="B14" s="110"/>
      <c r="C14" s="11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2"/>
      <c r="T14" s="84"/>
      <c r="U14" s="84"/>
      <c r="V14" s="84"/>
      <c r="W14" s="84"/>
      <c r="X14" s="84"/>
      <c r="Y14" s="84"/>
      <c r="Z14" s="84"/>
      <c r="AA14" s="84"/>
      <c r="AB14" s="84"/>
    </row>
    <row r="15" spans="1:28">
      <c r="T15" s="84"/>
      <c r="U15" s="84"/>
      <c r="V15" s="84"/>
      <c r="W15" s="84"/>
      <c r="X15" s="84"/>
      <c r="Y15" s="84"/>
      <c r="Z15" s="84"/>
      <c r="AA15" s="84"/>
      <c r="AB15" s="8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5" t="s">
        <v>76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</row>
    <row r="2" spans="1:23" s="8" customFormat="1" ht="23.25" customHeight="1" thickBot="1">
      <c r="A2" s="256" t="s">
        <v>19</v>
      </c>
      <c r="B2" s="626" t="s">
        <v>29</v>
      </c>
      <c r="C2" s="627"/>
      <c r="D2" s="628"/>
      <c r="E2" s="629" t="s">
        <v>86</v>
      </c>
      <c r="F2" s="630"/>
      <c r="G2" s="630"/>
      <c r="H2" s="631"/>
      <c r="I2" s="632" t="s">
        <v>86</v>
      </c>
      <c r="J2" s="633"/>
      <c r="K2" s="633"/>
      <c r="L2" s="634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23" t="s">
        <v>105</v>
      </c>
      <c r="C7" s="623"/>
      <c r="D7" s="623"/>
      <c r="E7" s="623"/>
      <c r="F7" s="623"/>
      <c r="G7" s="623"/>
      <c r="H7" s="623"/>
      <c r="I7" s="623"/>
      <c r="J7" s="623"/>
      <c r="K7" s="623"/>
      <c r="L7" s="3"/>
      <c r="M7" s="3"/>
      <c r="N7" s="3"/>
      <c r="O7" s="3"/>
      <c r="P7" s="3"/>
      <c r="Q7" s="3"/>
    </row>
    <row r="8" spans="1:23" ht="15.75" customHeight="1">
      <c r="C8" s="624" t="s">
        <v>106</v>
      </c>
      <c r="D8" s="624"/>
      <c r="E8" s="624"/>
      <c r="F8" s="624"/>
      <c r="G8" s="624"/>
      <c r="H8" s="624"/>
      <c r="I8" s="624"/>
      <c r="J8" s="624"/>
      <c r="K8" s="624"/>
      <c r="L8" s="3"/>
      <c r="M8" s="3"/>
      <c r="N8" s="3"/>
      <c r="O8" s="3"/>
      <c r="P8" s="3"/>
      <c r="Q8" s="3"/>
    </row>
    <row r="9" spans="1:23" ht="15.75" customHeight="1">
      <c r="D9" s="623" t="s">
        <v>285</v>
      </c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3"/>
      <c r="Q9" s="3"/>
    </row>
    <row r="10" spans="1:23" s="5" customFormat="1" ht="15.75" customHeight="1">
      <c r="A10" s="57"/>
      <c r="B10" s="254"/>
      <c r="C10" s="254"/>
      <c r="D10" s="255"/>
      <c r="E10" s="624" t="s">
        <v>445</v>
      </c>
      <c r="F10" s="624"/>
      <c r="G10" s="624"/>
      <c r="H10" s="624"/>
      <c r="I10" s="624"/>
      <c r="J10" s="624"/>
      <c r="K10" s="624"/>
      <c r="L10" s="624"/>
      <c r="M10" s="624"/>
      <c r="N10" s="3"/>
      <c r="O10" s="3"/>
      <c r="P10" s="3"/>
      <c r="Q10" s="3"/>
    </row>
    <row r="11" spans="1:23" s="5" customFormat="1" ht="15.75" customHeight="1">
      <c r="A11" s="57"/>
      <c r="B11" s="254"/>
      <c r="C11" s="254"/>
      <c r="D11" s="255"/>
      <c r="E11" s="6"/>
      <c r="F11" s="623" t="s">
        <v>128</v>
      </c>
      <c r="G11" s="623"/>
      <c r="H11" s="623"/>
      <c r="I11" s="623"/>
      <c r="J11" s="623"/>
      <c r="K11" s="623"/>
      <c r="L11" s="623"/>
      <c r="M11" s="623"/>
      <c r="N11" s="623"/>
      <c r="O11" s="623"/>
      <c r="P11" s="623"/>
      <c r="Q11" s="3"/>
    </row>
    <row r="12" spans="1:23" s="5" customFormat="1" ht="15.75" customHeight="1">
      <c r="A12" s="57"/>
      <c r="B12" s="254"/>
      <c r="C12" s="254"/>
      <c r="D12" s="255"/>
      <c r="E12" s="6"/>
      <c r="F12" s="6"/>
      <c r="G12" s="624" t="s">
        <v>446</v>
      </c>
      <c r="H12" s="624"/>
      <c r="I12" s="624"/>
      <c r="J12" s="624"/>
      <c r="K12" s="624"/>
      <c r="L12" s="624"/>
      <c r="M12" s="624"/>
      <c r="N12" s="624"/>
      <c r="O12" s="624"/>
      <c r="P12" s="624"/>
      <c r="Q12" s="624"/>
    </row>
    <row r="13" spans="1:23" s="5" customFormat="1" ht="15.75" customHeight="1">
      <c r="A13" s="57"/>
      <c r="B13" s="254"/>
      <c r="C13" s="254"/>
      <c r="D13" s="255"/>
      <c r="E13" s="6"/>
      <c r="F13" s="6"/>
      <c r="G13" s="247"/>
      <c r="H13" s="623" t="s">
        <v>107</v>
      </c>
      <c r="I13" s="623"/>
      <c r="J13" s="623"/>
      <c r="K13" s="623"/>
      <c r="L13" s="623"/>
      <c r="M13" s="623"/>
      <c r="N13" s="62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4"/>
      <c r="C14" s="254"/>
      <c r="D14" s="255"/>
      <c r="E14" s="6"/>
      <c r="F14" s="6"/>
      <c r="G14" s="247"/>
      <c r="H14" s="6"/>
      <c r="I14" s="624" t="s">
        <v>108</v>
      </c>
      <c r="J14" s="624"/>
      <c r="K14" s="624"/>
      <c r="L14" s="624"/>
      <c r="M14" s="624"/>
      <c r="N14" s="624"/>
      <c r="O14" s="624"/>
      <c r="P14" s="624"/>
      <c r="Q14" s="624"/>
      <c r="R14" s="624"/>
      <c r="S14" s="3"/>
      <c r="T14" s="3"/>
      <c r="U14" s="3"/>
      <c r="V14" s="3"/>
      <c r="W14" s="3"/>
    </row>
    <row r="15" spans="1:23" s="5" customFormat="1" ht="15.75" customHeight="1">
      <c r="A15" s="57"/>
      <c r="B15" s="254"/>
      <c r="C15" s="254"/>
      <c r="D15" s="255"/>
      <c r="E15" s="6"/>
      <c r="F15" s="6"/>
      <c r="G15" s="247"/>
      <c r="H15" s="6"/>
      <c r="I15" s="6"/>
      <c r="J15" s="623" t="s">
        <v>109</v>
      </c>
      <c r="K15" s="623"/>
      <c r="L15" s="623"/>
      <c r="M15" s="623"/>
      <c r="N15" s="623"/>
      <c r="O15" s="623"/>
      <c r="P15" s="623"/>
      <c r="Q15" s="623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54"/>
      <c r="C16" s="254"/>
      <c r="D16" s="255"/>
      <c r="E16" s="6"/>
      <c r="F16" s="6"/>
      <c r="G16" s="247"/>
      <c r="H16" s="6"/>
      <c r="I16" s="6"/>
      <c r="J16" s="6"/>
      <c r="K16" s="635" t="s">
        <v>129</v>
      </c>
      <c r="L16" s="635"/>
      <c r="M16" s="635"/>
      <c r="N16" s="635"/>
      <c r="O16" s="635"/>
      <c r="P16" s="635"/>
      <c r="Q16" s="635"/>
      <c r="R16" s="635"/>
      <c r="S16" s="635"/>
      <c r="T16" s="635"/>
      <c r="U16" s="635"/>
      <c r="V16" s="3"/>
      <c r="W16" s="3"/>
    </row>
    <row r="17" spans="1:23" s="5" customFormat="1" ht="15.75" customHeight="1">
      <c r="A17" s="57"/>
      <c r="B17" s="254"/>
      <c r="C17" s="254"/>
      <c r="D17" s="255"/>
      <c r="E17" s="6"/>
      <c r="F17" s="6"/>
      <c r="G17" s="247"/>
      <c r="H17" s="6"/>
      <c r="I17" s="6"/>
      <c r="J17" s="6"/>
      <c r="K17" s="6"/>
      <c r="L17" s="623" t="s">
        <v>110</v>
      </c>
      <c r="M17" s="623"/>
      <c r="N17" s="623"/>
      <c r="O17" s="623"/>
      <c r="P17" s="623"/>
      <c r="Q17" s="623"/>
      <c r="R17" s="623"/>
      <c r="S17" s="623"/>
      <c r="T17" s="3"/>
      <c r="U17" s="3"/>
      <c r="V17" s="3"/>
      <c r="W17" s="3"/>
    </row>
    <row r="18" spans="1:23" s="5" customFormat="1" ht="15.75" customHeight="1">
      <c r="A18" s="57"/>
      <c r="B18" s="254"/>
      <c r="C18" s="254"/>
      <c r="D18" s="255"/>
      <c r="E18" s="6"/>
      <c r="F18" s="6"/>
      <c r="G18" s="247"/>
      <c r="H18" s="6"/>
      <c r="I18" s="6"/>
      <c r="J18" s="6"/>
      <c r="K18" s="6"/>
      <c r="L18" s="3"/>
      <c r="M18" s="624" t="s">
        <v>111</v>
      </c>
      <c r="N18" s="624"/>
      <c r="O18" s="624"/>
      <c r="P18" s="624"/>
      <c r="Q18" s="624"/>
      <c r="R18" s="624"/>
      <c r="S18" s="624"/>
      <c r="T18" s="624"/>
      <c r="U18" s="3"/>
      <c r="V18" s="3"/>
      <c r="W18" s="3"/>
    </row>
    <row r="19" spans="1:23" s="5" customFormat="1" ht="15.75" customHeight="1">
      <c r="A19" s="57"/>
      <c r="B19" s="254"/>
      <c r="C19" s="254"/>
      <c r="D19" s="255"/>
      <c r="E19" s="6"/>
      <c r="F19" s="6"/>
      <c r="G19" s="247"/>
      <c r="H19" s="6"/>
      <c r="I19" s="6"/>
      <c r="J19" s="6"/>
      <c r="K19" s="6"/>
      <c r="L19" s="3"/>
      <c r="M19" s="3"/>
      <c r="N19" s="623" t="s">
        <v>112</v>
      </c>
      <c r="O19" s="623"/>
      <c r="P19" s="623"/>
      <c r="Q19" s="623"/>
      <c r="R19" s="623"/>
      <c r="S19" s="623"/>
      <c r="T19" s="623"/>
      <c r="U19" s="623"/>
      <c r="V19" s="623"/>
      <c r="W19" s="623"/>
    </row>
    <row r="20" spans="1:23" s="5" customFormat="1" ht="15.75" customHeight="1">
      <c r="A20" s="57"/>
      <c r="B20" s="254"/>
      <c r="C20" s="254"/>
      <c r="D20" s="255"/>
      <c r="E20" s="6"/>
      <c r="F20" s="6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25" t="s">
        <v>76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</row>
    <row r="2" spans="1:20" s="8" customFormat="1" ht="23.25" customHeight="1" thickBot="1">
      <c r="A2" s="256" t="s">
        <v>19</v>
      </c>
      <c r="B2" s="626" t="s">
        <v>29</v>
      </c>
      <c r="C2" s="627"/>
      <c r="D2" s="628"/>
      <c r="E2" s="629" t="s">
        <v>86</v>
      </c>
      <c r="F2" s="630"/>
      <c r="G2" s="631"/>
      <c r="H2" s="636" t="s">
        <v>86</v>
      </c>
      <c r="I2" s="637"/>
      <c r="J2" s="638"/>
      <c r="K2" s="632" t="s">
        <v>86</v>
      </c>
      <c r="L2" s="633"/>
      <c r="M2" s="634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7" customFormat="1">
      <c r="A5" s="28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623" t="s">
        <v>113</v>
      </c>
      <c r="C7" s="623"/>
      <c r="D7" s="623"/>
      <c r="E7" s="623"/>
      <c r="F7" s="623"/>
      <c r="G7" s="623"/>
      <c r="H7" s="623"/>
      <c r="I7" s="120"/>
      <c r="J7" s="6"/>
      <c r="K7" s="6"/>
      <c r="L7" s="3"/>
      <c r="M7" s="3"/>
      <c r="N7" s="3"/>
      <c r="O7" s="3"/>
    </row>
    <row r="8" spans="1:20" ht="15.75">
      <c r="B8" s="6"/>
      <c r="C8" s="624" t="s">
        <v>114</v>
      </c>
      <c r="D8" s="624"/>
      <c r="E8" s="624"/>
      <c r="F8" s="624"/>
      <c r="G8" s="624"/>
      <c r="H8" s="624"/>
      <c r="I8" s="624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23" t="s">
        <v>115</v>
      </c>
      <c r="E9" s="623"/>
      <c r="F9" s="623"/>
      <c r="G9" s="623"/>
      <c r="H9" s="623"/>
      <c r="I9" s="623"/>
      <c r="J9" s="623"/>
      <c r="K9" s="623"/>
      <c r="L9" s="3"/>
      <c r="M9" s="3"/>
      <c r="N9" s="3"/>
      <c r="O9" s="3"/>
    </row>
    <row r="10" spans="1:20" ht="15.75" customHeight="1">
      <c r="B10" s="6"/>
      <c r="C10" s="6"/>
      <c r="D10" s="6"/>
      <c r="E10" s="639" t="s">
        <v>120</v>
      </c>
      <c r="F10" s="639"/>
      <c r="G10" s="639"/>
      <c r="H10" s="639"/>
      <c r="I10" s="639"/>
      <c r="J10" s="639"/>
      <c r="K10" s="639"/>
      <c r="L10" s="639"/>
      <c r="M10" s="3"/>
      <c r="N10" s="3"/>
      <c r="O10" s="3"/>
    </row>
    <row r="11" spans="1:20" ht="15.75" customHeight="1">
      <c r="B11" s="6"/>
      <c r="C11" s="6"/>
      <c r="D11" s="6"/>
      <c r="E11" s="6"/>
      <c r="F11" s="623" t="s">
        <v>116</v>
      </c>
      <c r="G11" s="623"/>
      <c r="H11" s="623"/>
      <c r="I11" s="623"/>
      <c r="J11" s="623"/>
      <c r="K11" s="623"/>
      <c r="L11" s="62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24" t="s">
        <v>117</v>
      </c>
      <c r="H12" s="624"/>
      <c r="I12" s="624"/>
      <c r="J12" s="624"/>
      <c r="K12" s="624"/>
      <c r="L12" s="624"/>
      <c r="M12" s="624"/>
      <c r="N12" s="3"/>
      <c r="O12" s="3"/>
    </row>
    <row r="13" spans="1:20" ht="15.75">
      <c r="B13" s="6"/>
      <c r="C13" s="6"/>
      <c r="D13" s="6"/>
      <c r="E13" s="6"/>
      <c r="F13" s="6"/>
      <c r="G13" s="6"/>
      <c r="H13" s="623" t="s">
        <v>118</v>
      </c>
      <c r="I13" s="623"/>
      <c r="J13" s="623"/>
      <c r="K13" s="623"/>
      <c r="L13" s="623"/>
      <c r="M13" s="623"/>
      <c r="N13" s="623"/>
      <c r="O13" s="3"/>
    </row>
    <row r="14" spans="1:20" ht="15.75">
      <c r="B14" s="6"/>
      <c r="C14" s="6"/>
      <c r="D14" s="6"/>
      <c r="E14" s="6"/>
      <c r="F14" s="6"/>
      <c r="G14" s="6"/>
      <c r="H14" s="6"/>
      <c r="I14" s="624" t="s">
        <v>119</v>
      </c>
      <c r="J14" s="624"/>
      <c r="K14" s="624"/>
      <c r="L14" s="624"/>
      <c r="M14" s="624"/>
      <c r="N14" s="624"/>
      <c r="O14" s="624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40" t="s">
        <v>66</v>
      </c>
      <c r="B1" s="640"/>
      <c r="C1" s="642" t="s">
        <v>67</v>
      </c>
      <c r="D1" s="642"/>
      <c r="E1" s="640" t="s">
        <v>0</v>
      </c>
      <c r="F1" s="640"/>
      <c r="G1" s="643" t="s">
        <v>10</v>
      </c>
      <c r="H1" s="643"/>
      <c r="I1" s="643"/>
      <c r="J1" s="640" t="s">
        <v>8</v>
      </c>
      <c r="K1" s="640"/>
      <c r="L1" s="644" t="s">
        <v>447</v>
      </c>
      <c r="M1" s="645"/>
      <c r="N1" s="645"/>
      <c r="O1" s="646"/>
      <c r="P1" s="641" t="s">
        <v>65</v>
      </c>
      <c r="Q1" s="641"/>
      <c r="R1" s="643" t="s">
        <v>55</v>
      </c>
      <c r="S1" s="643"/>
      <c r="T1" s="649" t="s">
        <v>46</v>
      </c>
      <c r="U1" s="647" t="s">
        <v>86</v>
      </c>
      <c r="V1" s="647"/>
      <c r="W1" s="647"/>
      <c r="X1" s="647"/>
      <c r="Y1" s="647"/>
      <c r="Z1" s="647"/>
      <c r="AA1" s="647"/>
      <c r="AB1" s="647"/>
      <c r="AC1" s="647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315</v>
      </c>
      <c r="M2" s="73" t="s">
        <v>319</v>
      </c>
      <c r="N2" s="73" t="s">
        <v>320</v>
      </c>
      <c r="O2" s="252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650"/>
      <c r="U2" s="648"/>
      <c r="V2" s="648"/>
      <c r="W2" s="648"/>
      <c r="X2" s="648"/>
      <c r="Y2" s="648"/>
      <c r="Z2" s="648"/>
      <c r="AA2" s="648"/>
      <c r="AB2" s="648"/>
      <c r="AC2" s="648"/>
    </row>
    <row r="3" spans="1:35" s="17" customFormat="1">
      <c r="A3" s="12" t="str">
        <f>'1-συμβολαια'!A3</f>
        <v>???</v>
      </c>
      <c r="B3" s="49"/>
      <c r="C3" s="80">
        <f>'1-συμβολαια'!B3</f>
        <v>36362</v>
      </c>
      <c r="D3" s="18"/>
      <c r="E3" s="91" t="str">
        <f>'1-συμβολαια'!C3</f>
        <v>δανείου 8.417κ  1.100.000δρχ ….. ΕΞΟΦΛΗΣΗ</v>
      </c>
      <c r="F3" s="13"/>
      <c r="G3" s="14" t="str">
        <f>'4-πολλυπρ'!D3</f>
        <v>τραπεζα …??? [….</v>
      </c>
      <c r="H3" s="14" t="str">
        <f>'4-πολλυπρ'!I3</f>
        <v>219-59</v>
      </c>
      <c r="I3" s="19"/>
      <c r="J3" s="19">
        <f>'1-συμβολαια'!D3</f>
        <v>0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484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>υποθήκης 8.417κ  1.100.000δρχ …. ΕΞΑΛΕΙΨΗ</v>
      </c>
      <c r="F4" s="13"/>
      <c r="G4" s="14" t="str">
        <f>'4-πολλυπρ'!D4</f>
        <v>τραπεζα …??? [….</v>
      </c>
      <c r="H4" s="14" t="str">
        <f>'4-πολλυπρ'!I4</f>
        <v>219-59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80">
        <f>'1-συμβολαια'!B5</f>
        <v>0</v>
      </c>
      <c r="D5" s="18"/>
      <c r="E5" s="91" t="str">
        <f>'1-συμβολαια'!C5</f>
        <v>δανείου 8.417κ ΤΟΚΟΙ [προυπολογιζόμενοι VS πληρωμένοι]</v>
      </c>
      <c r="F5" s="13"/>
      <c r="G5" s="14" t="str">
        <f>'4-πολλυπρ'!D5</f>
        <v>τραπεζα …??? [….</v>
      </c>
      <c r="H5" s="14" t="str">
        <f>'4-πολλυπρ'!I5</f>
        <v>219-59</v>
      </c>
      <c r="I5" s="19"/>
      <c r="J5" s="19">
        <f>'1-συμβολαια'!D5</f>
        <v>111111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6"/>
      <c r="V5" s="86"/>
      <c r="W5" s="81"/>
      <c r="X5" s="24"/>
      <c r="Y5" s="24"/>
      <c r="Z5" s="24"/>
      <c r="AA5" s="24"/>
      <c r="AB5" s="24"/>
      <c r="AC5" s="24"/>
    </row>
    <row r="6" spans="1:35">
      <c r="A6" s="410" t="s">
        <v>56</v>
      </c>
      <c r="B6" s="411"/>
      <c r="C6" s="411"/>
      <c r="D6" s="411"/>
      <c r="E6" s="411"/>
      <c r="F6" s="411"/>
      <c r="G6" s="411"/>
      <c r="H6" s="411"/>
      <c r="I6" s="411"/>
      <c r="J6" s="411"/>
      <c r="K6" s="44"/>
      <c r="L6" s="1">
        <f>SUM(L3:L5)</f>
        <v>100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484</v>
      </c>
      <c r="S6" s="1">
        <f>SUM(S3:S5)</f>
        <v>0</v>
      </c>
      <c r="T6" s="3"/>
      <c r="U6" s="82"/>
      <c r="V6" s="82"/>
    </row>
    <row r="7" spans="1:35">
      <c r="T7" s="122"/>
    </row>
    <row r="8" spans="1:35" ht="15.75" customHeight="1">
      <c r="T8" s="122"/>
      <c r="U8" s="623" t="s">
        <v>121</v>
      </c>
      <c r="V8" s="623"/>
      <c r="W8" s="623"/>
      <c r="X8" s="623"/>
      <c r="Y8" s="623"/>
      <c r="Z8" s="623"/>
      <c r="AA8" s="623"/>
      <c r="AB8" s="623"/>
      <c r="AC8" s="623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24" t="s">
        <v>122</v>
      </c>
      <c r="W9" s="624"/>
      <c r="X9" s="624"/>
      <c r="Y9" s="624"/>
      <c r="Z9" s="624"/>
      <c r="AA9" s="624"/>
      <c r="AB9" s="624"/>
      <c r="AC9" s="624"/>
      <c r="AD9" s="624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23" t="s">
        <v>123</v>
      </c>
      <c r="X10" s="623"/>
      <c r="Y10" s="623"/>
      <c r="Z10" s="623"/>
      <c r="AA10" s="623"/>
      <c r="AB10" s="623"/>
      <c r="AC10" s="623"/>
      <c r="AD10" s="623"/>
      <c r="AE10" s="623"/>
      <c r="AF10" s="115"/>
      <c r="AG10" s="115"/>
      <c r="AH10" s="115"/>
      <c r="AI10" s="115"/>
    </row>
    <row r="11" spans="1:35" ht="15.75">
      <c r="U11" s="121"/>
      <c r="V11" s="121"/>
      <c r="W11" s="121"/>
      <c r="X11" s="624" t="s">
        <v>124</v>
      </c>
      <c r="Y11" s="624"/>
      <c r="Z11" s="624"/>
      <c r="AA11" s="624"/>
      <c r="AB11" s="624"/>
      <c r="AC11" s="624"/>
      <c r="AD11" s="624"/>
      <c r="AE11" s="624"/>
      <c r="AF11" s="624"/>
      <c r="AG11" s="115"/>
      <c r="AH11" s="115"/>
      <c r="AI11" s="115"/>
    </row>
    <row r="12" spans="1:35" ht="15.75">
      <c r="U12" s="121"/>
      <c r="V12" s="121"/>
      <c r="W12" s="121"/>
      <c r="X12" s="121"/>
      <c r="Y12" s="623" t="s">
        <v>125</v>
      </c>
      <c r="Z12" s="623"/>
      <c r="AA12" s="623"/>
      <c r="AB12" s="623"/>
      <c r="AC12" s="623"/>
      <c r="AD12" s="623"/>
      <c r="AE12" s="623"/>
      <c r="AF12" s="623"/>
      <c r="AG12" s="623"/>
      <c r="AH12" s="115"/>
      <c r="AI12" s="115"/>
    </row>
    <row r="13" spans="1:35" ht="15.75">
      <c r="U13" s="121"/>
      <c r="V13" s="121"/>
      <c r="W13" s="121"/>
      <c r="X13" s="121"/>
      <c r="Y13" s="121"/>
      <c r="Z13" s="624" t="s">
        <v>126</v>
      </c>
      <c r="AA13" s="624"/>
      <c r="AB13" s="624"/>
      <c r="AC13" s="624"/>
      <c r="AD13" s="624"/>
      <c r="AE13" s="624"/>
      <c r="AF13" s="624"/>
      <c r="AG13" s="624"/>
      <c r="AH13" s="624"/>
      <c r="AI13" s="115"/>
    </row>
    <row r="14" spans="1:35" ht="15.75">
      <c r="U14" s="121"/>
      <c r="V14" s="121"/>
      <c r="W14" s="121"/>
      <c r="X14" s="121"/>
      <c r="Y14" s="121"/>
      <c r="Z14" s="121"/>
      <c r="AA14" s="623" t="s">
        <v>127</v>
      </c>
      <c r="AB14" s="623"/>
      <c r="AC14" s="623"/>
      <c r="AD14" s="623"/>
      <c r="AE14" s="623"/>
      <c r="AF14" s="623"/>
      <c r="AG14" s="623"/>
      <c r="AH14" s="623"/>
      <c r="AI14" s="623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55" t="s">
        <v>31</v>
      </c>
      <c r="B1" s="656"/>
      <c r="C1" s="656"/>
      <c r="D1" s="656"/>
      <c r="E1" s="657"/>
      <c r="F1" s="658" t="s">
        <v>288</v>
      </c>
      <c r="G1" s="659"/>
      <c r="H1" s="659"/>
      <c r="I1" s="660"/>
      <c r="J1" s="651" t="s">
        <v>289</v>
      </c>
      <c r="K1" s="652"/>
      <c r="L1" s="652"/>
      <c r="M1" s="652"/>
      <c r="N1" s="652"/>
      <c r="O1" s="652"/>
      <c r="P1" s="652"/>
      <c r="Q1" s="652"/>
      <c r="R1" s="652"/>
      <c r="S1" s="652"/>
      <c r="T1" s="652"/>
      <c r="U1" s="652"/>
      <c r="V1" s="652"/>
      <c r="W1" s="652"/>
      <c r="X1" s="652"/>
      <c r="Y1" s="653"/>
      <c r="Z1" s="661" t="s">
        <v>290</v>
      </c>
      <c r="AA1" s="662"/>
      <c r="AB1" s="662"/>
      <c r="AC1" s="663"/>
      <c r="AD1" s="651" t="s">
        <v>291</v>
      </c>
      <c r="AE1" s="652"/>
      <c r="AF1" s="652"/>
      <c r="AG1" s="652"/>
      <c r="AH1" s="652"/>
      <c r="AI1" s="652"/>
      <c r="AJ1" s="652"/>
      <c r="AK1" s="652"/>
      <c r="AL1" s="652"/>
      <c r="AM1" s="652"/>
      <c r="AN1" s="652"/>
      <c r="AO1" s="652"/>
      <c r="AP1" s="652"/>
      <c r="AQ1" s="652"/>
      <c r="AR1" s="652"/>
      <c r="AS1" s="653"/>
      <c r="AT1" s="658" t="s">
        <v>292</v>
      </c>
      <c r="AU1" s="659"/>
      <c r="AV1" s="659"/>
      <c r="AW1" s="660"/>
      <c r="AX1" s="651" t="s">
        <v>293</v>
      </c>
      <c r="AY1" s="652"/>
      <c r="AZ1" s="652"/>
      <c r="BA1" s="652"/>
      <c r="BB1" s="652"/>
      <c r="BC1" s="652"/>
      <c r="BD1" s="652"/>
      <c r="BE1" s="652"/>
      <c r="BF1" s="652"/>
      <c r="BG1" s="652"/>
      <c r="BH1" s="652"/>
      <c r="BI1" s="652"/>
      <c r="BJ1" s="652"/>
      <c r="BK1" s="652"/>
      <c r="BL1" s="652"/>
      <c r="BM1" s="653"/>
    </row>
    <row r="2" spans="1:65" s="4" customFormat="1" ht="23.25" customHeight="1">
      <c r="A2" s="191" t="s">
        <v>19</v>
      </c>
      <c r="B2" s="191" t="s">
        <v>294</v>
      </c>
      <c r="C2" s="192" t="s">
        <v>295</v>
      </c>
      <c r="D2" s="420" t="s">
        <v>29</v>
      </c>
      <c r="E2" s="610"/>
      <c r="F2" s="193" t="s">
        <v>296</v>
      </c>
      <c r="G2" s="191" t="s">
        <v>18</v>
      </c>
      <c r="H2" s="193" t="s">
        <v>23</v>
      </c>
      <c r="I2" s="194" t="s">
        <v>86</v>
      </c>
      <c r="J2" s="195" t="s">
        <v>297</v>
      </c>
      <c r="K2" s="195" t="s">
        <v>298</v>
      </c>
      <c r="L2" s="193" t="s">
        <v>299</v>
      </c>
      <c r="M2" s="193" t="s">
        <v>300</v>
      </c>
      <c r="N2" s="193" t="s">
        <v>301</v>
      </c>
      <c r="O2" s="193" t="s">
        <v>302</v>
      </c>
      <c r="P2" s="193" t="s">
        <v>303</v>
      </c>
      <c r="Q2" s="193" t="s">
        <v>304</v>
      </c>
      <c r="R2" s="193" t="s">
        <v>305</v>
      </c>
      <c r="S2" s="193" t="s">
        <v>306</v>
      </c>
      <c r="T2" s="193" t="s">
        <v>307</v>
      </c>
      <c r="U2" s="193" t="s">
        <v>23</v>
      </c>
      <c r="V2" s="193" t="s">
        <v>308</v>
      </c>
      <c r="W2" s="193" t="s">
        <v>309</v>
      </c>
      <c r="X2" s="193" t="s">
        <v>310</v>
      </c>
      <c r="Y2" s="196" t="s">
        <v>311</v>
      </c>
      <c r="Z2" s="193" t="s">
        <v>296</v>
      </c>
      <c r="AA2" s="191" t="s">
        <v>18</v>
      </c>
      <c r="AB2" s="193" t="s">
        <v>23</v>
      </c>
      <c r="AC2" s="197" t="s">
        <v>86</v>
      </c>
      <c r="AD2" s="195" t="s">
        <v>297</v>
      </c>
      <c r="AE2" s="195" t="s">
        <v>298</v>
      </c>
      <c r="AF2" s="193" t="s">
        <v>299</v>
      </c>
      <c r="AG2" s="193" t="s">
        <v>300</v>
      </c>
      <c r="AH2" s="193" t="s">
        <v>301</v>
      </c>
      <c r="AI2" s="193" t="s">
        <v>302</v>
      </c>
      <c r="AJ2" s="193" t="s">
        <v>303</v>
      </c>
      <c r="AK2" s="193" t="s">
        <v>304</v>
      </c>
      <c r="AL2" s="193" t="s">
        <v>305</v>
      </c>
      <c r="AM2" s="193" t="s">
        <v>306</v>
      </c>
      <c r="AN2" s="193" t="s">
        <v>307</v>
      </c>
      <c r="AO2" s="193" t="s">
        <v>23</v>
      </c>
      <c r="AP2" s="193" t="s">
        <v>308</v>
      </c>
      <c r="AQ2" s="193" t="s">
        <v>309</v>
      </c>
      <c r="AR2" s="193" t="s">
        <v>310</v>
      </c>
      <c r="AS2" s="196" t="s">
        <v>311</v>
      </c>
      <c r="AT2" s="193" t="s">
        <v>296</v>
      </c>
      <c r="AU2" s="191" t="s">
        <v>18</v>
      </c>
      <c r="AV2" s="193" t="s">
        <v>23</v>
      </c>
      <c r="AW2" s="194" t="s">
        <v>86</v>
      </c>
      <c r="AX2" s="195" t="s">
        <v>297</v>
      </c>
      <c r="AY2" s="195" t="s">
        <v>298</v>
      </c>
      <c r="AZ2" s="193" t="s">
        <v>299</v>
      </c>
      <c r="BA2" s="193" t="s">
        <v>300</v>
      </c>
      <c r="BB2" s="193" t="s">
        <v>301</v>
      </c>
      <c r="BC2" s="193" t="s">
        <v>302</v>
      </c>
      <c r="BD2" s="193" t="s">
        <v>303</v>
      </c>
      <c r="BE2" s="193" t="s">
        <v>304</v>
      </c>
      <c r="BF2" s="193" t="s">
        <v>305</v>
      </c>
      <c r="BG2" s="193" t="s">
        <v>306</v>
      </c>
      <c r="BH2" s="193" t="s">
        <v>307</v>
      </c>
      <c r="BI2" s="193" t="s">
        <v>23</v>
      </c>
      <c r="BJ2" s="193" t="s">
        <v>308</v>
      </c>
      <c r="BK2" s="193" t="s">
        <v>309</v>
      </c>
      <c r="BL2" s="193" t="s">
        <v>312</v>
      </c>
      <c r="BM2" s="196" t="s">
        <v>311</v>
      </c>
    </row>
    <row r="3" spans="1:65" s="32" customFormat="1">
      <c r="A3" s="28" t="str">
        <f>'1-συμβολαια'!A3</f>
        <v>???</v>
      </c>
      <c r="B3" s="14" t="str">
        <f>'4-πολλυπρ'!D3</f>
        <v>τραπεζα …??? [….</v>
      </c>
      <c r="C3" s="14" t="str">
        <f>'4-πολλυπρ'!I3</f>
        <v>219-59</v>
      </c>
      <c r="D3" s="30"/>
      <c r="E3" s="28"/>
      <c r="F3" s="28"/>
      <c r="G3" s="29"/>
      <c r="H3" s="28"/>
      <c r="I3" s="28"/>
      <c r="J3" s="28"/>
      <c r="K3" s="145" t="s">
        <v>313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313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τραπεζα …??? [….</v>
      </c>
      <c r="C4" s="14" t="str">
        <f>'4-πολλυπρ'!I4</f>
        <v>219-59</v>
      </c>
      <c r="D4" s="30"/>
      <c r="E4" s="28"/>
      <c r="F4" s="28"/>
      <c r="G4" s="29"/>
      <c r="H4" s="28"/>
      <c r="I4" s="28"/>
      <c r="J4" s="28"/>
      <c r="K4" s="145" t="s">
        <v>313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8" t="s">
        <v>313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>
        <f>'1-συμβολαια'!A5</f>
        <v>0</v>
      </c>
      <c r="B5" s="14" t="str">
        <f>'4-πολλυπρ'!D5</f>
        <v>τραπεζα …??? [….</v>
      </c>
      <c r="C5" s="14" t="str">
        <f>'4-πολλυπρ'!I5</f>
        <v>219-59</v>
      </c>
      <c r="D5" s="30"/>
      <c r="E5" s="28"/>
      <c r="F5" s="28"/>
      <c r="G5" s="29"/>
      <c r="H5" s="28"/>
      <c r="I5" s="28"/>
      <c r="J5" s="28"/>
      <c r="K5" s="145" t="s">
        <v>313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98" t="s">
        <v>313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7" spans="1:65">
      <c r="F7" s="654" t="s">
        <v>314</v>
      </c>
      <c r="G7" s="654"/>
      <c r="H7" s="654"/>
      <c r="I7" s="654"/>
    </row>
    <row r="8" spans="1:65">
      <c r="F8" s="654"/>
      <c r="G8" s="654"/>
      <c r="H8" s="654"/>
      <c r="I8" s="654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8"/>
  <sheetViews>
    <sheetView workbookViewId="0">
      <pane ySplit="2" topLeftCell="A3" activePane="bottomLeft" state="frozen"/>
      <selection pane="bottomLeft" activeCell="K17" sqref="K17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44" style="92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687" t="s">
        <v>1</v>
      </c>
      <c r="B1" s="689" t="s">
        <v>2</v>
      </c>
      <c r="C1" s="686" t="s">
        <v>0</v>
      </c>
      <c r="D1" s="690" t="s">
        <v>11</v>
      </c>
      <c r="E1" s="684" t="s">
        <v>12</v>
      </c>
      <c r="F1" s="666" t="s">
        <v>449</v>
      </c>
      <c r="G1" s="666"/>
      <c r="H1" s="666"/>
      <c r="I1" s="666"/>
      <c r="J1" s="664" t="s">
        <v>362</v>
      </c>
      <c r="K1" s="665"/>
      <c r="L1" s="586" t="s">
        <v>490</v>
      </c>
      <c r="M1" s="586"/>
      <c r="N1" s="667" t="s">
        <v>137</v>
      </c>
      <c r="O1" s="668"/>
      <c r="P1" s="671" t="s">
        <v>77</v>
      </c>
      <c r="Q1" s="672"/>
      <c r="R1" s="672"/>
      <c r="S1" s="672"/>
      <c r="T1" s="696" t="s">
        <v>491</v>
      </c>
      <c r="U1" s="697"/>
      <c r="V1" s="675" t="s">
        <v>43</v>
      </c>
      <c r="W1" s="676"/>
      <c r="X1" s="677"/>
      <c r="Y1" s="678" t="s">
        <v>58</v>
      </c>
      <c r="Z1" s="679"/>
      <c r="AA1" s="680"/>
      <c r="AB1" s="673" t="s">
        <v>78</v>
      </c>
      <c r="AC1" s="674"/>
      <c r="AD1" s="674"/>
      <c r="AE1" s="674"/>
      <c r="AF1" s="674"/>
      <c r="AG1" s="390"/>
      <c r="AH1" s="692" t="s">
        <v>54</v>
      </c>
      <c r="AI1" s="694" t="s">
        <v>44</v>
      </c>
      <c r="AJ1" s="669" t="s">
        <v>81</v>
      </c>
      <c r="AK1" s="698" t="s">
        <v>29</v>
      </c>
      <c r="AL1" s="699"/>
      <c r="AM1" s="699"/>
      <c r="AN1" s="699"/>
      <c r="AO1" s="700"/>
    </row>
    <row r="2" spans="1:43" ht="26.25" thickBot="1">
      <c r="A2" s="688"/>
      <c r="B2" s="415"/>
      <c r="C2" s="445"/>
      <c r="D2" s="691"/>
      <c r="E2" s="685"/>
      <c r="F2" s="364" t="s">
        <v>252</v>
      </c>
      <c r="G2" s="365" t="s">
        <v>93</v>
      </c>
      <c r="H2" s="365" t="s">
        <v>47</v>
      </c>
      <c r="I2" s="363" t="s">
        <v>405</v>
      </c>
      <c r="J2" s="262" t="s">
        <v>23</v>
      </c>
      <c r="K2" s="366" t="s">
        <v>405</v>
      </c>
      <c r="L2" s="188"/>
      <c r="M2" s="367" t="s">
        <v>405</v>
      </c>
      <c r="N2" s="40" t="s">
        <v>23</v>
      </c>
      <c r="O2" s="363" t="s">
        <v>405</v>
      </c>
      <c r="P2" s="69" t="s">
        <v>23</v>
      </c>
      <c r="Q2" s="262" t="s">
        <v>405</v>
      </c>
      <c r="R2" s="75" t="s">
        <v>83</v>
      </c>
      <c r="S2" s="368" t="s">
        <v>82</v>
      </c>
      <c r="T2" s="40" t="s">
        <v>23</v>
      </c>
      <c r="U2" s="362" t="s">
        <v>405</v>
      </c>
      <c r="V2" s="40" t="s">
        <v>23</v>
      </c>
      <c r="W2" s="262" t="s">
        <v>405</v>
      </c>
      <c r="X2" s="35" t="s">
        <v>34</v>
      </c>
      <c r="Y2" s="40" t="s">
        <v>23</v>
      </c>
      <c r="Z2" s="262" t="s">
        <v>405</v>
      </c>
      <c r="AA2" s="36" t="s">
        <v>34</v>
      </c>
      <c r="AB2" s="40" t="s">
        <v>493</v>
      </c>
      <c r="AC2" s="262" t="s">
        <v>405</v>
      </c>
      <c r="AD2" s="9" t="s">
        <v>492</v>
      </c>
      <c r="AE2" s="262" t="s">
        <v>405</v>
      </c>
      <c r="AF2" s="70" t="s">
        <v>33</v>
      </c>
      <c r="AG2" s="262" t="s">
        <v>405</v>
      </c>
      <c r="AH2" s="693"/>
      <c r="AI2" s="695"/>
      <c r="AJ2" s="670"/>
      <c r="AK2" s="698"/>
      <c r="AL2" s="699"/>
      <c r="AM2" s="699"/>
      <c r="AN2" s="699"/>
      <c r="AO2" s="700"/>
    </row>
    <row r="3" spans="1:43" s="5" customFormat="1">
      <c r="A3" s="361" t="str">
        <f>'1-συμβολαια'!A3</f>
        <v>???</v>
      </c>
      <c r="B3" s="360">
        <f>'1-συμβολαια'!B3</f>
        <v>36362</v>
      </c>
      <c r="C3" s="357" t="str">
        <f>'1-συμβολαια'!C3</f>
        <v>δανείου 8.417κ  1.100.000δρχ ….. ΕΞΟΦΛΗΣΗ</v>
      </c>
      <c r="D3" s="310" t="str">
        <f>'4-πολλυπρ'!D3</f>
        <v>τραπεζα …??? [….</v>
      </c>
      <c r="E3" s="310" t="str">
        <f>'4-πολλυπρ'!I3</f>
        <v>219-59</v>
      </c>
      <c r="F3" s="310">
        <f>'14-βιβλΕσ'!O3</f>
        <v>102</v>
      </c>
      <c r="G3" s="279">
        <f>'14-βιβλΕσ'!Q3</f>
        <v>0</v>
      </c>
      <c r="H3" s="279">
        <f t="shared" ref="H3:H5" si="0">F3+G3</f>
        <v>102</v>
      </c>
      <c r="I3" s="358">
        <f t="shared" ref="I3:I5" si="1">H3/340.75</f>
        <v>0.29933969185619957</v>
      </c>
      <c r="J3" s="279">
        <f>'8-κ-15-17'!AG3</f>
        <v>0</v>
      </c>
      <c r="K3" s="358">
        <f t="shared" ref="K3:K5" si="2">J3/340.75</f>
        <v>0</v>
      </c>
      <c r="L3" s="279">
        <f>('14-βιβλΕσ'!N3+'14-βιβλΕσ'!O3+'14-βιβλΕσ'!R3)*30%</f>
        <v>6723.5999999999995</v>
      </c>
      <c r="M3" s="358">
        <f t="shared" ref="M3:M5" si="3">L3/340.75</f>
        <v>19.731768158473955</v>
      </c>
      <c r="N3" s="279">
        <f>'14-βιβλΕσ'!R3</f>
        <v>11750</v>
      </c>
      <c r="O3" s="358">
        <f t="shared" ref="O3:O5" si="4">N3/340.75</f>
        <v>34.482758620689658</v>
      </c>
      <c r="P3" s="394"/>
      <c r="Q3" s="394"/>
      <c r="R3" s="394"/>
      <c r="S3" s="394"/>
      <c r="T3" s="279">
        <f t="shared" ref="T3:T5" si="5">AF3</f>
        <v>21930</v>
      </c>
      <c r="U3" s="358">
        <f t="shared" ref="U3:W5" si="6">T3/340.75</f>
        <v>64.358033749082907</v>
      </c>
      <c r="V3" s="279">
        <f t="shared" ref="V3:V5" si="7">AF3+T3</f>
        <v>43860</v>
      </c>
      <c r="W3" s="358">
        <f t="shared" si="6"/>
        <v>128.71606749816581</v>
      </c>
      <c r="X3" s="283">
        <v>2763</v>
      </c>
      <c r="Y3" s="394"/>
      <c r="Z3" s="394"/>
      <c r="AA3" s="394"/>
      <c r="AB3" s="279">
        <f>'1-συμβολαια'!L3+'8-κ-15-17'!AE3+'14-βιβλΕσ'!L3+'14-βιβλΕσ'!Q3+'14-βιβλΕσ'!R3</f>
        <v>25150</v>
      </c>
      <c r="AC3" s="358">
        <f t="shared" ref="AC3:AC5" si="8">AB3/340.75</f>
        <v>73.807776962582537</v>
      </c>
      <c r="AD3" s="279">
        <f>'1-συμβολαια'!M3</f>
        <v>3220</v>
      </c>
      <c r="AE3" s="358">
        <f t="shared" ref="AE3:AE5" si="9">AD3/340.75</f>
        <v>9.4497432134996338</v>
      </c>
      <c r="AF3" s="279">
        <f t="shared" ref="AF3:AF5" si="10">AB3-AD3</f>
        <v>21930</v>
      </c>
      <c r="AG3" s="358">
        <f t="shared" ref="AG3:AG5" si="11">AF3/340.75</f>
        <v>64.358033749082907</v>
      </c>
      <c r="AH3" s="335">
        <v>45930</v>
      </c>
      <c r="AI3" s="341">
        <f t="shared" ref="AI3:AI5" si="12">X3+AA3</f>
        <v>2763</v>
      </c>
      <c r="AJ3" s="359"/>
      <c r="AK3" s="74"/>
      <c r="AL3" s="74"/>
      <c r="AM3" s="74"/>
      <c r="AN3" s="74"/>
      <c r="AO3" s="74"/>
    </row>
    <row r="4" spans="1:43" s="5" customFormat="1">
      <c r="A4" s="361">
        <f>'1-συμβολαια'!A4</f>
        <v>0</v>
      </c>
      <c r="B4" s="360"/>
      <c r="C4" s="357" t="str">
        <f>'1-συμβολαια'!C4</f>
        <v>υποθήκης 8.417κ  1.100.000δρχ …. ΕΞΑΛΕΙΨΗ</v>
      </c>
      <c r="D4" s="310" t="str">
        <f>'4-πολλυπρ'!D4</f>
        <v>τραπεζα …??? [….</v>
      </c>
      <c r="E4" s="310" t="str">
        <f>'4-πολλυπρ'!I4</f>
        <v>219-59</v>
      </c>
      <c r="F4" s="310">
        <f>'14-βιβλΕσ'!O4</f>
        <v>190</v>
      </c>
      <c r="G4" s="279">
        <f>'14-βιβλΕσ'!Q4</f>
        <v>1700</v>
      </c>
      <c r="H4" s="279">
        <f t="shared" si="0"/>
        <v>1890</v>
      </c>
      <c r="I4" s="358">
        <f t="shared" si="1"/>
        <v>5.5465884079236973</v>
      </c>
      <c r="J4" s="279">
        <f>'8-κ-15-17'!AG4</f>
        <v>0</v>
      </c>
      <c r="K4" s="358">
        <f t="shared" si="2"/>
        <v>0</v>
      </c>
      <c r="L4" s="279">
        <f>('14-βιβλΕσ'!N4+'14-βιβλΕσ'!O4+'14-βιβλΕσ'!R4)*30%</f>
        <v>5550</v>
      </c>
      <c r="M4" s="358">
        <f t="shared" si="3"/>
        <v>16.28760088041086</v>
      </c>
      <c r="N4" s="279">
        <f>'14-βιβλΕσ'!R4</f>
        <v>7300</v>
      </c>
      <c r="O4" s="358">
        <f t="shared" si="4"/>
        <v>21.423330887747614</v>
      </c>
      <c r="P4" s="394"/>
      <c r="Q4" s="394"/>
      <c r="R4" s="394"/>
      <c r="S4" s="394"/>
      <c r="T4" s="279">
        <f t="shared" si="5"/>
        <v>20200</v>
      </c>
      <c r="U4" s="358">
        <f t="shared" si="6"/>
        <v>59.280997798972855</v>
      </c>
      <c r="V4" s="279">
        <f t="shared" si="7"/>
        <v>40400</v>
      </c>
      <c r="W4" s="358">
        <f t="shared" si="6"/>
        <v>118.56199559794571</v>
      </c>
      <c r="X4" s="283">
        <v>2544</v>
      </c>
      <c r="Y4" s="394"/>
      <c r="Z4" s="394"/>
      <c r="AA4" s="394"/>
      <c r="AB4" s="279">
        <f>'1-συμβολαια'!L4+'8-κ-15-17'!AE4+'14-βιβλΕσ'!L4+'14-βιβλΕσ'!Q4+'14-βιβλΕσ'!R4</f>
        <v>20200</v>
      </c>
      <c r="AC4" s="358">
        <f t="shared" si="8"/>
        <v>59.280997798972855</v>
      </c>
      <c r="AD4" s="279">
        <f>'1-συμβολαια'!M4</f>
        <v>0</v>
      </c>
      <c r="AE4" s="358">
        <f t="shared" si="9"/>
        <v>0</v>
      </c>
      <c r="AF4" s="279">
        <f t="shared" si="10"/>
        <v>20200</v>
      </c>
      <c r="AG4" s="358">
        <f t="shared" si="11"/>
        <v>59.280997798972855</v>
      </c>
      <c r="AH4" s="335"/>
      <c r="AI4" s="341">
        <f t="shared" si="12"/>
        <v>2544</v>
      </c>
      <c r="AJ4" s="359"/>
      <c r="AK4" s="74"/>
      <c r="AL4" s="74"/>
      <c r="AM4" s="74"/>
      <c r="AN4" s="74"/>
      <c r="AO4" s="74"/>
    </row>
    <row r="5" spans="1:43" s="5" customFormat="1">
      <c r="A5" s="361">
        <f>'1-συμβολαια'!A5</f>
        <v>0</v>
      </c>
      <c r="B5" s="360"/>
      <c r="C5" s="357" t="str">
        <f>'1-συμβολαια'!C5</f>
        <v>δανείου 8.417κ ΤΟΚΟΙ [προυπολογιζόμενοι VS πληρωμένοι]</v>
      </c>
      <c r="D5" s="310" t="str">
        <f>'4-πολλυπρ'!D5</f>
        <v>τραπεζα …??? [….</v>
      </c>
      <c r="E5" s="310" t="str">
        <f>'4-πολλυπρ'!I5</f>
        <v>219-59</v>
      </c>
      <c r="F5" s="310">
        <f>'14-βιβλΕσ'!O5</f>
        <v>633.99979999999994</v>
      </c>
      <c r="G5" s="279">
        <f>'14-βιβλΕσ'!Q5</f>
        <v>100</v>
      </c>
      <c r="H5" s="279">
        <f t="shared" si="0"/>
        <v>733.99979999999994</v>
      </c>
      <c r="I5" s="358">
        <f t="shared" si="1"/>
        <v>2.1540713132795304</v>
      </c>
      <c r="J5" s="279">
        <f>'8-κ-15-17'!AG5</f>
        <v>1444.4430000000002</v>
      </c>
      <c r="K5" s="358">
        <f t="shared" si="2"/>
        <v>4.2390110051357306</v>
      </c>
      <c r="L5" s="279">
        <f>('14-βιβλΕσ'!N5+'14-βιβλΕσ'!O5+'14-βιβλΕσ'!R5)*30%</f>
        <v>4077.9996000000001</v>
      </c>
      <c r="M5" s="358">
        <f t="shared" si="3"/>
        <v>11.967717094644168</v>
      </c>
      <c r="N5" s="279">
        <f>'14-βιβλΕσ'!R5</f>
        <v>3100</v>
      </c>
      <c r="O5" s="358">
        <f t="shared" si="4"/>
        <v>9.0975788701393991</v>
      </c>
      <c r="P5" s="394"/>
      <c r="Q5" s="394"/>
      <c r="R5" s="394"/>
      <c r="S5" s="394"/>
      <c r="T5" s="279">
        <f t="shared" si="5"/>
        <v>15137.775</v>
      </c>
      <c r="U5" s="358">
        <f t="shared" si="6"/>
        <v>44.424871606749818</v>
      </c>
      <c r="V5" s="279">
        <f t="shared" si="7"/>
        <v>30275.55</v>
      </c>
      <c r="W5" s="358">
        <f t="shared" si="6"/>
        <v>88.849743213499636</v>
      </c>
      <c r="X5" s="283">
        <v>1907</v>
      </c>
      <c r="Y5" s="394"/>
      <c r="Z5" s="394"/>
      <c r="AA5" s="394"/>
      <c r="AB5" s="279">
        <f>'1-συμβολαια'!L5+'8-κ-15-17'!AE5+'14-βιβλΕσ'!L5+'14-βιβλΕσ'!Q5+'14-βιβλΕσ'!R5</f>
        <v>15137.775</v>
      </c>
      <c r="AC5" s="358">
        <f t="shared" si="8"/>
        <v>44.424871606749818</v>
      </c>
      <c r="AD5" s="279">
        <f>'1-συμβολαια'!M5</f>
        <v>0</v>
      </c>
      <c r="AE5" s="358">
        <f t="shared" si="9"/>
        <v>0</v>
      </c>
      <c r="AF5" s="279">
        <f t="shared" si="10"/>
        <v>15137.775</v>
      </c>
      <c r="AG5" s="358">
        <f t="shared" si="11"/>
        <v>44.424871606749818</v>
      </c>
      <c r="AH5" s="335"/>
      <c r="AI5" s="341">
        <f t="shared" si="12"/>
        <v>1907</v>
      </c>
      <c r="AJ5" s="359"/>
      <c r="AK5" s="74"/>
      <c r="AL5" s="74"/>
      <c r="AM5" s="74"/>
      <c r="AN5" s="74"/>
      <c r="AO5" s="74"/>
    </row>
    <row r="6" spans="1:43">
      <c r="A6" s="681" t="s">
        <v>35</v>
      </c>
      <c r="B6" s="682"/>
      <c r="C6" s="682"/>
      <c r="D6" s="682"/>
      <c r="E6" s="683"/>
      <c r="F6" s="261">
        <f t="shared" ref="F6:AG6" si="13">SUM(F3:F5)</f>
        <v>925.99979999999994</v>
      </c>
      <c r="G6" s="261">
        <f t="shared" si="13"/>
        <v>1800</v>
      </c>
      <c r="H6" s="261">
        <f t="shared" si="13"/>
        <v>2725.9998000000001</v>
      </c>
      <c r="I6" s="42">
        <f t="shared" si="13"/>
        <v>7.9999994130594274</v>
      </c>
      <c r="J6" s="261">
        <f t="shared" si="13"/>
        <v>1444.4430000000002</v>
      </c>
      <c r="K6" s="42">
        <f t="shared" si="13"/>
        <v>4.2390110051357306</v>
      </c>
      <c r="L6" s="261">
        <f t="shared" si="13"/>
        <v>16351.599599999998</v>
      </c>
      <c r="M6" s="42">
        <f t="shared" si="13"/>
        <v>47.98708613352899</v>
      </c>
      <c r="N6" s="261">
        <f t="shared" si="13"/>
        <v>22150</v>
      </c>
      <c r="O6" s="42">
        <f t="shared" si="13"/>
        <v>65.003668378576677</v>
      </c>
      <c r="P6" s="261">
        <f t="shared" si="13"/>
        <v>0</v>
      </c>
      <c r="Q6" s="42">
        <f t="shared" si="13"/>
        <v>0</v>
      </c>
      <c r="R6" s="261">
        <f t="shared" si="13"/>
        <v>0</v>
      </c>
      <c r="S6" s="261">
        <f t="shared" si="13"/>
        <v>0</v>
      </c>
      <c r="T6" s="261">
        <f t="shared" si="13"/>
        <v>57267.775000000001</v>
      </c>
      <c r="U6" s="42">
        <f t="shared" si="13"/>
        <v>168.06390315480559</v>
      </c>
      <c r="V6" s="261">
        <f t="shared" si="13"/>
        <v>114535.55</v>
      </c>
      <c r="W6" s="42">
        <f t="shared" si="13"/>
        <v>336.12780630961117</v>
      </c>
      <c r="X6" s="261">
        <f t="shared" si="13"/>
        <v>7214</v>
      </c>
      <c r="Y6" s="261">
        <f t="shared" si="13"/>
        <v>0</v>
      </c>
      <c r="Z6" s="261">
        <f t="shared" si="13"/>
        <v>0</v>
      </c>
      <c r="AA6" s="261">
        <f t="shared" si="13"/>
        <v>0</v>
      </c>
      <c r="AB6" s="261">
        <f t="shared" si="13"/>
        <v>60487.775000000001</v>
      </c>
      <c r="AC6" s="42">
        <f t="shared" si="13"/>
        <v>177.51364636830522</v>
      </c>
      <c r="AD6" s="261">
        <f t="shared" si="13"/>
        <v>3220</v>
      </c>
      <c r="AE6" s="42">
        <f t="shared" si="13"/>
        <v>9.4497432134996338</v>
      </c>
      <c r="AF6" s="261">
        <f t="shared" si="13"/>
        <v>57267.775000000001</v>
      </c>
      <c r="AG6" s="42">
        <f t="shared" si="13"/>
        <v>168.06390315480559</v>
      </c>
      <c r="AH6" s="42"/>
      <c r="AI6" s="261">
        <f>SUM(AI3:AI5)</f>
        <v>7214</v>
      </c>
    </row>
    <row r="7" spans="1:43">
      <c r="N7" s="76"/>
      <c r="O7" s="76"/>
    </row>
    <row r="8" spans="1:43">
      <c r="N8" s="136"/>
      <c r="O8" s="136"/>
      <c r="AB8" s="136"/>
      <c r="AC8" s="136"/>
    </row>
    <row r="9" spans="1:43">
      <c r="AB9" s="136"/>
      <c r="AC9" s="137"/>
      <c r="AJ9" s="7"/>
      <c r="AK9" s="174"/>
    </row>
    <row r="10" spans="1:43">
      <c r="AJ10" s="373"/>
      <c r="AK10" s="174"/>
    </row>
    <row r="11" spans="1:43">
      <c r="AJ11" s="373"/>
      <c r="AK11" s="174"/>
    </row>
    <row r="12" spans="1:43">
      <c r="AJ12" s="373"/>
      <c r="AK12" s="174"/>
    </row>
    <row r="13" spans="1:43">
      <c r="AJ13" s="373"/>
      <c r="AK13" s="174"/>
    </row>
    <row r="14" spans="1:43" ht="15">
      <c r="AJ14" s="373"/>
      <c r="AK14" s="174"/>
      <c r="AL14" s="114"/>
      <c r="AM14" s="114"/>
      <c r="AN14" s="114"/>
      <c r="AO14" s="124"/>
    </row>
    <row r="15" spans="1:43" ht="15">
      <c r="AK15" s="125"/>
      <c r="AL15" s="125"/>
      <c r="AM15" s="125"/>
      <c r="AN15" s="125"/>
      <c r="AO15" s="125"/>
      <c r="AP15" s="124"/>
      <c r="AQ15" s="124"/>
    </row>
    <row r="16" spans="1:43" ht="15.75">
      <c r="AK16" s="124"/>
      <c r="AL16" s="126"/>
      <c r="AM16" s="126"/>
      <c r="AN16" s="126"/>
      <c r="AO16" s="126"/>
      <c r="AP16" s="127"/>
      <c r="AQ16" s="127"/>
    </row>
    <row r="17" spans="37:43" ht="15.75">
      <c r="AK17" s="124"/>
      <c r="AL17" s="128"/>
      <c r="AM17" s="128"/>
      <c r="AN17" s="128"/>
      <c r="AO17" s="128"/>
      <c r="AP17" s="127"/>
      <c r="AQ17" s="127"/>
    </row>
    <row r="18" spans="37:43" ht="15.75">
      <c r="AK18" s="127"/>
      <c r="AL18" s="127"/>
      <c r="AM18" s="127"/>
      <c r="AN18" s="127"/>
      <c r="AO18" s="127"/>
      <c r="AP18" s="127"/>
      <c r="AQ18" s="127"/>
    </row>
    <row r="19" spans="37:43" ht="15.75">
      <c r="AK19" s="127"/>
      <c r="AL19" s="127"/>
      <c r="AM19" s="127"/>
      <c r="AN19" s="127"/>
      <c r="AO19" s="127"/>
      <c r="AP19" s="129"/>
      <c r="AQ19" s="127"/>
    </row>
    <row r="20" spans="37:43" ht="15.75">
      <c r="AK20" s="127"/>
      <c r="AL20" s="127"/>
      <c r="AM20" s="127"/>
      <c r="AN20" s="127"/>
      <c r="AO20" s="127"/>
      <c r="AP20" s="127"/>
      <c r="AQ20" s="127"/>
    </row>
    <row r="21" spans="37:43" ht="15.75">
      <c r="AK21" s="127"/>
      <c r="AL21" s="127"/>
      <c r="AM21" s="127"/>
      <c r="AN21" s="127"/>
      <c r="AO21" s="127"/>
      <c r="AP21" s="127"/>
      <c r="AQ21" s="127"/>
    </row>
    <row r="22" spans="37:43" ht="15.75">
      <c r="AK22" s="127"/>
      <c r="AL22" s="127"/>
      <c r="AM22" s="127"/>
      <c r="AN22" s="127"/>
      <c r="AO22" s="127"/>
      <c r="AP22" s="127"/>
      <c r="AQ22" s="127"/>
    </row>
    <row r="23" spans="37:43" ht="15.75">
      <c r="AK23" s="127"/>
      <c r="AL23" s="127"/>
      <c r="AM23" s="127"/>
      <c r="AN23" s="127"/>
      <c r="AO23" s="127"/>
      <c r="AP23" s="127"/>
      <c r="AQ23" s="127"/>
    </row>
    <row r="24" spans="37:43" ht="15.75">
      <c r="AK24" s="127"/>
      <c r="AL24" s="127"/>
      <c r="AM24" s="127"/>
      <c r="AN24" s="127"/>
      <c r="AO24" s="127"/>
      <c r="AP24" s="127"/>
      <c r="AQ24" s="127"/>
    </row>
    <row r="25" spans="37:43" ht="15">
      <c r="AK25" s="124"/>
      <c r="AL25" s="124"/>
      <c r="AM25" s="124"/>
      <c r="AN25" s="124"/>
      <c r="AO25" s="124"/>
      <c r="AP25" s="124"/>
      <c r="AQ25" s="124"/>
    </row>
    <row r="26" spans="37:43" ht="15">
      <c r="AK26" s="124"/>
      <c r="AL26" s="124"/>
      <c r="AM26" s="124"/>
      <c r="AN26" s="124"/>
      <c r="AO26" s="124"/>
      <c r="AP26" s="124"/>
      <c r="AQ26" s="124"/>
    </row>
    <row r="27" spans="37:43" ht="15">
      <c r="AK27" s="124"/>
      <c r="AL27" s="124"/>
      <c r="AM27" s="124"/>
      <c r="AN27" s="124"/>
      <c r="AO27" s="124"/>
      <c r="AP27" s="124"/>
      <c r="AQ27" s="124"/>
    </row>
    <row r="28" spans="37:43" ht="15">
      <c r="AK28" s="124"/>
      <c r="AL28" s="124"/>
      <c r="AM28" s="124"/>
      <c r="AN28" s="124"/>
      <c r="AO28" s="124"/>
      <c r="AP28" s="124"/>
      <c r="AQ28" s="124"/>
    </row>
    <row r="29" spans="37:43" ht="15">
      <c r="AK29" s="124"/>
      <c r="AL29" s="124"/>
      <c r="AM29" s="124"/>
      <c r="AN29" s="124"/>
      <c r="AO29" s="124"/>
      <c r="AP29" s="124"/>
      <c r="AQ29" s="124"/>
    </row>
    <row r="30" spans="37:43" ht="15">
      <c r="AK30" s="124"/>
      <c r="AL30" s="124"/>
      <c r="AM30" s="124"/>
      <c r="AN30" s="124"/>
      <c r="AO30" s="124"/>
      <c r="AP30" s="124"/>
      <c r="AQ30" s="124"/>
    </row>
    <row r="31" spans="37:43" ht="15">
      <c r="AK31" s="124"/>
      <c r="AL31" s="124"/>
      <c r="AM31" s="124"/>
      <c r="AN31" s="124"/>
      <c r="AO31" s="124"/>
      <c r="AP31" s="124"/>
      <c r="AQ31" s="124"/>
    </row>
    <row r="32" spans="37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">
      <c r="AK44" s="124"/>
      <c r="AL44" s="124"/>
      <c r="AM44" s="124"/>
      <c r="AN44" s="124"/>
      <c r="AO44" s="124"/>
      <c r="AP44" s="124"/>
      <c r="AQ44" s="124"/>
    </row>
    <row r="45" spans="37:43" ht="15">
      <c r="AK45" s="124"/>
      <c r="AL45" s="124"/>
      <c r="AM45" s="124"/>
      <c r="AN45" s="124"/>
      <c r="AO45" s="124"/>
      <c r="AP45" s="124"/>
      <c r="AQ45" s="124"/>
    </row>
    <row r="46" spans="37:43" ht="15.75" customHeight="1">
      <c r="AK46" s="124"/>
      <c r="AL46" s="124"/>
      <c r="AM46" s="124"/>
      <c r="AN46" s="124"/>
      <c r="AO46" s="124"/>
      <c r="AP46" s="124"/>
      <c r="AQ46" s="124"/>
    </row>
    <row r="47" spans="37:43" ht="15">
      <c r="AK47" s="124"/>
      <c r="AL47" s="124"/>
      <c r="AM47" s="124"/>
      <c r="AN47" s="124"/>
      <c r="AO47" s="124"/>
      <c r="AP47" s="124"/>
      <c r="AQ47" s="124"/>
    </row>
    <row r="48" spans="37:43" ht="15">
      <c r="AK48" s="124"/>
      <c r="AL48" s="124"/>
      <c r="AM48" s="124"/>
      <c r="AN48" s="124"/>
      <c r="AO48" s="124"/>
      <c r="AP48" s="124"/>
      <c r="AQ48" s="124"/>
    </row>
    <row r="49" spans="37:43" ht="15.75">
      <c r="AK49" s="124"/>
      <c r="AL49" s="124"/>
      <c r="AM49" s="124"/>
      <c r="AN49" s="124"/>
      <c r="AO49" s="124"/>
      <c r="AP49" s="130"/>
      <c r="AQ49" s="130"/>
    </row>
    <row r="50" spans="37:43" ht="15.75" customHeight="1">
      <c r="AK50" s="124"/>
      <c r="AL50" s="124"/>
      <c r="AM50" s="124"/>
      <c r="AN50" s="124"/>
      <c r="AO50" s="124"/>
      <c r="AP50" s="130"/>
      <c r="AQ50" s="130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">
      <c r="AK52" s="124"/>
      <c r="AL52" s="124"/>
      <c r="AM52" s="124"/>
      <c r="AN52" s="124"/>
      <c r="AO52" s="124"/>
      <c r="AP52" s="124"/>
      <c r="AQ52" s="124"/>
    </row>
    <row r="53" spans="37:43" ht="15">
      <c r="AK53" s="124"/>
      <c r="AL53" s="124"/>
      <c r="AM53" s="124"/>
      <c r="AN53" s="124"/>
      <c r="AO53" s="124"/>
      <c r="AP53" s="124"/>
      <c r="AQ53" s="124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">
      <c r="AK59" s="124"/>
      <c r="AL59" s="124"/>
      <c r="AM59" s="124"/>
      <c r="AN59" s="124"/>
      <c r="AO59" s="124"/>
      <c r="AP59" s="124"/>
      <c r="AQ59" s="124"/>
    </row>
    <row r="60" spans="37:43" ht="15">
      <c r="AK60" s="124"/>
      <c r="AL60" s="124"/>
      <c r="AM60" s="124"/>
      <c r="AN60" s="124"/>
      <c r="AO60" s="124"/>
      <c r="AP60" s="124"/>
      <c r="AQ60" s="124"/>
    </row>
    <row r="61" spans="37:43" ht="15.75">
      <c r="AK61" s="124"/>
      <c r="AL61" s="124"/>
      <c r="AM61" s="124"/>
      <c r="AN61" s="124"/>
      <c r="AO61" s="124"/>
      <c r="AP61" s="129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">
      <c r="AK64" s="124"/>
      <c r="AL64" s="124"/>
      <c r="AM64" s="124"/>
      <c r="AN64" s="124"/>
      <c r="AO64" s="124"/>
      <c r="AP64" s="124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  <row r="77" spans="37:43" ht="15">
      <c r="AK77" s="124"/>
      <c r="AL77" s="124"/>
      <c r="AM77" s="124"/>
      <c r="AN77" s="124"/>
      <c r="AO77" s="124"/>
      <c r="AP77" s="124"/>
      <c r="AQ77" s="124"/>
    </row>
    <row r="78" spans="37:43" ht="15">
      <c r="AK78" s="124"/>
      <c r="AL78" s="124"/>
      <c r="AM78" s="124"/>
      <c r="AN78" s="124"/>
      <c r="AO78" s="124"/>
      <c r="AP78" s="124"/>
      <c r="AQ78" s="124"/>
    </row>
  </sheetData>
  <mergeCells count="19">
    <mergeCell ref="AK1:AO2"/>
    <mergeCell ref="L1:M1"/>
    <mergeCell ref="A6:E6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pane ySplit="1" topLeftCell="A2" activePane="bottomLeft" state="frozen"/>
      <selection pane="bottomLeft" activeCell="A2" sqref="A2:A4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74"/>
      <c r="D1" s="200" t="s">
        <v>315</v>
      </c>
      <c r="E1" s="200" t="s">
        <v>316</v>
      </c>
      <c r="F1" s="200" t="s">
        <v>317</v>
      </c>
      <c r="G1" s="200" t="s">
        <v>318</v>
      </c>
      <c r="H1" s="200" t="s">
        <v>319</v>
      </c>
      <c r="I1" s="200" t="s">
        <v>320</v>
      </c>
      <c r="J1" s="200" t="s">
        <v>321</v>
      </c>
      <c r="K1" s="201" t="s">
        <v>322</v>
      </c>
      <c r="L1" s="200" t="s">
        <v>323</v>
      </c>
      <c r="M1" s="200" t="s">
        <v>96</v>
      </c>
      <c r="N1" s="200" t="s">
        <v>324</v>
      </c>
      <c r="O1" s="200" t="s">
        <v>319</v>
      </c>
      <c r="P1" s="202" t="s">
        <v>29</v>
      </c>
      <c r="Q1" s="422" t="s">
        <v>325</v>
      </c>
      <c r="R1" s="423"/>
      <c r="S1" s="424"/>
      <c r="T1" s="430" t="s">
        <v>403</v>
      </c>
      <c r="U1" s="431"/>
      <c r="V1" s="431"/>
      <c r="W1" s="425" t="s">
        <v>326</v>
      </c>
      <c r="X1" s="425"/>
      <c r="Y1" s="425"/>
      <c r="Z1" s="425"/>
      <c r="AA1" s="426"/>
    </row>
    <row r="2" spans="1:27">
      <c r="A2" s="401" t="str">
        <f>'1-συμβολαια'!A3</f>
        <v>???</v>
      </c>
      <c r="B2" s="77" t="str">
        <f>'1-συμβολαια'!C3</f>
        <v>δανείου 8.417κ  1.100.000δρχ ….. ΕΞΟΦΛΗΣΗ</v>
      </c>
      <c r="C2" s="203">
        <f>'1-συμβολαια'!D3</f>
        <v>0</v>
      </c>
      <c r="D2" s="77">
        <v>100</v>
      </c>
      <c r="E2" s="77">
        <v>96</v>
      </c>
      <c r="F2" s="77"/>
      <c r="G2" s="77">
        <v>96</v>
      </c>
      <c r="H2" s="77">
        <v>190</v>
      </c>
      <c r="I2" s="77"/>
      <c r="J2" s="77"/>
      <c r="K2" s="77">
        <f t="shared" ref="K2:K4" si="0">SUM(D2:I2)</f>
        <v>482</v>
      </c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</row>
    <row r="3" spans="1:27">
      <c r="A3" s="401">
        <f>'1-συμβολαια'!A4</f>
        <v>0</v>
      </c>
      <c r="B3" s="77" t="str">
        <f>'1-συμβολαια'!C4</f>
        <v>υποθήκης 8.417κ  1.100.000δρχ …. ΕΞΑΛΕΙΨΗ</v>
      </c>
      <c r="C3" s="203">
        <f>'1-συμβολαια'!D4</f>
        <v>0</v>
      </c>
      <c r="D3" s="77"/>
      <c r="E3" s="77"/>
      <c r="F3" s="77"/>
      <c r="G3" s="77"/>
      <c r="H3" s="77"/>
      <c r="I3" s="77"/>
      <c r="J3" s="77"/>
      <c r="K3" s="77">
        <f t="shared" si="0"/>
        <v>0</v>
      </c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401">
        <f>'1-συμβολαια'!A5</f>
        <v>0</v>
      </c>
      <c r="B4" s="77" t="str">
        <f>'1-συμβολαια'!C5</f>
        <v>δανείου 8.417κ ΤΟΚΟΙ [προυπολογιζόμενοι VS πληρωμένοι]</v>
      </c>
      <c r="C4" s="203">
        <f>'1-συμβολαια'!D5</f>
        <v>111111</v>
      </c>
      <c r="D4" s="77"/>
      <c r="E4" s="77"/>
      <c r="F4" s="77"/>
      <c r="G4" s="77"/>
      <c r="H4" s="77"/>
      <c r="I4" s="77"/>
      <c r="J4" s="77"/>
      <c r="K4" s="77">
        <f t="shared" si="0"/>
        <v>0</v>
      </c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1:27">
      <c r="A5" s="427" t="str">
        <f>'1-συμβολαια'!A6</f>
        <v>σύνολο</v>
      </c>
      <c r="B5" s="428"/>
      <c r="C5" s="429"/>
      <c r="D5" s="77">
        <f t="shared" ref="D5:K5" si="1">SUM(D2:D4)</f>
        <v>100</v>
      </c>
      <c r="E5" s="77">
        <f t="shared" si="1"/>
        <v>96</v>
      </c>
      <c r="F5" s="77">
        <f t="shared" si="1"/>
        <v>0</v>
      </c>
      <c r="G5" s="77">
        <f t="shared" si="1"/>
        <v>96</v>
      </c>
      <c r="H5" s="77">
        <f t="shared" si="1"/>
        <v>190</v>
      </c>
      <c r="I5" s="77">
        <f t="shared" si="1"/>
        <v>0</v>
      </c>
      <c r="J5" s="77">
        <f t="shared" si="1"/>
        <v>0</v>
      </c>
      <c r="K5" s="77">
        <f t="shared" si="1"/>
        <v>482</v>
      </c>
    </row>
    <row r="6" spans="1:27">
      <c r="J6" s="2">
        <f>J5/340.75</f>
        <v>0</v>
      </c>
    </row>
    <row r="7" spans="1:27">
      <c r="C7" s="7" t="s">
        <v>404</v>
      </c>
      <c r="D7" s="3">
        <v>30</v>
      </c>
      <c r="G7" s="3">
        <v>96</v>
      </c>
      <c r="H7" s="3">
        <v>190</v>
      </c>
      <c r="I7" s="5"/>
    </row>
    <row r="8" spans="1:27">
      <c r="J8" s="2">
        <f>J7/340.75</f>
        <v>0</v>
      </c>
    </row>
    <row r="9" spans="1:27">
      <c r="H9" s="165"/>
    </row>
    <row r="10" spans="1:27">
      <c r="J10" s="2">
        <f>J9/340.75</f>
        <v>0</v>
      </c>
    </row>
    <row r="11" spans="1:27">
      <c r="E11" s="116"/>
      <c r="J11" s="2"/>
    </row>
    <row r="12" spans="1:27">
      <c r="E12" s="6"/>
      <c r="J12" s="2">
        <f>J11/340.75</f>
        <v>0</v>
      </c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6">
      <c r="C17" s="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37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6">
      <c r="C19" s="37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6">
      <c r="C20" s="5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D21" s="5"/>
    </row>
    <row r="22" spans="2:16">
      <c r="D22" s="5"/>
    </row>
    <row r="23" spans="2:16">
      <c r="B23" s="307"/>
      <c r="D23" s="5"/>
      <c r="E23" s="7"/>
    </row>
    <row r="24" spans="2:16">
      <c r="D24" s="5"/>
      <c r="E24" s="7"/>
    </row>
    <row r="25" spans="2:16">
      <c r="D25" s="5"/>
      <c r="E25" s="7"/>
    </row>
    <row r="26" spans="2:16">
      <c r="D26" s="5"/>
      <c r="E26" s="7"/>
    </row>
    <row r="27" spans="2:16">
      <c r="D27" s="5"/>
      <c r="E27" s="7"/>
    </row>
    <row r="28" spans="2:16">
      <c r="D28" s="5"/>
      <c r="E28" s="7"/>
    </row>
    <row r="29" spans="2:16">
      <c r="B29" s="307"/>
      <c r="D29" s="5"/>
      <c r="E29" s="57"/>
    </row>
    <row r="30" spans="2:16">
      <c r="D30" s="5"/>
      <c r="E30" s="57"/>
    </row>
    <row r="31" spans="2:16">
      <c r="D31" s="5"/>
      <c r="E31" s="57"/>
    </row>
    <row r="32" spans="2:16">
      <c r="C32" s="57"/>
      <c r="D32" s="5"/>
      <c r="E32" s="57"/>
    </row>
    <row r="33" spans="4:5">
      <c r="D33" s="5"/>
      <c r="E33" s="7"/>
    </row>
    <row r="34" spans="4:5">
      <c r="D34" s="5"/>
      <c r="E34" s="2"/>
    </row>
  </sheetData>
  <mergeCells count="4">
    <mergeCell ref="Q1:S1"/>
    <mergeCell ref="W1:AA1"/>
    <mergeCell ref="A5:C5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7" style="7" customWidth="1"/>
    <col min="2" max="2" width="70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9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2" t="s">
        <v>1</v>
      </c>
      <c r="B1" s="444" t="s">
        <v>0</v>
      </c>
      <c r="C1" s="446" t="s">
        <v>7</v>
      </c>
      <c r="D1" s="440" t="s">
        <v>364</v>
      </c>
      <c r="E1" s="441"/>
      <c r="F1" s="441"/>
      <c r="G1" s="441"/>
      <c r="H1" s="441"/>
      <c r="I1" s="441"/>
      <c r="J1" s="441"/>
      <c r="K1" s="441"/>
      <c r="L1" s="441"/>
      <c r="M1" s="448" t="s">
        <v>94</v>
      </c>
      <c r="N1" s="449"/>
      <c r="O1" s="450" t="s">
        <v>252</v>
      </c>
      <c r="P1" s="432" t="s">
        <v>86</v>
      </c>
      <c r="Q1" s="433"/>
      <c r="R1" s="433"/>
      <c r="S1" s="433"/>
      <c r="T1" s="433"/>
      <c r="U1" s="433"/>
      <c r="V1" s="433"/>
      <c r="W1" s="433"/>
      <c r="X1" s="433"/>
      <c r="Y1" s="433"/>
      <c r="Z1" s="434"/>
    </row>
    <row r="2" spans="1:26" s="10" customFormat="1" ht="24" customHeight="1" thickBot="1">
      <c r="A2" s="443"/>
      <c r="B2" s="445"/>
      <c r="C2" s="447"/>
      <c r="D2" s="59" t="s">
        <v>79</v>
      </c>
      <c r="E2" s="59" t="s">
        <v>80</v>
      </c>
      <c r="F2" s="59" t="s">
        <v>365</v>
      </c>
      <c r="G2" s="59" t="s">
        <v>366</v>
      </c>
      <c r="H2" s="59" t="s">
        <v>23</v>
      </c>
      <c r="I2" s="216" t="s">
        <v>354</v>
      </c>
      <c r="J2" s="216" t="s">
        <v>355</v>
      </c>
      <c r="K2" s="216" t="s">
        <v>379</v>
      </c>
      <c r="L2" s="217" t="s">
        <v>357</v>
      </c>
      <c r="M2" s="221" t="s">
        <v>380</v>
      </c>
      <c r="N2" s="220" t="s">
        <v>381</v>
      </c>
      <c r="O2" s="451"/>
      <c r="P2" s="435"/>
      <c r="Q2" s="436"/>
      <c r="R2" s="436"/>
      <c r="S2" s="436"/>
      <c r="T2" s="436"/>
      <c r="U2" s="436"/>
      <c r="V2" s="436"/>
      <c r="W2" s="436"/>
      <c r="X2" s="436"/>
      <c r="Y2" s="436"/>
      <c r="Z2" s="437"/>
    </row>
    <row r="3" spans="1:26" s="5" customFormat="1">
      <c r="A3" s="304" t="str">
        <f>'1-συμβολαια'!A3</f>
        <v>???</v>
      </c>
      <c r="B3" s="309" t="str">
        <f>'1-συμβολαια'!C3</f>
        <v>δανείου 8.417κ  1.100.000δρχ ….. ΕΞΟΦΛΗΣΗ</v>
      </c>
      <c r="C3" s="310">
        <f>'1-συμβολαια'!D3</f>
        <v>0</v>
      </c>
      <c r="D3" s="302">
        <v>3000</v>
      </c>
      <c r="E3" s="302"/>
      <c r="F3" s="302"/>
      <c r="G3" s="302"/>
      <c r="H3" s="302">
        <f t="shared" ref="H3:H5" si="0">D3+E3+F3+G3</f>
        <v>3000</v>
      </c>
      <c r="I3" s="278">
        <f t="shared" ref="I3:I5" si="1">(F3+G3)*9%</f>
        <v>0</v>
      </c>
      <c r="J3" s="278">
        <f t="shared" ref="J3:J5" si="2">(D3+E3)*5%</f>
        <v>150</v>
      </c>
      <c r="K3" s="278">
        <v>10</v>
      </c>
      <c r="L3" s="310">
        <f t="shared" ref="L3:L5" si="3">H3*1%</f>
        <v>30</v>
      </c>
      <c r="M3" s="310">
        <f t="shared" ref="M3:M5" si="4">H3-O3</f>
        <v>2810</v>
      </c>
      <c r="N3" s="310">
        <f t="shared" ref="N3:N5" si="5">D3+E3</f>
        <v>3000</v>
      </c>
      <c r="O3" s="310">
        <f t="shared" ref="O3:O5" si="6">I3+J3+K3+L3</f>
        <v>190</v>
      </c>
      <c r="P3" s="311" t="s">
        <v>396</v>
      </c>
      <c r="Q3" s="311"/>
      <c r="R3" s="311"/>
      <c r="S3" s="311"/>
      <c r="T3" s="311"/>
      <c r="U3" s="311"/>
      <c r="V3" s="311"/>
      <c r="W3" s="281"/>
      <c r="X3" s="281"/>
      <c r="Y3" s="281"/>
      <c r="Z3" s="281"/>
    </row>
    <row r="4" spans="1:26" s="5" customFormat="1">
      <c r="A4" s="304">
        <f>'1-συμβολαια'!A4</f>
        <v>0</v>
      </c>
      <c r="B4" s="309" t="str">
        <f>'1-συμβολαια'!C4</f>
        <v>υποθήκης 8.417κ  1.100.000δρχ …. ΕΞΑΛΕΙΨΗ</v>
      </c>
      <c r="C4" s="310">
        <f>'1-συμβολαια'!D4</f>
        <v>0</v>
      </c>
      <c r="D4" s="302">
        <v>3000</v>
      </c>
      <c r="E4" s="302"/>
      <c r="F4" s="302"/>
      <c r="G4" s="302"/>
      <c r="H4" s="302">
        <f t="shared" si="0"/>
        <v>3000</v>
      </c>
      <c r="I4" s="278">
        <f t="shared" si="1"/>
        <v>0</v>
      </c>
      <c r="J4" s="278">
        <f t="shared" si="2"/>
        <v>150</v>
      </c>
      <c r="K4" s="278">
        <v>10</v>
      </c>
      <c r="L4" s="310">
        <f t="shared" si="3"/>
        <v>30</v>
      </c>
      <c r="M4" s="310">
        <f t="shared" si="4"/>
        <v>2810</v>
      </c>
      <c r="N4" s="310">
        <f t="shared" si="5"/>
        <v>3000</v>
      </c>
      <c r="O4" s="310">
        <f t="shared" si="6"/>
        <v>190</v>
      </c>
      <c r="P4" s="311" t="s">
        <v>396</v>
      </c>
      <c r="Q4" s="311"/>
      <c r="R4" s="311"/>
      <c r="S4" s="311"/>
      <c r="T4" s="311"/>
      <c r="U4" s="311"/>
      <c r="V4" s="311"/>
      <c r="W4" s="281"/>
      <c r="X4" s="281"/>
      <c r="Y4" s="281"/>
      <c r="Z4" s="281"/>
    </row>
    <row r="5" spans="1:26" s="5" customFormat="1">
      <c r="A5" s="304">
        <f>'1-συμβολαια'!A5</f>
        <v>0</v>
      </c>
      <c r="B5" s="309" t="str">
        <f>'1-συμβολαια'!C5</f>
        <v>δανείου 8.417κ ΤΟΚΟΙ [προυπολογιζόμενοι VS πληρωμένοι]</v>
      </c>
      <c r="C5" s="310">
        <f>'1-συμβολαια'!D5</f>
        <v>111111</v>
      </c>
      <c r="D5" s="302"/>
      <c r="E5" s="302">
        <v>1000</v>
      </c>
      <c r="F5" s="302">
        <v>3600</v>
      </c>
      <c r="G5" s="302">
        <f t="shared" ref="G5" si="7">(C5-120000)*1.2%</f>
        <v>-106.66800000000001</v>
      </c>
      <c r="H5" s="302">
        <f t="shared" si="0"/>
        <v>4493.3320000000003</v>
      </c>
      <c r="I5" s="278">
        <f t="shared" si="1"/>
        <v>314.39988</v>
      </c>
      <c r="J5" s="278">
        <f t="shared" si="2"/>
        <v>50</v>
      </c>
      <c r="K5" s="278">
        <f t="shared" ref="K5" si="8">H5*5%</f>
        <v>224.66660000000002</v>
      </c>
      <c r="L5" s="310">
        <f t="shared" si="3"/>
        <v>44.933320000000002</v>
      </c>
      <c r="M5" s="310">
        <f t="shared" si="4"/>
        <v>3859.3322000000003</v>
      </c>
      <c r="N5" s="310">
        <f t="shared" si="5"/>
        <v>1000</v>
      </c>
      <c r="O5" s="310">
        <f t="shared" si="6"/>
        <v>633.99979999999994</v>
      </c>
      <c r="P5" s="311" t="s">
        <v>396</v>
      </c>
      <c r="Q5" s="311" t="s">
        <v>397</v>
      </c>
      <c r="R5" s="311" t="s">
        <v>398</v>
      </c>
      <c r="S5" s="311" t="s">
        <v>399</v>
      </c>
      <c r="T5" s="311" t="s">
        <v>400</v>
      </c>
      <c r="U5" s="311" t="s">
        <v>401</v>
      </c>
      <c r="V5" s="311" t="s">
        <v>402</v>
      </c>
      <c r="W5" s="281"/>
      <c r="X5" s="281"/>
      <c r="Y5" s="281"/>
      <c r="Z5" s="281"/>
    </row>
    <row r="6" spans="1:26">
      <c r="A6" s="410" t="s">
        <v>56</v>
      </c>
      <c r="B6" s="411"/>
      <c r="C6" s="411"/>
      <c r="D6" s="158">
        <f t="shared" ref="D6:O6" si="9">SUM(D3:D5)</f>
        <v>6000</v>
      </c>
      <c r="E6" s="158">
        <f t="shared" si="9"/>
        <v>1000</v>
      </c>
      <c r="F6" s="158">
        <f t="shared" si="9"/>
        <v>3600</v>
      </c>
      <c r="G6" s="158">
        <f t="shared" si="9"/>
        <v>-106.66800000000001</v>
      </c>
      <c r="H6" s="158">
        <f t="shared" si="9"/>
        <v>10493.332</v>
      </c>
      <c r="I6" s="158">
        <f t="shared" si="9"/>
        <v>314.39988</v>
      </c>
      <c r="J6" s="158">
        <f t="shared" si="9"/>
        <v>350</v>
      </c>
      <c r="K6" s="158">
        <f t="shared" si="9"/>
        <v>244.66660000000002</v>
      </c>
      <c r="L6" s="158">
        <f t="shared" si="9"/>
        <v>104.93332000000001</v>
      </c>
      <c r="M6" s="158">
        <f t="shared" si="9"/>
        <v>9479.3322000000007</v>
      </c>
      <c r="N6" s="158">
        <f t="shared" si="9"/>
        <v>7000</v>
      </c>
      <c r="O6" s="158">
        <f t="shared" si="9"/>
        <v>1013.9997999999999</v>
      </c>
    </row>
    <row r="7" spans="1:26">
      <c r="J7" s="226"/>
      <c r="K7" s="226">
        <v>10</v>
      </c>
      <c r="L7" s="7" t="s">
        <v>79</v>
      </c>
      <c r="P7" s="163" t="s">
        <v>382</v>
      </c>
      <c r="Q7" s="131"/>
      <c r="R7" s="131"/>
      <c r="S7" s="131"/>
      <c r="T7" s="131"/>
      <c r="U7" s="131"/>
      <c r="V7" s="131"/>
      <c r="W7" s="131"/>
      <c r="X7" s="131"/>
      <c r="Y7" s="131"/>
    </row>
    <row r="8" spans="1:26">
      <c r="K8" s="226">
        <v>50</v>
      </c>
      <c r="L8" s="7" t="s">
        <v>395</v>
      </c>
      <c r="P8" s="141"/>
      <c r="Q8" s="163" t="s">
        <v>383</v>
      </c>
      <c r="R8" s="131"/>
      <c r="S8" s="131"/>
      <c r="T8" s="131"/>
      <c r="U8" s="131"/>
      <c r="V8" s="131"/>
      <c r="W8" s="131"/>
      <c r="X8" s="131"/>
      <c r="Y8" s="141"/>
    </row>
    <row r="9" spans="1:26">
      <c r="P9" s="141"/>
      <c r="Q9" s="141"/>
      <c r="R9" s="131" t="s">
        <v>384</v>
      </c>
      <c r="S9" s="141"/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63" t="s">
        <v>385</v>
      </c>
      <c r="T10" s="141"/>
      <c r="U10" s="141"/>
      <c r="V10" s="141"/>
      <c r="W10" s="141"/>
      <c r="X10" s="141"/>
      <c r="Y10" s="141"/>
    </row>
    <row r="11" spans="1:26">
      <c r="P11" s="141"/>
      <c r="Q11" s="141"/>
      <c r="R11" s="141"/>
      <c r="S11" s="141"/>
      <c r="T11" s="131" t="s">
        <v>386</v>
      </c>
      <c r="U11" s="141"/>
      <c r="V11" s="141"/>
      <c r="W11" s="141"/>
      <c r="X11" s="141"/>
      <c r="Y11" s="141"/>
    </row>
    <row r="12" spans="1:26">
      <c r="P12" s="141"/>
      <c r="Q12" s="141"/>
      <c r="R12" s="131"/>
      <c r="S12" s="131"/>
      <c r="T12" s="141"/>
      <c r="U12" s="163" t="s">
        <v>387</v>
      </c>
      <c r="V12" s="141"/>
      <c r="W12" s="131"/>
      <c r="X12" s="131"/>
      <c r="Y12" s="131"/>
      <c r="Z12" s="131"/>
    </row>
    <row r="13" spans="1:26">
      <c r="P13" s="141"/>
      <c r="Q13" s="141"/>
      <c r="R13" s="131"/>
      <c r="S13" s="131"/>
      <c r="T13" s="141"/>
      <c r="U13" s="141"/>
      <c r="V13" s="131" t="s">
        <v>388</v>
      </c>
      <c r="W13" s="131"/>
      <c r="X13" s="131"/>
      <c r="Y13" s="131"/>
      <c r="Z13" s="141"/>
    </row>
    <row r="14" spans="1:26">
      <c r="P14" s="141"/>
      <c r="Q14" s="141"/>
      <c r="R14" s="141"/>
      <c r="S14" s="131"/>
      <c r="T14" s="141"/>
      <c r="U14" s="141"/>
      <c r="V14" s="141"/>
      <c r="W14" s="141"/>
      <c r="X14" s="141"/>
      <c r="Y14" s="141"/>
      <c r="Z14" s="141"/>
    </row>
    <row r="15" spans="1:26" ht="15.75">
      <c r="B15" s="438" t="s">
        <v>389</v>
      </c>
      <c r="C15" s="438"/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</row>
    <row r="16" spans="1:26" ht="15.75">
      <c r="C16" s="453" t="s">
        <v>390</v>
      </c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60"/>
      <c r="O16" s="227"/>
      <c r="P16" s="228"/>
      <c r="Q16" s="5"/>
      <c r="R16" s="3"/>
      <c r="S16" s="227"/>
    </row>
    <row r="17" spans="2:24" ht="15.75">
      <c r="C17" s="222"/>
      <c r="D17" s="452" t="s">
        <v>391</v>
      </c>
      <c r="E17" s="452"/>
      <c r="F17" s="452"/>
      <c r="G17" s="452"/>
      <c r="H17" s="452"/>
      <c r="I17" s="452"/>
      <c r="J17" s="452"/>
      <c r="K17" s="452"/>
      <c r="L17" s="452"/>
      <c r="M17" s="60"/>
      <c r="N17" s="60"/>
      <c r="O17" s="166"/>
      <c r="P17" s="229"/>
      <c r="Q17" s="229"/>
      <c r="R17" s="3"/>
      <c r="S17" s="166"/>
    </row>
    <row r="18" spans="2:24" ht="15">
      <c r="L18" s="218"/>
      <c r="M18" s="218"/>
      <c r="N18" s="218"/>
      <c r="O18" s="7"/>
      <c r="P18" s="228"/>
      <c r="Q18" s="228"/>
      <c r="R18" s="3"/>
      <c r="S18" s="5"/>
    </row>
    <row r="19" spans="2:24" ht="15">
      <c r="C19" s="439" t="s">
        <v>61</v>
      </c>
      <c r="D19" s="439"/>
      <c r="E19" s="439"/>
      <c r="F19" s="439"/>
      <c r="G19" s="439"/>
      <c r="H19" s="439"/>
      <c r="L19" s="7"/>
      <c r="M19" s="219"/>
      <c r="N19" s="219"/>
      <c r="O19" s="7"/>
      <c r="P19" s="228"/>
      <c r="Q19" s="229"/>
      <c r="R19" s="3"/>
      <c r="S19" s="3"/>
    </row>
    <row r="20" spans="2:24" ht="15">
      <c r="H20" s="3"/>
      <c r="J20" s="3"/>
      <c r="K20" s="3"/>
      <c r="L20" s="218"/>
      <c r="M20" s="218"/>
      <c r="N20" s="218"/>
      <c r="O20" s="7"/>
      <c r="P20" s="230"/>
      <c r="Q20" s="228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19"/>
      <c r="M21" s="219"/>
      <c r="N21" s="219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3" t="s">
        <v>392</v>
      </c>
      <c r="H22" s="3"/>
      <c r="J22" s="3"/>
      <c r="K22" s="3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24" t="s">
        <v>393</v>
      </c>
      <c r="H23" s="57"/>
      <c r="J23" s="57"/>
      <c r="K23" s="57"/>
      <c r="O23" s="7"/>
      <c r="P23" s="5"/>
      <c r="Q23" s="5"/>
      <c r="R23" s="5"/>
      <c r="S23" s="5"/>
    </row>
    <row r="24" spans="2:24" ht="15.75">
      <c r="B24" s="225" t="s">
        <v>394</v>
      </c>
      <c r="H24" s="57"/>
      <c r="I24" s="57"/>
      <c r="J24" s="57"/>
      <c r="K24" s="57"/>
      <c r="O24" s="7"/>
      <c r="P24" s="5"/>
      <c r="Q24" s="5"/>
      <c r="R24" s="5"/>
      <c r="S24" s="5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7"/>
      <c r="P25" s="231"/>
      <c r="Q25" s="228"/>
      <c r="R25" s="5"/>
      <c r="S25" s="5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32"/>
      <c r="Q26" s="229"/>
      <c r="R26" s="3"/>
      <c r="S26" s="3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166"/>
      <c r="P27" s="229"/>
      <c r="Q27" s="229"/>
      <c r="R27" s="3"/>
      <c r="S27" s="166"/>
    </row>
    <row r="28" spans="2:24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28"/>
      <c r="Q28" s="228"/>
      <c r="R28" s="3"/>
      <c r="S28" s="5"/>
    </row>
    <row r="29" spans="2:24" ht="15">
      <c r="B29" s="93"/>
      <c r="C29" s="4"/>
      <c r="D29" s="57"/>
      <c r="E29" s="4"/>
      <c r="F29" s="4"/>
      <c r="G29" s="4"/>
      <c r="H29" s="57"/>
      <c r="I29" s="57"/>
      <c r="J29" s="57"/>
      <c r="K29" s="57"/>
      <c r="O29" s="7"/>
      <c r="P29" s="228"/>
      <c r="Q29" s="229"/>
      <c r="R29" s="3"/>
      <c r="S29" s="3"/>
    </row>
    <row r="30" spans="2:24" ht="15">
      <c r="B30" s="134"/>
      <c r="C30" s="4"/>
      <c r="D30" s="57"/>
      <c r="E30" s="4"/>
      <c r="F30" s="4"/>
      <c r="G30" s="4"/>
      <c r="H30" s="307"/>
      <c r="I30" s="57"/>
      <c r="J30" s="57"/>
      <c r="K30" s="57"/>
      <c r="O30" s="7"/>
      <c r="P30" s="230"/>
      <c r="Q30" s="228"/>
      <c r="R30" s="5"/>
      <c r="S30" s="5"/>
    </row>
    <row r="31" spans="2:24">
      <c r="B31" s="135"/>
      <c r="C31" s="4"/>
      <c r="D31" s="57"/>
      <c r="E31" s="4"/>
      <c r="F31" s="4"/>
      <c r="G31" s="4"/>
      <c r="H31" s="3"/>
      <c r="I31" s="57"/>
      <c r="J31" s="57"/>
      <c r="K31" s="57"/>
      <c r="O31" s="7"/>
      <c r="P31" s="5"/>
      <c r="Q31" s="5"/>
      <c r="R31" s="5"/>
      <c r="S31" s="5"/>
    </row>
    <row r="32" spans="2:24">
      <c r="B32" s="93"/>
      <c r="C32" s="4"/>
      <c r="D32" s="57"/>
      <c r="E32" s="4"/>
      <c r="F32" s="4"/>
      <c r="G32" s="4"/>
      <c r="H32" s="3"/>
      <c r="I32" s="57"/>
      <c r="J32" s="57"/>
      <c r="K32" s="57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H34" s="3"/>
      <c r="O34" s="7"/>
      <c r="P34" s="5"/>
      <c r="Q34" s="5"/>
      <c r="R34" s="5"/>
      <c r="S34" s="5"/>
    </row>
    <row r="35" spans="2:19">
      <c r="B35" s="307"/>
      <c r="E35" s="7"/>
      <c r="F35" s="7"/>
      <c r="G35" s="7"/>
      <c r="H35" s="3"/>
    </row>
    <row r="36" spans="2:19">
      <c r="B36" s="3"/>
      <c r="E36" s="7"/>
      <c r="F36" s="7"/>
      <c r="G36" s="7"/>
      <c r="H36" s="307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"/>
      <c r="E40" s="7"/>
      <c r="F40" s="7"/>
      <c r="G40" s="7"/>
    </row>
    <row r="41" spans="2:19">
      <c r="B41" s="307"/>
      <c r="D41" s="57"/>
      <c r="E41" s="57"/>
      <c r="F41" s="57"/>
      <c r="G41" s="57"/>
      <c r="H41" s="57"/>
    </row>
    <row r="42" spans="2:19">
      <c r="B42" s="3"/>
      <c r="D42" s="57"/>
      <c r="E42" s="57"/>
      <c r="F42" s="57"/>
      <c r="G42" s="57"/>
      <c r="H42" s="57"/>
    </row>
    <row r="43" spans="2:19">
      <c r="B43" s="3"/>
      <c r="C43" s="57"/>
      <c r="D43" s="57"/>
      <c r="E43" s="57"/>
      <c r="F43" s="57"/>
      <c r="G43" s="57"/>
      <c r="H43" s="57"/>
    </row>
    <row r="44" spans="2:19">
      <c r="B44" s="3"/>
      <c r="C44" s="57"/>
      <c r="D44" s="57"/>
      <c r="E44" s="57"/>
      <c r="F44" s="57"/>
      <c r="G44" s="57"/>
      <c r="I44" s="2"/>
    </row>
    <row r="45" spans="2:19">
      <c r="B45" s="3"/>
      <c r="C45" s="7"/>
      <c r="E45" s="7"/>
      <c r="F45" s="7"/>
      <c r="G45" s="7"/>
      <c r="I45" s="2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1.5703125" style="3" bestFit="1" customWidth="1"/>
    <col min="2" max="2" width="70.57031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63" t="s">
        <v>1</v>
      </c>
      <c r="B1" s="469" t="s">
        <v>0</v>
      </c>
      <c r="C1" s="471" t="s">
        <v>87</v>
      </c>
      <c r="D1" s="465" t="s">
        <v>3</v>
      </c>
      <c r="E1" s="466"/>
      <c r="F1" s="467" t="s">
        <v>507</v>
      </c>
      <c r="G1" s="468"/>
      <c r="H1" s="454" t="s">
        <v>29</v>
      </c>
      <c r="I1" s="455"/>
      <c r="J1" s="455"/>
      <c r="K1" s="455"/>
      <c r="L1" s="455"/>
      <c r="M1" s="455"/>
      <c r="N1" s="456"/>
    </row>
    <row r="2" spans="1:14" s="8" customFormat="1" ht="23.25" customHeight="1" thickBot="1">
      <c r="A2" s="464"/>
      <c r="B2" s="470"/>
      <c r="C2" s="472"/>
      <c r="D2" s="47"/>
      <c r="E2" s="58" t="s">
        <v>9</v>
      </c>
      <c r="F2" s="378" t="s">
        <v>508</v>
      </c>
      <c r="G2" s="318" t="s">
        <v>9</v>
      </c>
      <c r="H2" s="457"/>
      <c r="I2" s="458"/>
      <c r="J2" s="458"/>
      <c r="K2" s="458"/>
      <c r="L2" s="458"/>
      <c r="M2" s="458"/>
      <c r="N2" s="459"/>
    </row>
    <row r="3" spans="1:14" s="140" customFormat="1" ht="15">
      <c r="A3" s="317" t="str">
        <f>'1-συμβολαια'!A3</f>
        <v>???</v>
      </c>
      <c r="B3" s="312" t="str">
        <f>'1-συμβολαια'!C3</f>
        <v>δανείου 8.417κ  1.100.000δρχ ….. ΕΞΟΦΛΗΣΗ</v>
      </c>
      <c r="C3" s="316">
        <f>'1-συμβολαια'!D3</f>
        <v>0</v>
      </c>
      <c r="D3" s="313">
        <v>2</v>
      </c>
      <c r="E3" s="313">
        <v>2</v>
      </c>
      <c r="F3" s="314">
        <f t="shared" ref="F3:F5" si="0">(D3-1)*1000</f>
        <v>1000</v>
      </c>
      <c r="G3" s="399"/>
      <c r="H3" s="311"/>
      <c r="I3" s="311" t="s">
        <v>134</v>
      </c>
      <c r="J3" s="311"/>
      <c r="K3" s="315"/>
      <c r="L3" s="315"/>
      <c r="M3" s="315"/>
      <c r="N3" s="315"/>
    </row>
    <row r="4" spans="1:14" s="140" customFormat="1" ht="15">
      <c r="A4" s="317">
        <f>'1-συμβολαια'!A4</f>
        <v>0</v>
      </c>
      <c r="B4" s="312" t="str">
        <f>'1-συμβολαια'!C4</f>
        <v>υποθήκης 8.417κ  1.100.000δρχ …. ΕΞΑΛΕΙΨΗ</v>
      </c>
      <c r="C4" s="316">
        <f>'1-συμβολαια'!D4</f>
        <v>0</v>
      </c>
      <c r="D4" s="313">
        <v>2</v>
      </c>
      <c r="E4" s="313"/>
      <c r="F4" s="314">
        <f t="shared" si="0"/>
        <v>1000</v>
      </c>
      <c r="G4" s="399"/>
      <c r="H4" s="311"/>
      <c r="I4" s="311" t="s">
        <v>134</v>
      </c>
      <c r="J4" s="311"/>
      <c r="K4" s="315"/>
      <c r="L4" s="315"/>
      <c r="M4" s="315"/>
      <c r="N4" s="315"/>
    </row>
    <row r="5" spans="1:14" s="140" customFormat="1" ht="15">
      <c r="A5" s="317">
        <f>'1-συμβολαια'!A5</f>
        <v>0</v>
      </c>
      <c r="B5" s="312" t="str">
        <f>'1-συμβολαια'!C5</f>
        <v>δανείου 8.417κ ΤΟΚΟΙ [προυπολογιζόμενοι VS πληρωμένοι]</v>
      </c>
      <c r="C5" s="316">
        <f>'1-συμβολαια'!D5</f>
        <v>111111</v>
      </c>
      <c r="D5" s="313">
        <v>2</v>
      </c>
      <c r="E5" s="313"/>
      <c r="F5" s="314">
        <f t="shared" si="0"/>
        <v>1000</v>
      </c>
      <c r="G5" s="399"/>
      <c r="H5" s="311"/>
      <c r="I5" s="311" t="s">
        <v>134</v>
      </c>
      <c r="J5" s="311"/>
      <c r="K5" s="315"/>
      <c r="L5" s="315"/>
      <c r="M5" s="315"/>
      <c r="N5" s="315"/>
    </row>
    <row r="6" spans="1:14" ht="15.75">
      <c r="A6" s="460" t="s">
        <v>60</v>
      </c>
      <c r="B6" s="461"/>
      <c r="C6" s="461"/>
      <c r="D6" s="461"/>
      <c r="E6" s="462"/>
      <c r="F6" s="108">
        <f>SUM(F3:F5)</f>
        <v>3000</v>
      </c>
      <c r="G6" s="319">
        <f>SUM(G3:G5)</f>
        <v>0</v>
      </c>
    </row>
    <row r="7" spans="1:14" ht="15.75">
      <c r="H7" s="142" t="s">
        <v>143</v>
      </c>
      <c r="I7" s="143"/>
      <c r="J7" s="143"/>
      <c r="K7" s="143"/>
      <c r="L7" s="143"/>
      <c r="M7" s="143"/>
    </row>
    <row r="8" spans="1:14" ht="15.75">
      <c r="I8" s="143" t="s">
        <v>144</v>
      </c>
      <c r="J8" s="143"/>
      <c r="K8" s="143"/>
      <c r="L8" s="143"/>
      <c r="M8" s="87"/>
    </row>
    <row r="9" spans="1:14" ht="15.75">
      <c r="J9" s="142" t="s">
        <v>145</v>
      </c>
    </row>
    <row r="12" spans="1:14" ht="15.75">
      <c r="B12" s="372" t="s">
        <v>505</v>
      </c>
      <c r="C12" s="82"/>
      <c r="D12" s="82"/>
      <c r="E12" s="82"/>
      <c r="F12" s="82"/>
      <c r="G12" s="82"/>
    </row>
    <row r="13" spans="1:14" ht="15.75">
      <c r="B13" s="372" t="s">
        <v>506</v>
      </c>
      <c r="C13" s="82"/>
      <c r="D13" s="82"/>
      <c r="E13" s="82"/>
      <c r="F13" s="82"/>
      <c r="G13" s="82"/>
    </row>
    <row r="14" spans="1:14" ht="15.75">
      <c r="B14" s="3"/>
      <c r="C14" s="233" t="s">
        <v>61</v>
      </c>
      <c r="D14" s="3"/>
      <c r="H14" s="2"/>
      <c r="I14" s="2"/>
      <c r="J14" s="2"/>
    </row>
    <row r="16" spans="1:14">
      <c r="B16" s="134"/>
    </row>
    <row r="17" spans="2:9">
      <c r="B17" s="135"/>
    </row>
    <row r="20" spans="2:9">
      <c r="B20" s="307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"/>
      <c r="F25" s="7"/>
      <c r="H25" s="7"/>
      <c r="I25" s="7"/>
    </row>
    <row r="26" spans="2:9">
      <c r="B26" s="307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7"/>
    </row>
    <row r="28" spans="2:9">
      <c r="B28" s="3"/>
      <c r="D28" s="57"/>
      <c r="E28" s="57"/>
      <c r="F28" s="57"/>
      <c r="G28" s="57"/>
      <c r="H28" s="7"/>
      <c r="I28" s="7"/>
    </row>
    <row r="29" spans="2:9">
      <c r="B29" s="3"/>
      <c r="D29" s="57"/>
      <c r="E29" s="57"/>
      <c r="F29" s="57"/>
      <c r="G29" s="57"/>
      <c r="H29" s="7"/>
      <c r="I29" s="2"/>
    </row>
    <row r="30" spans="2:9">
      <c r="B30" s="3"/>
      <c r="F30" s="7"/>
      <c r="H30" s="7"/>
      <c r="I30" s="2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4" sqref="D4:D5"/>
    </sheetView>
  </sheetViews>
  <sheetFormatPr defaultRowHeight="11.25"/>
  <cols>
    <col min="1" max="1" width="11.5703125" style="7" bestFit="1" customWidth="1"/>
    <col min="2" max="2" width="62.5703125" style="92" bestFit="1" customWidth="1"/>
    <col min="3" max="3" width="7.28515625" style="7" bestFit="1" customWidth="1"/>
    <col min="4" max="4" width="15.5703125" style="7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42" t="s">
        <v>1</v>
      </c>
      <c r="B1" s="444" t="s">
        <v>0</v>
      </c>
      <c r="C1" s="473" t="s">
        <v>11</v>
      </c>
      <c r="D1" s="473"/>
      <c r="E1" s="473"/>
      <c r="F1" s="473"/>
      <c r="G1" s="473"/>
      <c r="H1" s="474" t="s">
        <v>12</v>
      </c>
      <c r="I1" s="474"/>
      <c r="J1" s="474"/>
      <c r="K1" s="474"/>
      <c r="L1" s="474"/>
      <c r="M1" s="474"/>
      <c r="N1" s="474"/>
      <c r="O1" s="477" t="s">
        <v>88</v>
      </c>
      <c r="P1" s="475" t="s">
        <v>227</v>
      </c>
      <c r="Q1" s="432" t="s">
        <v>29</v>
      </c>
      <c r="R1" s="433"/>
      <c r="S1" s="433"/>
      <c r="T1" s="433"/>
      <c r="U1" s="434"/>
    </row>
    <row r="2" spans="1:25" ht="24" customHeight="1" thickBot="1">
      <c r="A2" s="443"/>
      <c r="B2" s="445"/>
      <c r="C2" s="377" t="s">
        <v>47</v>
      </c>
      <c r="D2" s="377" t="s">
        <v>48</v>
      </c>
      <c r="E2" s="377" t="s">
        <v>49</v>
      </c>
      <c r="F2" s="377" t="s">
        <v>50</v>
      </c>
      <c r="G2" s="38" t="s">
        <v>51</v>
      </c>
      <c r="H2" s="377" t="s">
        <v>47</v>
      </c>
      <c r="I2" s="377" t="s">
        <v>48</v>
      </c>
      <c r="J2" s="377" t="s">
        <v>49</v>
      </c>
      <c r="K2" s="377" t="s">
        <v>50</v>
      </c>
      <c r="L2" s="377" t="s">
        <v>51</v>
      </c>
      <c r="M2" s="377" t="s">
        <v>52</v>
      </c>
      <c r="N2" s="39" t="s">
        <v>53</v>
      </c>
      <c r="O2" s="478"/>
      <c r="P2" s="476"/>
      <c r="Q2" s="435"/>
      <c r="R2" s="436"/>
      <c r="S2" s="436"/>
      <c r="T2" s="436"/>
      <c r="U2" s="437"/>
    </row>
    <row r="3" spans="1:25" s="282" customFormat="1" ht="15">
      <c r="A3" s="317" t="str">
        <f>'1-συμβολαια'!A3</f>
        <v>???</v>
      </c>
      <c r="B3" s="320" t="str">
        <f>'1-συμβολαια'!C3</f>
        <v>δανείου 8.417κ  1.100.000δρχ ….. ΕΞΟΦΛΗΣΗ</v>
      </c>
      <c r="C3" s="283">
        <v>1</v>
      </c>
      <c r="D3" s="283" t="s">
        <v>530</v>
      </c>
      <c r="E3" s="283"/>
      <c r="F3" s="283"/>
      <c r="G3" s="283"/>
      <c r="H3" s="283">
        <v>1</v>
      </c>
      <c r="I3" s="283" t="s">
        <v>529</v>
      </c>
      <c r="J3" s="283"/>
      <c r="K3" s="283"/>
      <c r="L3" s="283"/>
      <c r="M3" s="283"/>
      <c r="N3" s="283"/>
      <c r="O3" s="321"/>
      <c r="P3" s="314">
        <f>O3*('2-δικαιώμ'!N3+'3-φύλλα2α'!F3)</f>
        <v>0</v>
      </c>
      <c r="Q3" s="322"/>
      <c r="R3" s="322"/>
      <c r="S3" s="322"/>
      <c r="T3" s="322"/>
      <c r="U3" s="323"/>
    </row>
    <row r="4" spans="1:25" s="282" customFormat="1" ht="15">
      <c r="A4" s="317">
        <f>'1-συμβολαια'!A4</f>
        <v>0</v>
      </c>
      <c r="B4" s="320" t="str">
        <f>'1-συμβολαια'!C4</f>
        <v>υποθήκης 8.417κ  1.100.000δρχ …. ΕΞΑΛΕΙΨΗ</v>
      </c>
      <c r="C4" s="283">
        <v>1</v>
      </c>
      <c r="D4" s="283" t="s">
        <v>530</v>
      </c>
      <c r="E4" s="283"/>
      <c r="F4" s="283"/>
      <c r="G4" s="283"/>
      <c r="H4" s="283">
        <v>1</v>
      </c>
      <c r="I4" s="283" t="s">
        <v>529</v>
      </c>
      <c r="J4" s="283"/>
      <c r="K4" s="283"/>
      <c r="L4" s="283"/>
      <c r="M4" s="283"/>
      <c r="N4" s="283"/>
      <c r="O4" s="321"/>
      <c r="P4" s="314">
        <f>O4*('2-δικαιώμ'!N4+'3-φύλλα2α'!F4)</f>
        <v>0</v>
      </c>
      <c r="Q4" s="322"/>
      <c r="R4" s="322"/>
      <c r="S4" s="322"/>
      <c r="T4" s="322"/>
      <c r="U4" s="323"/>
    </row>
    <row r="5" spans="1:25" s="282" customFormat="1" ht="15">
      <c r="A5" s="317">
        <f>'1-συμβολαια'!A5</f>
        <v>0</v>
      </c>
      <c r="B5" s="320" t="str">
        <f>'1-συμβολαια'!C5</f>
        <v>δανείου 8.417κ ΤΟΚΟΙ [προυπολογιζόμενοι VS πληρωμένοι]</v>
      </c>
      <c r="C5" s="283">
        <v>1</v>
      </c>
      <c r="D5" s="283" t="s">
        <v>530</v>
      </c>
      <c r="E5" s="283"/>
      <c r="F5" s="283"/>
      <c r="G5" s="283"/>
      <c r="H5" s="283">
        <v>1</v>
      </c>
      <c r="I5" s="283" t="s">
        <v>529</v>
      </c>
      <c r="J5" s="283"/>
      <c r="K5" s="283"/>
      <c r="L5" s="283"/>
      <c r="M5" s="283"/>
      <c r="N5" s="283"/>
      <c r="O5" s="321"/>
      <c r="P5" s="314">
        <f>O5*('2-δικαιώμ'!N5+'3-φύλλα2α'!F5)</f>
        <v>0</v>
      </c>
      <c r="Q5" s="322"/>
      <c r="R5" s="322"/>
      <c r="S5" s="322"/>
      <c r="T5" s="322"/>
      <c r="U5" s="323"/>
    </row>
    <row r="6" spans="1:25" ht="15.75">
      <c r="A6" s="460" t="s">
        <v>47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107">
        <f>SUM(P3:P5)</f>
        <v>0</v>
      </c>
    </row>
    <row r="8" spans="1:25" ht="15.75">
      <c r="Q8" s="161" t="s">
        <v>146</v>
      </c>
      <c r="R8" s="128"/>
      <c r="S8" s="128"/>
      <c r="T8" s="128"/>
      <c r="U8" s="128"/>
      <c r="V8" s="128"/>
      <c r="W8" s="128"/>
      <c r="X8" s="128"/>
      <c r="Y8" s="115"/>
    </row>
    <row r="9" spans="1:25" ht="15.75">
      <c r="R9" s="143" t="s">
        <v>147</v>
      </c>
      <c r="S9" s="143"/>
      <c r="T9" s="143"/>
      <c r="U9" s="143"/>
      <c r="V9" s="143"/>
      <c r="W9" s="143"/>
      <c r="X9" s="143"/>
    </row>
    <row r="10" spans="1:25" ht="15.75">
      <c r="S10" s="161" t="s">
        <v>148</v>
      </c>
    </row>
    <row r="13" spans="1:25">
      <c r="B13" s="134"/>
    </row>
    <row r="14" spans="1:25">
      <c r="B14" s="135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L15" sqref="L15"/>
    </sheetView>
  </sheetViews>
  <sheetFormatPr defaultRowHeight="11.25"/>
  <cols>
    <col min="1" max="1" width="10.28515625" style="7" customWidth="1"/>
    <col min="2" max="2" width="45.7109375" style="92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8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2" t="s">
        <v>1</v>
      </c>
      <c r="B1" s="489" t="s">
        <v>0</v>
      </c>
      <c r="C1" s="493" t="s">
        <v>7</v>
      </c>
      <c r="D1" s="491" t="s">
        <v>3</v>
      </c>
      <c r="E1" s="492"/>
      <c r="F1" s="479" t="s">
        <v>406</v>
      </c>
      <c r="G1" s="480"/>
      <c r="H1" s="480"/>
      <c r="I1" s="480"/>
      <c r="J1" s="480"/>
      <c r="K1" s="480"/>
      <c r="L1" s="481"/>
      <c r="M1" s="482" t="s">
        <v>409</v>
      </c>
      <c r="N1" s="483"/>
      <c r="O1" s="484" t="s">
        <v>252</v>
      </c>
      <c r="P1" s="485"/>
      <c r="Q1" s="486" t="s">
        <v>407</v>
      </c>
      <c r="R1" s="488" t="s">
        <v>172</v>
      </c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  <c r="AI1" s="488"/>
      <c r="AJ1" s="488"/>
      <c r="AK1" s="488"/>
      <c r="AL1" s="488"/>
      <c r="AM1" s="488"/>
      <c r="AN1" s="488"/>
      <c r="AO1" s="488"/>
    </row>
    <row r="2" spans="1:41" ht="23.25" thickBot="1">
      <c r="A2" s="413"/>
      <c r="B2" s="490"/>
      <c r="C2" s="494"/>
      <c r="D2" s="167" t="s">
        <v>4</v>
      </c>
      <c r="E2" s="151" t="s">
        <v>9</v>
      </c>
      <c r="F2" s="234" t="s">
        <v>4</v>
      </c>
      <c r="G2" s="168" t="s">
        <v>9</v>
      </c>
      <c r="H2" s="328" t="s">
        <v>47</v>
      </c>
      <c r="I2" s="234" t="s">
        <v>9</v>
      </c>
      <c r="J2" s="329" t="s">
        <v>355</v>
      </c>
      <c r="K2" s="329" t="s">
        <v>379</v>
      </c>
      <c r="L2" s="330" t="s">
        <v>357</v>
      </c>
      <c r="M2" s="234" t="s">
        <v>23</v>
      </c>
      <c r="N2" s="331" t="s">
        <v>89</v>
      </c>
      <c r="O2" s="234" t="s">
        <v>23</v>
      </c>
      <c r="P2" s="300" t="s">
        <v>9</v>
      </c>
      <c r="Q2" s="487"/>
      <c r="R2" s="170" t="s">
        <v>130</v>
      </c>
      <c r="S2" s="170" t="s">
        <v>170</v>
      </c>
      <c r="T2" s="170" t="s">
        <v>131</v>
      </c>
      <c r="U2" s="170" t="s">
        <v>254</v>
      </c>
      <c r="V2" s="170" t="s">
        <v>132</v>
      </c>
      <c r="W2" s="170" t="s">
        <v>255</v>
      </c>
      <c r="X2" s="170" t="s">
        <v>149</v>
      </c>
      <c r="Y2" s="170" t="s">
        <v>171</v>
      </c>
      <c r="Z2" s="170" t="s">
        <v>150</v>
      </c>
      <c r="AA2" s="170" t="s">
        <v>256</v>
      </c>
      <c r="AB2" s="170" t="s">
        <v>151</v>
      </c>
      <c r="AC2" s="170" t="s">
        <v>257</v>
      </c>
      <c r="AD2" s="170" t="s">
        <v>152</v>
      </c>
      <c r="AE2" s="170" t="s">
        <v>269</v>
      </c>
      <c r="AF2" s="170" t="s">
        <v>270</v>
      </c>
      <c r="AG2" s="275" t="s">
        <v>271</v>
      </c>
      <c r="AH2" s="170" t="s">
        <v>272</v>
      </c>
      <c r="AI2" s="170" t="s">
        <v>273</v>
      </c>
      <c r="AJ2" s="170" t="s">
        <v>473</v>
      </c>
      <c r="AK2" s="170" t="s">
        <v>474</v>
      </c>
      <c r="AL2" s="170"/>
      <c r="AM2" s="260" t="s">
        <v>59</v>
      </c>
      <c r="AN2" s="258" t="s">
        <v>47</v>
      </c>
      <c r="AO2" s="259" t="s">
        <v>29</v>
      </c>
    </row>
    <row r="3" spans="1:41" s="5" customFormat="1">
      <c r="A3" s="304" t="str">
        <f>'1-συμβολαια'!A3</f>
        <v>???</v>
      </c>
      <c r="B3" s="309" t="str">
        <f>'1-συμβολαια'!C3</f>
        <v>δανείου 8.417κ  1.100.000δρχ ….. ΕΞΟΦΛΗΣΗ</v>
      </c>
      <c r="C3" s="310">
        <f>'1-συμβολαια'!D3</f>
        <v>0</v>
      </c>
      <c r="D3" s="326">
        <f>'3-φύλλα2α'!D3</f>
        <v>2</v>
      </c>
      <c r="E3" s="326">
        <f>'3-φύλλα2α'!E3</f>
        <v>2</v>
      </c>
      <c r="F3" s="283">
        <v>2</v>
      </c>
      <c r="G3" s="392"/>
      <c r="H3" s="302">
        <f t="shared" ref="H3:H5" si="0">F3*D3*1100</f>
        <v>4400</v>
      </c>
      <c r="I3" s="398">
        <f t="shared" ref="I3:I5" si="1">E3*G3*1100</f>
        <v>0</v>
      </c>
      <c r="J3" s="332">
        <f t="shared" ref="J3:J5" si="2">H3*5%</f>
        <v>220</v>
      </c>
      <c r="K3" s="332">
        <f t="shared" ref="K3:K5" si="3">H3*5%</f>
        <v>220</v>
      </c>
      <c r="L3" s="332">
        <f t="shared" ref="L3:L5" si="4">H3*1%</f>
        <v>44</v>
      </c>
      <c r="M3" s="332">
        <f t="shared" ref="M3:M5" si="5">H3-O3</f>
        <v>3916</v>
      </c>
      <c r="N3" s="332">
        <f t="shared" ref="N3:N5" si="6">I3-P3</f>
        <v>0</v>
      </c>
      <c r="O3" s="332">
        <f t="shared" ref="O3:O5" si="7">J3+K3+L3</f>
        <v>484</v>
      </c>
      <c r="P3" s="332">
        <f t="shared" ref="P3:P5" si="8">I3*11%</f>
        <v>0</v>
      </c>
      <c r="Q3" s="332">
        <f t="shared" ref="Q3:Q5" si="9">O3-P3</f>
        <v>484</v>
      </c>
      <c r="R3" s="311">
        <v>500</v>
      </c>
      <c r="S3" s="311">
        <v>500</v>
      </c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27"/>
      <c r="AG3" s="327"/>
      <c r="AH3" s="327"/>
      <c r="AI3" s="327"/>
      <c r="AJ3" s="327"/>
      <c r="AK3" s="327"/>
      <c r="AL3" s="327"/>
      <c r="AM3" s="333">
        <f t="shared" ref="AM3:AM5" si="10">U3+Y3+AA3+AI3+AK3</f>
        <v>0</v>
      </c>
      <c r="AN3" s="333">
        <f t="shared" ref="AN3:AN5" si="11">R3+S3+T3+V3+W3+X3+Z3+AB3+AC3+AD3+AE3++AF3+AG3+AH3+AJ3</f>
        <v>1000</v>
      </c>
      <c r="AO3" s="281"/>
    </row>
    <row r="4" spans="1:41" s="5" customFormat="1">
      <c r="A4" s="304">
        <f>'1-συμβολαια'!A4</f>
        <v>0</v>
      </c>
      <c r="B4" s="309" t="str">
        <f>'1-συμβολαια'!C4</f>
        <v>υποθήκης 8.417κ  1.100.000δρχ …. ΕΞΑΛΕΙΨΗ</v>
      </c>
      <c r="C4" s="310">
        <f>'1-συμβολαια'!D4</f>
        <v>0</v>
      </c>
      <c r="D4" s="326">
        <f>'3-φύλλα2α'!D4</f>
        <v>2</v>
      </c>
      <c r="E4" s="326">
        <f>'3-φύλλα2α'!E4</f>
        <v>0</v>
      </c>
      <c r="F4" s="283"/>
      <c r="G4" s="283"/>
      <c r="H4" s="302">
        <f t="shared" si="0"/>
        <v>0</v>
      </c>
      <c r="I4" s="332">
        <f t="shared" si="1"/>
        <v>0</v>
      </c>
      <c r="J4" s="332">
        <f t="shared" si="2"/>
        <v>0</v>
      </c>
      <c r="K4" s="332">
        <f t="shared" si="3"/>
        <v>0</v>
      </c>
      <c r="L4" s="332">
        <f t="shared" si="4"/>
        <v>0</v>
      </c>
      <c r="M4" s="332">
        <f t="shared" si="5"/>
        <v>0</v>
      </c>
      <c r="N4" s="332">
        <f t="shared" si="6"/>
        <v>0</v>
      </c>
      <c r="O4" s="332">
        <f t="shared" si="7"/>
        <v>0</v>
      </c>
      <c r="P4" s="332">
        <f t="shared" si="8"/>
        <v>0</v>
      </c>
      <c r="Q4" s="332">
        <f t="shared" si="9"/>
        <v>0</v>
      </c>
      <c r="R4" s="311"/>
      <c r="S4" s="311"/>
      <c r="T4" s="311">
        <v>2200</v>
      </c>
      <c r="U4" s="311">
        <v>800</v>
      </c>
      <c r="V4" s="311"/>
      <c r="W4" s="311"/>
      <c r="X4" s="311"/>
      <c r="Y4" s="311"/>
      <c r="Z4" s="311"/>
      <c r="AA4" s="311"/>
      <c r="AB4" s="311"/>
      <c r="AC4" s="311"/>
      <c r="AD4" s="311">
        <v>1100</v>
      </c>
      <c r="AE4" s="311"/>
      <c r="AF4" s="327"/>
      <c r="AG4" s="327"/>
      <c r="AH4" s="327"/>
      <c r="AI4" s="327"/>
      <c r="AJ4" s="327"/>
      <c r="AK4" s="327"/>
      <c r="AL4" s="327"/>
      <c r="AM4" s="333">
        <f t="shared" si="10"/>
        <v>800</v>
      </c>
      <c r="AN4" s="333">
        <f t="shared" si="11"/>
        <v>3300</v>
      </c>
      <c r="AO4" s="281"/>
    </row>
    <row r="5" spans="1:41" s="5" customFormat="1">
      <c r="A5" s="304">
        <f>'1-συμβολαια'!A5</f>
        <v>0</v>
      </c>
      <c r="B5" s="309" t="str">
        <f>'1-συμβολαια'!C5</f>
        <v>δανείου 8.417κ ΤΟΚΟΙ [προυπολογιζόμενοι VS πληρωμένοι]</v>
      </c>
      <c r="C5" s="310">
        <f>'1-συμβολαια'!D5</f>
        <v>111111</v>
      </c>
      <c r="D5" s="326">
        <f>'3-φύλλα2α'!D5</f>
        <v>2</v>
      </c>
      <c r="E5" s="326">
        <f>'3-φύλλα2α'!E5</f>
        <v>0</v>
      </c>
      <c r="F5" s="283"/>
      <c r="G5" s="283"/>
      <c r="H5" s="302">
        <f t="shared" si="0"/>
        <v>0</v>
      </c>
      <c r="I5" s="332">
        <f t="shared" si="1"/>
        <v>0</v>
      </c>
      <c r="J5" s="332">
        <f t="shared" si="2"/>
        <v>0</v>
      </c>
      <c r="K5" s="332">
        <f t="shared" si="3"/>
        <v>0</v>
      </c>
      <c r="L5" s="332">
        <f t="shared" si="4"/>
        <v>0</v>
      </c>
      <c r="M5" s="332">
        <f t="shared" si="5"/>
        <v>0</v>
      </c>
      <c r="N5" s="332">
        <f t="shared" si="6"/>
        <v>0</v>
      </c>
      <c r="O5" s="332">
        <f t="shared" si="7"/>
        <v>0</v>
      </c>
      <c r="P5" s="332">
        <f t="shared" si="8"/>
        <v>0</v>
      </c>
      <c r="Q5" s="332">
        <f t="shared" si="9"/>
        <v>0</v>
      </c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27"/>
      <c r="AG5" s="327"/>
      <c r="AH5" s="327"/>
      <c r="AI5" s="327"/>
      <c r="AJ5" s="327"/>
      <c r="AK5" s="327"/>
      <c r="AL5" s="327"/>
      <c r="AM5" s="333">
        <f t="shared" si="10"/>
        <v>0</v>
      </c>
      <c r="AN5" s="333">
        <f t="shared" si="11"/>
        <v>0</v>
      </c>
      <c r="AO5" s="281"/>
    </row>
    <row r="6" spans="1:41">
      <c r="A6" s="410" t="s">
        <v>47</v>
      </c>
      <c r="B6" s="411"/>
      <c r="C6" s="411"/>
      <c r="D6" s="411"/>
      <c r="E6" s="411"/>
      <c r="F6" s="37">
        <f t="shared" ref="F6:W6" si="12">SUM(F3:F5)</f>
        <v>2</v>
      </c>
      <c r="G6" s="37">
        <f t="shared" si="12"/>
        <v>0</v>
      </c>
      <c r="H6" s="158">
        <f t="shared" si="12"/>
        <v>4400</v>
      </c>
      <c r="I6" s="158">
        <f t="shared" si="12"/>
        <v>0</v>
      </c>
      <c r="J6" s="158">
        <f t="shared" si="12"/>
        <v>220</v>
      </c>
      <c r="K6" s="158">
        <f t="shared" si="12"/>
        <v>220</v>
      </c>
      <c r="L6" s="158">
        <f t="shared" si="12"/>
        <v>44</v>
      </c>
      <c r="M6" s="158">
        <f t="shared" si="12"/>
        <v>3916</v>
      </c>
      <c r="N6" s="158">
        <f t="shared" si="12"/>
        <v>0</v>
      </c>
      <c r="O6" s="158">
        <f t="shared" si="12"/>
        <v>484</v>
      </c>
      <c r="P6" s="158">
        <f t="shared" si="12"/>
        <v>0</v>
      </c>
      <c r="Q6" s="158">
        <f t="shared" si="12"/>
        <v>484</v>
      </c>
      <c r="R6" s="158">
        <f t="shared" si="12"/>
        <v>500</v>
      </c>
      <c r="S6" s="158">
        <f t="shared" si="12"/>
        <v>500</v>
      </c>
      <c r="T6" s="158">
        <f t="shared" si="12"/>
        <v>2200</v>
      </c>
      <c r="U6" s="158">
        <f t="shared" si="12"/>
        <v>800</v>
      </c>
      <c r="V6" s="158">
        <f t="shared" si="12"/>
        <v>0</v>
      </c>
      <c r="W6" s="158">
        <f t="shared" si="12"/>
        <v>0</v>
      </c>
      <c r="X6" s="158"/>
      <c r="Y6" s="158"/>
      <c r="Z6" s="158"/>
      <c r="AA6" s="158">
        <f t="shared" ref="AA6:AF6" si="13">SUM(AA3:AA5)</f>
        <v>0</v>
      </c>
      <c r="AB6" s="37">
        <f t="shared" si="13"/>
        <v>0</v>
      </c>
      <c r="AC6" s="37">
        <f t="shared" si="13"/>
        <v>0</v>
      </c>
      <c r="AD6" s="158">
        <f t="shared" si="13"/>
        <v>1100</v>
      </c>
      <c r="AE6" s="158">
        <f t="shared" si="13"/>
        <v>0</v>
      </c>
      <c r="AF6" s="158">
        <f t="shared" si="13"/>
        <v>0</v>
      </c>
      <c r="AG6" s="396"/>
      <c r="AH6" s="158">
        <f>SUM(AH3:AH5)</f>
        <v>0</v>
      </c>
      <c r="AI6" s="158">
        <f>SUM(AI3:AI5)</f>
        <v>0</v>
      </c>
      <c r="AJ6" s="158"/>
      <c r="AK6" s="158"/>
      <c r="AL6" s="158">
        <f>SUM(AL3:AL5)</f>
        <v>0</v>
      </c>
      <c r="AM6" s="158">
        <f>SUM(AM3:AM5)</f>
        <v>800</v>
      </c>
      <c r="AN6" s="158">
        <f>SUM(AN3:AN5)</f>
        <v>4300</v>
      </c>
    </row>
    <row r="8" spans="1:41">
      <c r="R8" s="163" t="s">
        <v>489</v>
      </c>
      <c r="S8" s="173"/>
      <c r="T8" s="173"/>
      <c r="U8" s="173"/>
      <c r="V8" s="173"/>
      <c r="W8" s="173"/>
      <c r="X8" s="174"/>
      <c r="Y8" s="174"/>
      <c r="Z8" s="174"/>
      <c r="AA8" s="174"/>
      <c r="AB8" s="174"/>
      <c r="AC8" s="174"/>
      <c r="AD8" s="17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95" t="s">
        <v>408</v>
      </c>
      <c r="D9" s="7"/>
      <c r="E9" s="7"/>
      <c r="R9" s="174"/>
      <c r="S9" s="175" t="s">
        <v>509</v>
      </c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R10" s="174"/>
      <c r="S10" s="174"/>
      <c r="T10" s="172" t="s">
        <v>228</v>
      </c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H11" s="7">
        <f>H3/F3</f>
        <v>2200</v>
      </c>
      <c r="R11" s="174"/>
      <c r="S11" s="174"/>
      <c r="T11" s="174"/>
      <c r="U11" s="175" t="s">
        <v>229</v>
      </c>
      <c r="V11" s="174"/>
      <c r="W11" s="174"/>
      <c r="X11" s="174"/>
      <c r="Y11" s="174"/>
      <c r="Z11" s="174"/>
      <c r="AA11" s="174"/>
      <c r="AB11" s="174"/>
      <c r="AC11" s="174"/>
      <c r="AD11" s="174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H12" s="7" t="s">
        <v>525</v>
      </c>
      <c r="Q12" s="7" t="s">
        <v>526</v>
      </c>
      <c r="R12" s="174" t="s">
        <v>528</v>
      </c>
      <c r="S12" s="174"/>
      <c r="T12" s="174"/>
      <c r="U12" s="174"/>
      <c r="V12" s="172" t="s">
        <v>510</v>
      </c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7"/>
      <c r="AN12" s="87"/>
    </row>
    <row r="13" spans="1:41">
      <c r="R13" s="174"/>
      <c r="S13" s="174"/>
      <c r="T13" s="174"/>
      <c r="U13" s="174"/>
      <c r="V13" s="174"/>
      <c r="W13" s="175" t="s">
        <v>230</v>
      </c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7"/>
      <c r="AN13" s="87"/>
    </row>
    <row r="14" spans="1:41">
      <c r="R14" s="174"/>
      <c r="S14" s="174"/>
      <c r="T14" s="174"/>
      <c r="U14" s="174"/>
      <c r="V14" s="174"/>
      <c r="W14" s="174"/>
      <c r="X14" s="172" t="s">
        <v>231</v>
      </c>
      <c r="Y14" s="172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7"/>
      <c r="AN14" s="87"/>
    </row>
    <row r="15" spans="1:41">
      <c r="L15" s="373"/>
      <c r="Q15" s="373"/>
      <c r="R15" s="174"/>
      <c r="S15" s="174"/>
      <c r="T15" s="174"/>
      <c r="U15" s="174"/>
      <c r="V15" s="174"/>
      <c r="W15" s="174"/>
      <c r="X15" s="174"/>
      <c r="Y15" s="175" t="s">
        <v>258</v>
      </c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</row>
    <row r="16" spans="1:41">
      <c r="B16" s="134"/>
      <c r="L16" s="373"/>
      <c r="Q16" s="373"/>
      <c r="R16" s="174"/>
      <c r="S16" s="174"/>
      <c r="T16" s="174"/>
      <c r="U16" s="174"/>
      <c r="V16" s="174"/>
      <c r="W16" s="174"/>
      <c r="X16" s="174"/>
      <c r="Y16" s="174"/>
      <c r="Z16" s="172" t="s">
        <v>232</v>
      </c>
      <c r="AA16" s="175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87"/>
      <c r="AO16" s="171"/>
    </row>
    <row r="17" spans="2:41">
      <c r="B17" s="135"/>
      <c r="L17" s="373"/>
      <c r="Q17" s="373"/>
      <c r="R17" s="174"/>
      <c r="S17" s="174"/>
      <c r="T17" s="174"/>
      <c r="U17" s="174"/>
      <c r="V17" s="174"/>
      <c r="W17" s="174"/>
      <c r="X17" s="174"/>
      <c r="Y17" s="174"/>
      <c r="Z17" s="175"/>
      <c r="AA17" s="175" t="s">
        <v>259</v>
      </c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87"/>
      <c r="AO17" s="171"/>
    </row>
    <row r="18" spans="2:41">
      <c r="L18" s="373"/>
      <c r="Q18" s="373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2" t="s">
        <v>233</v>
      </c>
      <c r="AC18" s="174"/>
      <c r="AD18" s="174"/>
      <c r="AE18" s="174"/>
      <c r="AF18" s="174"/>
      <c r="AG18" s="174"/>
      <c r="AH18" s="174"/>
      <c r="AI18" s="174"/>
      <c r="AJ18" s="174"/>
      <c r="AK18" s="174"/>
      <c r="AL18" s="174"/>
      <c r="AM18" s="87"/>
      <c r="AN18" s="175"/>
    </row>
    <row r="19" spans="2:41">
      <c r="L19" s="373"/>
      <c r="Q19" s="373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5" t="s">
        <v>234</v>
      </c>
      <c r="AD19" s="174"/>
      <c r="AE19" s="174"/>
      <c r="AF19" s="174"/>
      <c r="AG19" s="174"/>
      <c r="AH19" s="174"/>
      <c r="AI19" s="174"/>
      <c r="AJ19" s="174"/>
      <c r="AK19" s="174"/>
      <c r="AL19" s="174"/>
      <c r="AM19" s="87"/>
      <c r="AN19" s="87"/>
    </row>
    <row r="20" spans="2:41">
      <c r="L20" s="373"/>
      <c r="Q20" s="373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2" t="s">
        <v>274</v>
      </c>
      <c r="AE20" s="176"/>
      <c r="AF20" s="176"/>
      <c r="AG20" s="176"/>
      <c r="AH20" s="176"/>
      <c r="AI20" s="176"/>
      <c r="AJ20" s="176"/>
      <c r="AK20" s="176"/>
      <c r="AL20" s="176"/>
      <c r="AM20" s="175"/>
    </row>
    <row r="21" spans="2:41">
      <c r="L21" s="373"/>
      <c r="Q21" s="373"/>
      <c r="R21" s="87"/>
      <c r="S21" s="87"/>
      <c r="T21" s="87"/>
      <c r="U21" s="87"/>
      <c r="V21" s="174"/>
      <c r="W21" s="174"/>
      <c r="X21" s="174"/>
      <c r="Y21" s="174"/>
      <c r="Z21" s="174"/>
      <c r="AA21" s="174"/>
      <c r="AB21" s="174"/>
      <c r="AC21" s="174"/>
      <c r="AD21" s="174"/>
      <c r="AE21" s="172" t="s">
        <v>275</v>
      </c>
      <c r="AF21" s="175"/>
      <c r="AG21" s="175"/>
      <c r="AH21" s="175"/>
      <c r="AI21" s="175"/>
      <c r="AJ21" s="175"/>
      <c r="AK21" s="175"/>
      <c r="AL21" s="175"/>
      <c r="AM21" s="87"/>
    </row>
    <row r="22" spans="2:41">
      <c r="L22" s="373"/>
      <c r="R22" s="2"/>
      <c r="S22" s="2"/>
      <c r="T22" s="2"/>
      <c r="U22" s="2"/>
      <c r="AF22" s="175" t="s">
        <v>276</v>
      </c>
      <c r="AG22" s="176"/>
      <c r="AH22" s="176"/>
      <c r="AI22" s="176"/>
      <c r="AJ22" s="176"/>
      <c r="AK22" s="176"/>
    </row>
    <row r="23" spans="2:41">
      <c r="B23" s="307"/>
      <c r="D23" s="7"/>
      <c r="E23" s="7"/>
      <c r="L23" s="373"/>
      <c r="AF23" s="174"/>
      <c r="AG23" s="276" t="s">
        <v>277</v>
      </c>
      <c r="AH23" s="276"/>
      <c r="AI23" s="276"/>
      <c r="AJ23" s="276"/>
      <c r="AK23" s="276"/>
      <c r="AL23" s="276"/>
    </row>
    <row r="24" spans="2:41">
      <c r="B24" s="3"/>
      <c r="D24" s="7"/>
      <c r="E24" s="7"/>
      <c r="L24" s="373"/>
      <c r="AG24" s="174"/>
      <c r="AH24" s="172" t="s">
        <v>478</v>
      </c>
      <c r="AI24" s="174"/>
      <c r="AJ24" s="174"/>
      <c r="AK24" s="174"/>
      <c r="AL24" s="175"/>
    </row>
    <row r="25" spans="2:41">
      <c r="B25" s="3"/>
      <c r="D25" s="7"/>
      <c r="E25" s="7"/>
      <c r="L25" s="373"/>
      <c r="AI25" s="175" t="s">
        <v>475</v>
      </c>
      <c r="AJ25" s="175"/>
      <c r="AK25" s="175"/>
    </row>
    <row r="26" spans="2:41">
      <c r="B26" s="3"/>
      <c r="D26" s="7"/>
      <c r="E26" s="7"/>
      <c r="L26" s="373"/>
      <c r="AJ26" s="172" t="s">
        <v>476</v>
      </c>
      <c r="AK26" s="174"/>
    </row>
    <row r="27" spans="2:41">
      <c r="B27" s="3"/>
      <c r="D27" s="7"/>
      <c r="E27" s="7"/>
      <c r="L27" s="373"/>
      <c r="AK27" s="175" t="s">
        <v>477</v>
      </c>
    </row>
    <row r="28" spans="2:41">
      <c r="B28" s="3"/>
      <c r="D28" s="7"/>
      <c r="E28" s="7"/>
      <c r="L28" s="373"/>
    </row>
    <row r="29" spans="2:41">
      <c r="B29" s="307"/>
      <c r="D29" s="57"/>
      <c r="E29" s="57"/>
      <c r="F29" s="57"/>
      <c r="G29" s="57"/>
    </row>
    <row r="30" spans="2:41">
      <c r="B30" s="3"/>
      <c r="D30" s="57"/>
      <c r="E30" s="57"/>
      <c r="F30" s="57"/>
      <c r="G30" s="57"/>
    </row>
    <row r="31" spans="2:41">
      <c r="B31" s="3"/>
      <c r="D31" s="57"/>
      <c r="E31" s="57"/>
      <c r="F31" s="57"/>
      <c r="G31" s="57"/>
    </row>
    <row r="32" spans="2:41">
      <c r="B32" s="3"/>
      <c r="C32" s="57"/>
      <c r="D32" s="57"/>
      <c r="E32" s="57"/>
      <c r="F32" s="57"/>
      <c r="G32" s="57"/>
    </row>
    <row r="33" spans="2:5">
      <c r="B33" s="3"/>
      <c r="D33" s="7"/>
      <c r="E33" s="7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0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5703125" style="7" bestFit="1" customWidth="1"/>
    <col min="2" max="2" width="44.285156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498" t="s">
        <v>31</v>
      </c>
      <c r="B1" s="499"/>
      <c r="C1" s="499"/>
      <c r="D1" s="500"/>
      <c r="E1" s="502" t="s">
        <v>410</v>
      </c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486" t="s">
        <v>70</v>
      </c>
      <c r="S1" s="510" t="s">
        <v>162</v>
      </c>
      <c r="T1" s="498" t="s">
        <v>13</v>
      </c>
      <c r="U1" s="499"/>
      <c r="V1" s="499"/>
      <c r="W1" s="499"/>
      <c r="X1" s="499"/>
      <c r="Y1" s="499"/>
      <c r="Z1" s="499"/>
      <c r="AA1" s="499"/>
      <c r="AB1" s="499"/>
      <c r="AC1" s="500"/>
      <c r="AD1" s="501" t="s">
        <v>14</v>
      </c>
      <c r="AE1" s="501"/>
      <c r="AF1" s="501"/>
      <c r="AG1" s="501"/>
      <c r="AH1" s="501"/>
      <c r="AI1" s="501"/>
      <c r="AJ1" s="501"/>
      <c r="AK1" s="501"/>
      <c r="AL1" s="501"/>
      <c r="AM1" s="498" t="s">
        <v>15</v>
      </c>
      <c r="AN1" s="499"/>
      <c r="AO1" s="499"/>
      <c r="AP1" s="499"/>
      <c r="AQ1" s="499"/>
      <c r="AR1" s="499"/>
      <c r="AS1" s="499"/>
      <c r="AT1" s="499"/>
      <c r="AU1" s="499"/>
      <c r="AV1" s="500"/>
      <c r="AW1" s="512" t="s">
        <v>16</v>
      </c>
      <c r="AX1" s="512"/>
      <c r="AY1" s="512"/>
      <c r="AZ1" s="512"/>
      <c r="BA1" s="512"/>
      <c r="BB1" s="512"/>
      <c r="BC1" s="512"/>
      <c r="BD1" s="512"/>
      <c r="BE1" s="513" t="s">
        <v>17</v>
      </c>
      <c r="BF1" s="514"/>
      <c r="BG1" s="514"/>
      <c r="BH1" s="514"/>
      <c r="BI1" s="515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253</v>
      </c>
      <c r="H2" s="40" t="s">
        <v>73</v>
      </c>
      <c r="I2" s="508" t="s">
        <v>29</v>
      </c>
      <c r="J2" s="509"/>
      <c r="K2" s="40" t="s">
        <v>153</v>
      </c>
      <c r="L2" s="40" t="s">
        <v>154</v>
      </c>
      <c r="M2" s="40" t="s">
        <v>93</v>
      </c>
      <c r="N2" s="40" t="s">
        <v>518</v>
      </c>
      <c r="O2" s="40" t="s">
        <v>161</v>
      </c>
      <c r="P2" s="94" t="s">
        <v>99</v>
      </c>
      <c r="Q2" s="113" t="s">
        <v>98</v>
      </c>
      <c r="R2" s="487"/>
      <c r="S2" s="511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04" t="s">
        <v>29</v>
      </c>
      <c r="AC2" s="505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06" t="s">
        <v>29</v>
      </c>
      <c r="AL2" s="507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04" t="s">
        <v>29</v>
      </c>
      <c r="AV2" s="505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04" t="s">
        <v>29</v>
      </c>
      <c r="BI2" s="505"/>
    </row>
    <row r="3" spans="1:61" s="5" customFormat="1">
      <c r="A3" s="338" t="str">
        <f>'1-συμβολαια'!A3</f>
        <v>???</v>
      </c>
      <c r="B3" s="334" t="str">
        <f>'1-συμβολαια'!C3</f>
        <v>δανείου 8.417κ  1.100.000δρχ ….. ΕΞΟΦΛΗΣΗ</v>
      </c>
      <c r="C3" s="277" t="str">
        <f>'4-πολλυπρ'!D3</f>
        <v>τραπεζα …??? [….</v>
      </c>
      <c r="D3" s="277" t="str">
        <f>'4-πολλυπρ'!I3</f>
        <v>219-59</v>
      </c>
      <c r="E3" s="277"/>
      <c r="F3" s="325"/>
      <c r="G3" s="310"/>
      <c r="H3" s="310"/>
      <c r="I3" s="339"/>
      <c r="J3" s="339"/>
      <c r="K3" s="310"/>
      <c r="L3" s="310"/>
      <c r="M3" s="310"/>
      <c r="N3" s="310"/>
      <c r="O3" s="310">
        <f t="shared" ref="O3:O5" si="0">K3+L3</f>
        <v>0</v>
      </c>
      <c r="P3" s="277"/>
      <c r="Q3" s="277"/>
      <c r="R3" s="277"/>
      <c r="S3" s="277"/>
      <c r="T3" s="335"/>
      <c r="U3" s="74"/>
      <c r="V3" s="336" t="s">
        <v>411</v>
      </c>
      <c r="W3" s="74"/>
      <c r="X3" s="336" t="s">
        <v>9</v>
      </c>
      <c r="Y3" s="337"/>
      <c r="Z3" s="74"/>
      <c r="AA3" s="74"/>
      <c r="AB3" s="74"/>
      <c r="AC3" s="74"/>
      <c r="AD3" s="335"/>
      <c r="AE3" s="74"/>
      <c r="AF3" s="74"/>
      <c r="AG3" s="74"/>
      <c r="AH3" s="74"/>
      <c r="AI3" s="283"/>
      <c r="AJ3" s="283"/>
      <c r="AK3" s="283"/>
      <c r="AL3" s="74"/>
      <c r="AM3" s="74"/>
      <c r="AN3" s="74"/>
      <c r="AO3" s="336" t="s">
        <v>411</v>
      </c>
      <c r="AP3" s="74"/>
      <c r="AQ3" s="336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35"/>
      <c r="BH3" s="74"/>
      <c r="BI3" s="74"/>
    </row>
    <row r="4" spans="1:61" s="5" customFormat="1">
      <c r="A4" s="338">
        <f>'1-συμβολαια'!A4</f>
        <v>0</v>
      </c>
      <c r="B4" s="334" t="str">
        <f>'1-συμβολαια'!C4</f>
        <v>υποθήκης 8.417κ  1.100.000δρχ …. ΕΞΑΛΕΙΨΗ</v>
      </c>
      <c r="C4" s="277" t="str">
        <f>'4-πολλυπρ'!D4</f>
        <v>τραπεζα …??? [….</v>
      </c>
      <c r="D4" s="277" t="str">
        <f>'4-πολλυπρ'!I4</f>
        <v>219-59</v>
      </c>
      <c r="E4" s="277">
        <v>1</v>
      </c>
      <c r="F4" s="325">
        <f t="shared" ref="F4" si="1">E4*1100</f>
        <v>1100</v>
      </c>
      <c r="G4" s="310">
        <v>1100</v>
      </c>
      <c r="H4" s="310">
        <f t="shared" ref="H4" si="2">F4+G4</f>
        <v>2200</v>
      </c>
      <c r="I4" s="339" t="s">
        <v>159</v>
      </c>
      <c r="J4" s="339" t="s">
        <v>160</v>
      </c>
      <c r="K4" s="310">
        <v>2000</v>
      </c>
      <c r="L4" s="310">
        <v>2000</v>
      </c>
      <c r="M4" s="310">
        <v>800</v>
      </c>
      <c r="N4" s="310"/>
      <c r="O4" s="310">
        <f t="shared" si="0"/>
        <v>4000</v>
      </c>
      <c r="P4" s="277"/>
      <c r="Q4" s="277"/>
      <c r="R4" s="277"/>
      <c r="S4" s="277"/>
      <c r="T4" s="335"/>
      <c r="U4" s="74"/>
      <c r="V4" s="336" t="s">
        <v>411</v>
      </c>
      <c r="W4" s="74"/>
      <c r="X4" s="336" t="s">
        <v>9</v>
      </c>
      <c r="Y4" s="337"/>
      <c r="Z4" s="74"/>
      <c r="AA4" s="74"/>
      <c r="AB4" s="74"/>
      <c r="AC4" s="74"/>
      <c r="AD4" s="335"/>
      <c r="AE4" s="74"/>
      <c r="AF4" s="74"/>
      <c r="AG4" s="74"/>
      <c r="AH4" s="74"/>
      <c r="AI4" s="283"/>
      <c r="AJ4" s="283"/>
      <c r="AK4" s="283"/>
      <c r="AL4" s="74"/>
      <c r="AM4" s="74"/>
      <c r="AN4" s="74"/>
      <c r="AO4" s="336" t="s">
        <v>411</v>
      </c>
      <c r="AP4" s="74"/>
      <c r="AQ4" s="336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35"/>
      <c r="BH4" s="74"/>
      <c r="BI4" s="74"/>
    </row>
    <row r="5" spans="1:61" s="5" customFormat="1">
      <c r="A5" s="338">
        <f>'1-συμβολαια'!A5</f>
        <v>0</v>
      </c>
      <c r="B5" s="334" t="str">
        <f>'1-συμβολαια'!C5</f>
        <v>δανείου 8.417κ ΤΟΚΟΙ [προυπολογιζόμενοι VS πληρωμένοι]</v>
      </c>
      <c r="C5" s="277" t="str">
        <f>'4-πολλυπρ'!D5</f>
        <v>τραπεζα …??? [….</v>
      </c>
      <c r="D5" s="277" t="str">
        <f>'4-πολλυπρ'!I5</f>
        <v>219-59</v>
      </c>
      <c r="E5" s="277"/>
      <c r="F5" s="325"/>
      <c r="G5" s="310"/>
      <c r="H5" s="310"/>
      <c r="I5" s="339"/>
      <c r="J5" s="339"/>
      <c r="K5" s="310"/>
      <c r="L5" s="310"/>
      <c r="M5" s="310"/>
      <c r="N5" s="310"/>
      <c r="O5" s="310">
        <f t="shared" si="0"/>
        <v>0</v>
      </c>
      <c r="P5" s="277"/>
      <c r="Q5" s="277"/>
      <c r="R5" s="277"/>
      <c r="S5" s="277"/>
      <c r="T5" s="335"/>
      <c r="U5" s="74"/>
      <c r="V5" s="336" t="s">
        <v>411</v>
      </c>
      <c r="W5" s="74"/>
      <c r="X5" s="336" t="s">
        <v>9</v>
      </c>
      <c r="Y5" s="337"/>
      <c r="Z5" s="74"/>
      <c r="AA5" s="74"/>
      <c r="AB5" s="74"/>
      <c r="AC5" s="74"/>
      <c r="AD5" s="335"/>
      <c r="AE5" s="74"/>
      <c r="AF5" s="74"/>
      <c r="AG5" s="74"/>
      <c r="AH5" s="74"/>
      <c r="AI5" s="283"/>
      <c r="AJ5" s="283"/>
      <c r="AK5" s="283"/>
      <c r="AL5" s="74"/>
      <c r="AM5" s="74"/>
      <c r="AN5" s="74"/>
      <c r="AO5" s="336" t="s">
        <v>411</v>
      </c>
      <c r="AP5" s="74"/>
      <c r="AQ5" s="336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35"/>
      <c r="BH5" s="74"/>
      <c r="BI5" s="74"/>
    </row>
    <row r="6" spans="1:61">
      <c r="A6" s="495" t="s">
        <v>35</v>
      </c>
      <c r="B6" s="496"/>
      <c r="C6" s="496"/>
      <c r="D6" s="497"/>
      <c r="E6" s="72">
        <f>SUM(E3:E5)</f>
        <v>1</v>
      </c>
      <c r="F6" s="72">
        <f>SUM(F3:F5)</f>
        <v>1100</v>
      </c>
      <c r="G6" s="72">
        <f>SUM(G3:G5)</f>
        <v>1100</v>
      </c>
      <c r="H6" s="72">
        <f>SUM(H3:H5)</f>
        <v>2200</v>
      </c>
      <c r="I6" s="72"/>
      <c r="J6" s="72"/>
      <c r="K6" s="72">
        <f>SUM(K3:K5)</f>
        <v>2000</v>
      </c>
      <c r="L6" s="72">
        <f>SUM(L3:L5)</f>
        <v>2000</v>
      </c>
      <c r="M6" s="72">
        <f>SUM(M3:M5)</f>
        <v>800</v>
      </c>
      <c r="N6" s="72"/>
      <c r="O6" s="72">
        <f>SUM(O3:O5)</f>
        <v>4000</v>
      </c>
      <c r="P6" s="67">
        <f>SUM(P3:P5)</f>
        <v>0</v>
      </c>
      <c r="Q6" s="67">
        <f>SUM(Q3:Q5)</f>
        <v>0</v>
      </c>
      <c r="R6" s="67">
        <f>SUM(R3:R5)</f>
        <v>0</v>
      </c>
      <c r="S6" s="67"/>
      <c r="T6" s="138"/>
      <c r="U6" s="67">
        <f>SUM(U3:U5)</f>
        <v>0</v>
      </c>
      <c r="V6" s="67"/>
      <c r="W6" s="67">
        <f>SUM(W3:W5)</f>
        <v>0</v>
      </c>
      <c r="X6" s="67"/>
      <c r="Y6" s="67">
        <f t="shared" ref="Y6:AJ6" si="3">SUM(Y3:Y5)</f>
        <v>0</v>
      </c>
      <c r="Z6" s="67">
        <f t="shared" si="3"/>
        <v>0</v>
      </c>
      <c r="AA6" s="67">
        <f t="shared" si="3"/>
        <v>0</v>
      </c>
      <c r="AB6" s="67">
        <f t="shared" si="3"/>
        <v>0</v>
      </c>
      <c r="AC6" s="67">
        <f t="shared" si="3"/>
        <v>0</v>
      </c>
      <c r="AD6" s="138">
        <f t="shared" si="3"/>
        <v>0</v>
      </c>
      <c r="AE6" s="67">
        <f t="shared" si="3"/>
        <v>0</v>
      </c>
      <c r="AF6" s="67">
        <f t="shared" si="3"/>
        <v>0</v>
      </c>
      <c r="AG6" s="67">
        <f t="shared" si="3"/>
        <v>0</v>
      </c>
      <c r="AH6" s="67">
        <f t="shared" si="3"/>
        <v>0</v>
      </c>
      <c r="AI6" s="72">
        <f t="shared" si="3"/>
        <v>0</v>
      </c>
      <c r="AJ6" s="72">
        <f t="shared" si="3"/>
        <v>0</v>
      </c>
      <c r="AK6" s="72"/>
      <c r="AL6" s="67">
        <f>SUM(AL3:AL5)</f>
        <v>0</v>
      </c>
      <c r="AM6" s="67">
        <f>SUM(AM3:AM5)</f>
        <v>0</v>
      </c>
      <c r="AN6" s="67">
        <f>SUM(AN3:AN5)</f>
        <v>0</v>
      </c>
      <c r="AO6" s="67"/>
      <c r="AP6" s="67">
        <f t="shared" ref="AP6:BD6" si="4">SUM(AP3:AP5)</f>
        <v>0</v>
      </c>
      <c r="AQ6" s="67">
        <f t="shared" si="4"/>
        <v>0</v>
      </c>
      <c r="AR6" s="67">
        <f t="shared" si="4"/>
        <v>0</v>
      </c>
      <c r="AS6" s="67">
        <f t="shared" si="4"/>
        <v>0</v>
      </c>
      <c r="AT6" s="67">
        <f t="shared" si="4"/>
        <v>0</v>
      </c>
      <c r="AU6" s="67">
        <f t="shared" si="4"/>
        <v>0</v>
      </c>
      <c r="AV6" s="67">
        <f t="shared" si="4"/>
        <v>0</v>
      </c>
      <c r="AW6" s="67">
        <f t="shared" si="4"/>
        <v>0</v>
      </c>
      <c r="AX6" s="67">
        <f t="shared" si="4"/>
        <v>0</v>
      </c>
      <c r="AY6" s="67">
        <f t="shared" si="4"/>
        <v>0</v>
      </c>
      <c r="AZ6" s="67">
        <f t="shared" si="4"/>
        <v>0</v>
      </c>
      <c r="BA6" s="67">
        <f t="shared" si="4"/>
        <v>0</v>
      </c>
      <c r="BB6" s="67">
        <f t="shared" si="4"/>
        <v>0</v>
      </c>
      <c r="BC6" s="67">
        <f t="shared" si="4"/>
        <v>0</v>
      </c>
      <c r="BD6" s="67">
        <f t="shared" si="4"/>
        <v>0</v>
      </c>
      <c r="BE6" s="67"/>
      <c r="BF6" s="67"/>
      <c r="BG6" s="67"/>
      <c r="BH6" s="67"/>
      <c r="BI6" s="67"/>
    </row>
    <row r="8" spans="1:61">
      <c r="G8" s="141" t="s">
        <v>412</v>
      </c>
      <c r="H8" s="141"/>
      <c r="I8" s="141"/>
      <c r="J8" s="141"/>
      <c r="K8" s="141" t="s">
        <v>412</v>
      </c>
      <c r="L8" s="116"/>
      <c r="M8" s="116"/>
      <c r="N8" s="116"/>
      <c r="S8" s="186" t="s">
        <v>162</v>
      </c>
      <c r="Z8" s="2"/>
      <c r="AB8" s="116" t="s">
        <v>101</v>
      </c>
      <c r="AI8" s="226" t="s">
        <v>102</v>
      </c>
    </row>
    <row r="9" spans="1:61">
      <c r="F9" s="3"/>
      <c r="G9" s="3"/>
      <c r="H9" s="3"/>
      <c r="I9" s="162" t="s">
        <v>155</v>
      </c>
      <c r="J9" s="118"/>
      <c r="L9" s="141" t="s">
        <v>412</v>
      </c>
      <c r="M9" s="3"/>
      <c r="N9" s="3"/>
      <c r="O9" s="3"/>
      <c r="P9" s="162" t="s">
        <v>163</v>
      </c>
      <c r="S9" s="8"/>
    </row>
    <row r="10" spans="1:61">
      <c r="E10" s="117"/>
      <c r="F10" s="3"/>
      <c r="G10" s="3"/>
      <c r="H10" s="3"/>
      <c r="I10" s="118" t="s">
        <v>156</v>
      </c>
      <c r="J10" s="118"/>
      <c r="L10" s="3"/>
      <c r="M10" s="3"/>
      <c r="N10" s="3"/>
      <c r="O10" s="3"/>
      <c r="Q10" s="118" t="s">
        <v>164</v>
      </c>
      <c r="S10" s="8"/>
    </row>
    <row r="11" spans="1:61">
      <c r="I11" s="118"/>
      <c r="J11" s="162" t="s">
        <v>157</v>
      </c>
      <c r="M11" s="156" t="s">
        <v>426</v>
      </c>
      <c r="N11" s="156"/>
      <c r="S11" s="8"/>
    </row>
    <row r="12" spans="1:61">
      <c r="J12" s="118" t="s">
        <v>158</v>
      </c>
      <c r="S12" s="8"/>
    </row>
    <row r="13" spans="1:61">
      <c r="S13" s="8"/>
    </row>
    <row r="14" spans="1:61">
      <c r="S14" s="8"/>
    </row>
    <row r="15" spans="1:61">
      <c r="B15" s="134"/>
      <c r="S15" s="8"/>
    </row>
    <row r="16" spans="1:61">
      <c r="B16" s="135"/>
    </row>
    <row r="18" spans="2:20">
      <c r="P18" s="2"/>
      <c r="Q18" s="2"/>
      <c r="R18" s="2"/>
      <c r="S18" s="2"/>
      <c r="T18" s="139"/>
    </row>
    <row r="20" spans="2:20">
      <c r="B20" s="307"/>
      <c r="C20" s="369"/>
      <c r="D20" s="7"/>
      <c r="E20" s="7"/>
      <c r="F20" s="7"/>
      <c r="G20" s="7"/>
      <c r="H20" s="7"/>
      <c r="I20" s="82"/>
    </row>
    <row r="21" spans="2:20">
      <c r="B21" s="3"/>
      <c r="C21" s="369"/>
      <c r="D21" s="7"/>
      <c r="E21" s="7"/>
      <c r="F21" s="7"/>
      <c r="G21" s="7"/>
      <c r="H21" s="7"/>
      <c r="I21" s="82"/>
    </row>
    <row r="22" spans="2:20">
      <c r="B22" s="3"/>
      <c r="C22" s="369"/>
      <c r="D22" s="57"/>
      <c r="E22" s="7"/>
      <c r="F22" s="7"/>
      <c r="G22" s="7"/>
      <c r="H22" s="7"/>
      <c r="I22" s="82"/>
    </row>
    <row r="23" spans="2:20">
      <c r="B23" s="3"/>
      <c r="C23" s="369"/>
      <c r="D23" s="7"/>
      <c r="E23" s="7"/>
      <c r="F23" s="7"/>
      <c r="G23" s="7"/>
      <c r="H23" s="7"/>
      <c r="I23" s="82"/>
    </row>
    <row r="24" spans="2:20">
      <c r="B24" s="3"/>
      <c r="C24" s="369"/>
      <c r="D24" s="7"/>
      <c r="E24" s="7"/>
      <c r="F24" s="7"/>
      <c r="G24" s="7"/>
      <c r="H24" s="7"/>
      <c r="I24" s="82"/>
    </row>
    <row r="25" spans="2:20">
      <c r="B25" s="3"/>
      <c r="C25" s="369"/>
      <c r="D25" s="7"/>
      <c r="E25" s="7"/>
      <c r="F25" s="7"/>
      <c r="G25" s="7"/>
      <c r="H25" s="7"/>
      <c r="I25" s="82"/>
    </row>
    <row r="26" spans="2:20">
      <c r="B26" s="307"/>
      <c r="C26" s="369"/>
      <c r="D26" s="57"/>
      <c r="E26" s="57"/>
      <c r="F26" s="57"/>
      <c r="G26" s="57"/>
      <c r="H26" s="7"/>
      <c r="I26" s="82"/>
    </row>
    <row r="27" spans="2:20">
      <c r="B27" s="3"/>
      <c r="C27" s="57"/>
      <c r="D27" s="57"/>
      <c r="E27" s="57"/>
      <c r="F27" s="57"/>
      <c r="G27" s="57"/>
      <c r="H27" s="7"/>
    </row>
    <row r="28" spans="2:20">
      <c r="B28" s="3"/>
      <c r="C28" s="57"/>
      <c r="D28" s="57"/>
      <c r="E28" s="57"/>
      <c r="F28" s="57"/>
      <c r="G28" s="57"/>
      <c r="H28" s="7"/>
    </row>
    <row r="29" spans="2:20">
      <c r="B29" s="3"/>
      <c r="C29" s="57"/>
      <c r="D29" s="57"/>
      <c r="E29" s="57"/>
      <c r="F29" s="57"/>
      <c r="G29" s="57"/>
    </row>
    <row r="30" spans="2:20">
      <c r="B30" s="3"/>
      <c r="C30" s="7"/>
      <c r="D30" s="7"/>
      <c r="E30" s="7"/>
      <c r="F30" s="7"/>
      <c r="G30" s="7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0.5703125" style="7" bestFit="1" customWidth="1"/>
    <col min="2" max="2" width="71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21" t="s">
        <v>31</v>
      </c>
      <c r="B1" s="522"/>
      <c r="C1" s="522"/>
      <c r="D1" s="523"/>
      <c r="E1" s="524" t="s">
        <v>167</v>
      </c>
      <c r="F1" s="525"/>
      <c r="G1" s="525"/>
      <c r="H1" s="525"/>
      <c r="I1" s="516" t="s">
        <v>161</v>
      </c>
      <c r="J1" s="516"/>
      <c r="K1" s="516"/>
      <c r="L1" s="516"/>
      <c r="M1" s="516"/>
      <c r="N1" s="516"/>
      <c r="O1" s="516"/>
      <c r="P1" s="516"/>
      <c r="Q1" s="517" t="s">
        <v>29</v>
      </c>
      <c r="R1" s="518"/>
      <c r="S1" s="518"/>
      <c r="T1" s="518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413</v>
      </c>
      <c r="F2" s="526" t="s">
        <v>29</v>
      </c>
      <c r="G2" s="527"/>
      <c r="H2" s="528"/>
      <c r="I2" s="40" t="s">
        <v>90</v>
      </c>
      <c r="J2" s="54" t="s">
        <v>91</v>
      </c>
      <c r="K2" s="54" t="s">
        <v>93</v>
      </c>
      <c r="L2" s="54" t="s">
        <v>235</v>
      </c>
      <c r="M2" s="54" t="s">
        <v>236</v>
      </c>
      <c r="N2" s="54" t="s">
        <v>237</v>
      </c>
      <c r="O2" s="54"/>
      <c r="P2" s="54" t="s">
        <v>47</v>
      </c>
      <c r="Q2" s="519"/>
      <c r="R2" s="520"/>
      <c r="S2" s="520"/>
      <c r="T2" s="520"/>
    </row>
    <row r="3" spans="1:20" s="5" customFormat="1">
      <c r="A3" s="338" t="str">
        <f>'1-συμβολαια'!A3</f>
        <v>???</v>
      </c>
      <c r="B3" s="334" t="str">
        <f>'1-συμβολαια'!C3</f>
        <v>δανείου 8.417κ  1.100.000δρχ ….. ΕΞΟΦΛΗΣΗ</v>
      </c>
      <c r="C3" s="277" t="str">
        <f>'4-πολλυπρ'!D3</f>
        <v>τραπεζα …??? [….</v>
      </c>
      <c r="D3" s="277" t="str">
        <f>'4-πολλυπρ'!I3</f>
        <v>219-59</v>
      </c>
      <c r="E3" s="310"/>
      <c r="F3" s="339"/>
      <c r="G3" s="339"/>
      <c r="H3" s="325"/>
      <c r="I3" s="310"/>
      <c r="J3" s="310"/>
      <c r="K3" s="310"/>
      <c r="L3" s="310"/>
      <c r="M3" s="310"/>
      <c r="N3" s="310"/>
      <c r="O3" s="310"/>
      <c r="P3" s="310">
        <f t="shared" ref="P3:P5" si="0">SUM(I3:O3)</f>
        <v>0</v>
      </c>
      <c r="Q3" s="311"/>
      <c r="R3" s="311"/>
      <c r="S3" s="340"/>
      <c r="T3" s="281"/>
    </row>
    <row r="4" spans="1:20" s="5" customFormat="1">
      <c r="A4" s="338">
        <f>'1-συμβολαια'!A4</f>
        <v>0</v>
      </c>
      <c r="B4" s="334" t="str">
        <f>'1-συμβολαια'!C4</f>
        <v>υποθήκης 8.417κ  1.100.000δρχ …. ΕΞΑΛΕΙΨΗ</v>
      </c>
      <c r="C4" s="277" t="str">
        <f>'4-πολλυπρ'!D4</f>
        <v>τραπεζα …??? [….</v>
      </c>
      <c r="D4" s="277" t="str">
        <f>'4-πολλυπρ'!I4</f>
        <v>219-59</v>
      </c>
      <c r="E4" s="310"/>
      <c r="F4" s="339"/>
      <c r="G4" s="339"/>
      <c r="H4" s="325"/>
      <c r="I4" s="310"/>
      <c r="J4" s="310"/>
      <c r="K4" s="310"/>
      <c r="L4" s="310"/>
      <c r="M4" s="310"/>
      <c r="N4" s="310"/>
      <c r="O4" s="310"/>
      <c r="P4" s="310">
        <f t="shared" si="0"/>
        <v>0</v>
      </c>
      <c r="Q4" s="311"/>
      <c r="R4" s="311"/>
      <c r="S4" s="340"/>
      <c r="T4" s="281"/>
    </row>
    <row r="5" spans="1:20" s="5" customFormat="1">
      <c r="A5" s="338">
        <f>'1-συμβολαια'!A5</f>
        <v>0</v>
      </c>
      <c r="B5" s="334" t="str">
        <f>'1-συμβολαια'!C5</f>
        <v>δανείου 8.417κ ΤΟΚΟΙ [προυπολογιζόμενοι VS πληρωμένοι]</v>
      </c>
      <c r="C5" s="277" t="str">
        <f>'4-πολλυπρ'!D5</f>
        <v>τραπεζα …??? [….</v>
      </c>
      <c r="D5" s="277" t="str">
        <f>'4-πολλυπρ'!I5</f>
        <v>219-59</v>
      </c>
      <c r="E5" s="310"/>
      <c r="F5" s="339"/>
      <c r="G5" s="339"/>
      <c r="H5" s="325"/>
      <c r="I5" s="310"/>
      <c r="J5" s="310"/>
      <c r="K5" s="310"/>
      <c r="L5" s="310"/>
      <c r="M5" s="310"/>
      <c r="N5" s="310"/>
      <c r="O5" s="310"/>
      <c r="P5" s="310">
        <f t="shared" si="0"/>
        <v>0</v>
      </c>
      <c r="Q5" s="311"/>
      <c r="R5" s="311"/>
      <c r="S5" s="340"/>
      <c r="T5" s="281"/>
    </row>
    <row r="6" spans="1:20">
      <c r="A6" s="495" t="s">
        <v>35</v>
      </c>
      <c r="B6" s="496"/>
      <c r="C6" s="496"/>
      <c r="D6" s="497"/>
      <c r="E6" s="72">
        <f>SUM(E3:E5)</f>
        <v>0</v>
      </c>
      <c r="F6" s="67"/>
      <c r="G6" s="67"/>
      <c r="H6" s="67"/>
      <c r="I6" s="72">
        <f t="shared" ref="I6:Q6" si="1">SUM(I3:I5)</f>
        <v>0</v>
      </c>
      <c r="J6" s="72">
        <f t="shared" si="1"/>
        <v>0</v>
      </c>
      <c r="K6" s="72">
        <f t="shared" si="1"/>
        <v>0</v>
      </c>
      <c r="L6" s="72">
        <f t="shared" si="1"/>
        <v>0</v>
      </c>
      <c r="M6" s="72">
        <f t="shared" si="1"/>
        <v>0</v>
      </c>
      <c r="N6" s="72">
        <f t="shared" si="1"/>
        <v>0</v>
      </c>
      <c r="O6" s="72">
        <f t="shared" si="1"/>
        <v>0</v>
      </c>
      <c r="P6" s="72">
        <f t="shared" si="1"/>
        <v>0</v>
      </c>
      <c r="Q6" s="83">
        <f t="shared" si="1"/>
        <v>0</v>
      </c>
      <c r="R6" s="144"/>
      <c r="S6" s="3"/>
      <c r="T6" s="3"/>
    </row>
    <row r="8" spans="1:20" ht="15.75" customHeight="1">
      <c r="I8" s="136" t="s">
        <v>412</v>
      </c>
      <c r="L8" s="136" t="s">
        <v>414</v>
      </c>
      <c r="R8" s="155"/>
      <c r="S8" s="87"/>
      <c r="T8" s="155"/>
    </row>
    <row r="9" spans="1:20">
      <c r="F9" s="162" t="s">
        <v>165</v>
      </c>
      <c r="G9" s="118"/>
      <c r="H9" s="82"/>
      <c r="L9" s="178" t="s">
        <v>205</v>
      </c>
      <c r="R9" s="2"/>
    </row>
    <row r="10" spans="1:20">
      <c r="F10" s="82"/>
      <c r="G10" s="118" t="s">
        <v>166</v>
      </c>
      <c r="M10" s="177" t="s">
        <v>206</v>
      </c>
      <c r="Q10" s="2"/>
      <c r="R10" s="2"/>
    </row>
    <row r="11" spans="1:20">
      <c r="N11" s="156" t="s">
        <v>207</v>
      </c>
      <c r="Q11" s="2"/>
      <c r="R11" s="2"/>
    </row>
    <row r="12" spans="1:20">
      <c r="Q12" s="2"/>
      <c r="R12" s="2"/>
    </row>
    <row r="13" spans="1:20">
      <c r="B13" s="134"/>
    </row>
    <row r="14" spans="1:20">
      <c r="B14" s="135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3.5703125" style="3" bestFit="1" customWidth="1"/>
    <col min="2" max="2" width="48.7109375" style="3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44" t="s">
        <v>327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545"/>
      <c r="P1" s="545"/>
      <c r="Q1" s="545"/>
      <c r="R1" s="545"/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6" t="s">
        <v>47</v>
      </c>
      <c r="AF1" s="548" t="s">
        <v>9</v>
      </c>
      <c r="AG1" s="550" t="s">
        <v>33</v>
      </c>
      <c r="AH1" s="529" t="s">
        <v>337</v>
      </c>
      <c r="AI1" s="531" t="s">
        <v>86</v>
      </c>
      <c r="AJ1" s="532"/>
      <c r="AK1" s="532"/>
      <c r="AL1" s="533"/>
    </row>
    <row r="2" spans="1:38" ht="12" customHeight="1" thickBot="1">
      <c r="A2" s="205"/>
      <c r="B2" s="206" t="s">
        <v>336</v>
      </c>
      <c r="C2" s="381" t="s">
        <v>87</v>
      </c>
      <c r="D2" s="382" t="s">
        <v>328</v>
      </c>
      <c r="E2" s="383" t="s">
        <v>31</v>
      </c>
      <c r="F2" s="383" t="s">
        <v>329</v>
      </c>
      <c r="G2" s="383" t="s">
        <v>330</v>
      </c>
      <c r="H2" s="383" t="s">
        <v>331</v>
      </c>
      <c r="I2" s="383" t="s">
        <v>332</v>
      </c>
      <c r="J2" s="383" t="s">
        <v>333</v>
      </c>
      <c r="K2" s="539" t="s">
        <v>29</v>
      </c>
      <c r="L2" s="540"/>
      <c r="M2" s="380" t="s">
        <v>334</v>
      </c>
      <c r="N2" s="380" t="s">
        <v>31</v>
      </c>
      <c r="O2" s="380" t="s">
        <v>329</v>
      </c>
      <c r="P2" s="380" t="s">
        <v>330</v>
      </c>
      <c r="Q2" s="380" t="s">
        <v>331</v>
      </c>
      <c r="R2" s="380" t="s">
        <v>332</v>
      </c>
      <c r="S2" s="380" t="s">
        <v>333</v>
      </c>
      <c r="T2" s="537" t="s">
        <v>29</v>
      </c>
      <c r="U2" s="538"/>
      <c r="V2" s="383" t="s">
        <v>335</v>
      </c>
      <c r="W2" s="383" t="s">
        <v>31</v>
      </c>
      <c r="X2" s="383" t="s">
        <v>329</v>
      </c>
      <c r="Y2" s="383" t="s">
        <v>330</v>
      </c>
      <c r="Z2" s="383" t="s">
        <v>331</v>
      </c>
      <c r="AA2" s="383" t="s">
        <v>332</v>
      </c>
      <c r="AB2" s="383" t="s">
        <v>333</v>
      </c>
      <c r="AC2" s="539" t="s">
        <v>29</v>
      </c>
      <c r="AD2" s="540"/>
      <c r="AE2" s="547"/>
      <c r="AF2" s="549"/>
      <c r="AG2" s="551"/>
      <c r="AH2" s="530"/>
      <c r="AI2" s="534"/>
      <c r="AJ2" s="535"/>
      <c r="AK2" s="535"/>
      <c r="AL2" s="536"/>
    </row>
    <row r="3" spans="1:38" s="5" customFormat="1">
      <c r="A3" s="74" t="str">
        <f>'1-συμβολαια'!A3</f>
        <v>???</v>
      </c>
      <c r="B3" s="74" t="str">
        <f>'1-συμβολαια'!C3</f>
        <v>δανείου 8.417κ  1.100.000δρχ ….. ΕΞΟΦΛΗΣΗ</v>
      </c>
      <c r="C3" s="283">
        <f>'1-συμβολαια'!D3</f>
        <v>0</v>
      </c>
      <c r="D3" s="283">
        <f t="shared" ref="D3:D5" si="0">C3*1.3%</f>
        <v>0</v>
      </c>
      <c r="E3" s="283"/>
      <c r="F3" s="283"/>
      <c r="G3" s="283"/>
      <c r="H3" s="283"/>
      <c r="I3" s="283"/>
      <c r="J3" s="283"/>
      <c r="K3" s="283"/>
      <c r="L3" s="283"/>
      <c r="M3" s="283">
        <f t="shared" ref="M3:M4" si="1">C3*0.65%</f>
        <v>0</v>
      </c>
      <c r="N3" s="283"/>
      <c r="O3" s="283"/>
      <c r="P3" s="283"/>
      <c r="Q3" s="283"/>
      <c r="R3" s="283"/>
      <c r="S3" s="283"/>
      <c r="T3" s="283"/>
      <c r="U3" s="283"/>
      <c r="V3" s="283">
        <f t="shared" ref="V3:V4" si="2">C3*0.125%</f>
        <v>0</v>
      </c>
      <c r="W3" s="283"/>
      <c r="X3" s="283"/>
      <c r="Y3" s="283"/>
      <c r="Z3" s="283"/>
      <c r="AA3" s="283"/>
      <c r="AB3" s="283"/>
      <c r="AC3" s="283"/>
      <c r="AD3" s="283"/>
      <c r="AE3" s="279">
        <f t="shared" ref="AE3:AE5" si="3">D3+M3+V3</f>
        <v>0</v>
      </c>
      <c r="AF3" s="279">
        <f t="shared" ref="AF3:AF5" si="4">E3+N3+W3</f>
        <v>0</v>
      </c>
      <c r="AG3" s="279">
        <f t="shared" ref="AG3:AG5" si="5">AE3-AF3</f>
        <v>0</v>
      </c>
      <c r="AH3" s="74"/>
      <c r="AI3" s="74"/>
      <c r="AJ3" s="74"/>
      <c r="AK3" s="74"/>
      <c r="AL3" s="74"/>
    </row>
    <row r="4" spans="1:38" s="5" customFormat="1">
      <c r="A4" s="74">
        <f>'1-συμβολαια'!A4</f>
        <v>0</v>
      </c>
      <c r="B4" s="74" t="str">
        <f>'1-συμβολαια'!C4</f>
        <v>υποθήκης 8.417κ  1.100.000δρχ …. ΕΞΑΛΕΙΨΗ</v>
      </c>
      <c r="C4" s="283">
        <f>'1-συμβολαια'!D4</f>
        <v>0</v>
      </c>
      <c r="D4" s="283">
        <f t="shared" si="0"/>
        <v>0</v>
      </c>
      <c r="E4" s="283"/>
      <c r="F4" s="283"/>
      <c r="G4" s="283"/>
      <c r="H4" s="283"/>
      <c r="I4" s="283"/>
      <c r="J4" s="283"/>
      <c r="K4" s="283"/>
      <c r="L4" s="283"/>
      <c r="M4" s="283">
        <f t="shared" si="1"/>
        <v>0</v>
      </c>
      <c r="N4" s="283"/>
      <c r="O4" s="283"/>
      <c r="P4" s="283"/>
      <c r="Q4" s="283"/>
      <c r="R4" s="283"/>
      <c r="S4" s="283"/>
      <c r="T4" s="283"/>
      <c r="U4" s="283"/>
      <c r="V4" s="283">
        <f t="shared" si="2"/>
        <v>0</v>
      </c>
      <c r="W4" s="283"/>
      <c r="X4" s="283"/>
      <c r="Y4" s="283"/>
      <c r="Z4" s="283"/>
      <c r="AA4" s="283"/>
      <c r="AB4" s="283"/>
      <c r="AC4" s="283"/>
      <c r="AD4" s="283"/>
      <c r="AE4" s="279">
        <f t="shared" si="3"/>
        <v>0</v>
      </c>
      <c r="AF4" s="279">
        <f t="shared" si="4"/>
        <v>0</v>
      </c>
      <c r="AG4" s="279">
        <f t="shared" si="5"/>
        <v>0</v>
      </c>
      <c r="AH4" s="74"/>
      <c r="AI4" s="74"/>
      <c r="AJ4" s="74"/>
      <c r="AK4" s="74"/>
      <c r="AL4" s="74"/>
    </row>
    <row r="5" spans="1:38" s="5" customFormat="1">
      <c r="A5" s="74">
        <f>'1-συμβολαια'!A5</f>
        <v>0</v>
      </c>
      <c r="B5" s="74" t="str">
        <f>'1-συμβολαια'!C5</f>
        <v>δανείου 8.417κ ΤΟΚΟΙ [προυπολογιζόμενοι VS πληρωμένοι]</v>
      </c>
      <c r="C5" s="283">
        <f>'1-συμβολαια'!D5</f>
        <v>111111</v>
      </c>
      <c r="D5" s="283">
        <f t="shared" si="0"/>
        <v>1444.4430000000002</v>
      </c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  <c r="AB5" s="283"/>
      <c r="AC5" s="283"/>
      <c r="AD5" s="283"/>
      <c r="AE5" s="279">
        <f t="shared" si="3"/>
        <v>1444.4430000000002</v>
      </c>
      <c r="AF5" s="279">
        <f t="shared" si="4"/>
        <v>0</v>
      </c>
      <c r="AG5" s="279">
        <f t="shared" si="5"/>
        <v>1444.4430000000002</v>
      </c>
      <c r="AH5" s="74"/>
      <c r="AI5" s="74"/>
      <c r="AJ5" s="74"/>
      <c r="AK5" s="74"/>
      <c r="AL5" s="74"/>
    </row>
    <row r="6" spans="1:38">
      <c r="A6" s="541" t="str">
        <f>'1-συμβολαια'!A6</f>
        <v>σύνολο</v>
      </c>
      <c r="B6" s="542"/>
      <c r="C6" s="543"/>
      <c r="D6" s="203">
        <f>SUM(D3:D5)</f>
        <v>1444.4430000000002</v>
      </c>
      <c r="E6" s="203"/>
      <c r="F6" s="203"/>
      <c r="G6" s="203"/>
      <c r="H6" s="203"/>
      <c r="I6" s="203"/>
      <c r="J6" s="203"/>
      <c r="K6" s="203"/>
      <c r="L6" s="203"/>
      <c r="M6" s="203">
        <f>SUM(M3:M5)</f>
        <v>0</v>
      </c>
      <c r="N6" s="203"/>
      <c r="O6" s="203"/>
      <c r="P6" s="203"/>
      <c r="Q6" s="203"/>
      <c r="R6" s="203"/>
      <c r="S6" s="203"/>
      <c r="T6" s="203"/>
      <c r="U6" s="203"/>
      <c r="V6" s="203">
        <f>SUM(V3:V5)</f>
        <v>0</v>
      </c>
      <c r="W6" s="203"/>
      <c r="X6" s="203"/>
      <c r="Y6" s="203"/>
      <c r="Z6" s="203"/>
      <c r="AA6" s="203"/>
      <c r="AB6" s="203"/>
      <c r="AC6" s="203"/>
      <c r="AD6" s="203"/>
      <c r="AE6" s="203">
        <f>SUM(AE3:AE5)</f>
        <v>1444.4430000000002</v>
      </c>
      <c r="AF6" s="203">
        <f>SUM(AF3:AF5)</f>
        <v>0</v>
      </c>
      <c r="AG6" s="203">
        <f>SUM(AG3:AG5)</f>
        <v>1444.4430000000002</v>
      </c>
      <c r="AH6" s="204">
        <f>SUM(AH3:AH5)</f>
        <v>0</v>
      </c>
      <c r="AI6" s="204"/>
      <c r="AJ6" s="204"/>
      <c r="AK6" s="204"/>
      <c r="AL6" s="204"/>
    </row>
    <row r="8" spans="1:38">
      <c r="H8" s="207" t="s">
        <v>338</v>
      </c>
      <c r="Q8" s="207" t="s">
        <v>338</v>
      </c>
      <c r="Z8" s="207" t="s">
        <v>338</v>
      </c>
    </row>
    <row r="9" spans="1:38">
      <c r="F9" s="207" t="s">
        <v>339</v>
      </c>
      <c r="G9" s="207"/>
      <c r="H9" s="207"/>
      <c r="I9" s="207"/>
      <c r="J9" s="207"/>
      <c r="K9" s="207"/>
      <c r="L9" s="207"/>
      <c r="M9" s="207"/>
      <c r="N9" s="207"/>
      <c r="O9" s="207" t="s">
        <v>339</v>
      </c>
      <c r="X9" s="207" t="s">
        <v>339</v>
      </c>
    </row>
    <row r="10" spans="1:38">
      <c r="I10" s="57"/>
      <c r="J10" s="384" t="s">
        <v>340</v>
      </c>
      <c r="K10" s="207"/>
      <c r="Q10" s="57"/>
      <c r="R10" s="384" t="s">
        <v>341</v>
      </c>
      <c r="S10" s="384"/>
      <c r="T10" s="384"/>
      <c r="U10" s="384"/>
      <c r="V10" s="57"/>
      <c r="W10" s="57"/>
      <c r="X10" s="57"/>
      <c r="Y10" s="57"/>
      <c r="Z10" s="57"/>
      <c r="AA10" s="384" t="s">
        <v>341</v>
      </c>
      <c r="AB10" s="384"/>
      <c r="AC10" s="384"/>
      <c r="AD10" s="207"/>
    </row>
    <row r="11" spans="1:38">
      <c r="I11" s="384"/>
      <c r="J11" s="57"/>
      <c r="Q11" s="57"/>
      <c r="R11" s="57"/>
      <c r="S11" s="384" t="s">
        <v>340</v>
      </c>
      <c r="T11" s="384"/>
      <c r="U11" s="57"/>
      <c r="V11" s="57"/>
      <c r="W11" s="57"/>
      <c r="X11" s="57"/>
      <c r="Y11" s="57"/>
      <c r="Z11" s="57"/>
      <c r="AA11" s="57"/>
      <c r="AB11" s="384" t="s">
        <v>340</v>
      </c>
      <c r="AC11" s="384"/>
    </row>
    <row r="12" spans="1:38">
      <c r="E12" s="57"/>
      <c r="F12" s="57"/>
      <c r="I12" s="57"/>
      <c r="J12" s="57"/>
      <c r="Q12" s="57"/>
      <c r="R12" s="57"/>
      <c r="S12" s="57"/>
      <c r="T12" s="57"/>
      <c r="U12" s="57"/>
      <c r="V12" s="7" t="e">
        <f>#REF!/340.75</f>
        <v>#REF!</v>
      </c>
      <c r="W12" s="57"/>
      <c r="X12" s="57"/>
      <c r="Y12" s="57"/>
      <c r="Z12" s="57"/>
      <c r="AA12" s="57"/>
      <c r="AB12" s="57"/>
      <c r="AC12" s="57"/>
    </row>
    <row r="13" spans="1:38">
      <c r="E13" s="400"/>
      <c r="F13" s="57"/>
      <c r="Q13" s="385" t="s">
        <v>342</v>
      </c>
      <c r="V13" s="7" t="e">
        <f>#REF!/340.75</f>
        <v>#REF!</v>
      </c>
      <c r="Z13" s="386" t="s">
        <v>343</v>
      </c>
    </row>
    <row r="14" spans="1:38">
      <c r="E14" s="400"/>
      <c r="F14" s="57"/>
      <c r="O14" s="207"/>
      <c r="P14" s="207"/>
      <c r="Q14" s="207"/>
      <c r="R14" s="207"/>
      <c r="S14" s="387" t="s">
        <v>344</v>
      </c>
      <c r="T14" s="207"/>
      <c r="U14" s="207"/>
      <c r="V14" s="207"/>
      <c r="AA14" s="388" t="s">
        <v>345</v>
      </c>
    </row>
    <row r="15" spans="1:38">
      <c r="E15" s="57"/>
      <c r="F15" s="400"/>
      <c r="S15" s="308" t="s">
        <v>346</v>
      </c>
      <c r="AB15" s="308" t="s">
        <v>346</v>
      </c>
    </row>
    <row r="16" spans="1:38">
      <c r="E16" s="57"/>
      <c r="F16" s="57"/>
      <c r="P16" s="207"/>
      <c r="Q16" s="207"/>
      <c r="R16" s="207"/>
      <c r="S16" s="207"/>
      <c r="T16" s="207"/>
      <c r="U16" s="207"/>
      <c r="V16" s="207"/>
      <c r="W16" s="207"/>
      <c r="X16" s="207"/>
      <c r="AB16" s="387" t="s">
        <v>344</v>
      </c>
    </row>
    <row r="17" spans="2:7">
      <c r="E17" s="57"/>
      <c r="F17" s="57"/>
    </row>
    <row r="18" spans="2:7">
      <c r="E18" s="57"/>
      <c r="F18" s="57"/>
    </row>
    <row r="21" spans="2:7">
      <c r="B21" s="307"/>
    </row>
    <row r="27" spans="2:7">
      <c r="B27" s="307"/>
      <c r="F27" s="57"/>
      <c r="G27" s="57"/>
    </row>
    <row r="28" spans="2:7">
      <c r="F28" s="57"/>
      <c r="G28" s="57"/>
    </row>
    <row r="29" spans="2:7">
      <c r="F29" s="57"/>
      <c r="G29" s="57"/>
    </row>
    <row r="30" spans="2:7">
      <c r="F30" s="57"/>
      <c r="G30" s="57"/>
    </row>
  </sheetData>
  <mergeCells count="10">
    <mergeCell ref="AH1:AH2"/>
    <mergeCell ref="AI1:AL2"/>
    <mergeCell ref="T2:U2"/>
    <mergeCell ref="AC2:AD2"/>
    <mergeCell ref="A6:C6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2025-10-26T08:55:14Z</dcterms:modified>
</cp:coreProperties>
</file>