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0-φπα" sheetId="17" r:id="rId11"/>
    <sheet name="11-χαρτόσ" sheetId="15" r:id="rId12"/>
    <sheet name="12-πολλαπλές" sheetId="23" r:id="rId13"/>
    <sheet name="13-ντιΜιΧο" sheetId="24" r:id="rId14"/>
    <sheet name="14-βιβλΕσ" sheetId="9" r:id="rId15"/>
    <sheet name="15-φάκελ" sheetId="8" r:id="rId16"/>
    <sheet name="16-bSymb" sheetId="22" r:id="rId17"/>
    <sheet name="17-βιβλΣυμβ" sheetId="10" r:id="rId18"/>
    <sheet name="18-εθνΠλ" sheetId="28" r:id="rId19"/>
    <sheet name="19-πολ200" sheetId="5" r:id="rId20"/>
  </sheets>
  <calcPr calcId="125725"/>
</workbook>
</file>

<file path=xl/calcChain.xml><?xml version="1.0" encoding="utf-8"?>
<calcChain xmlns="http://schemas.openxmlformats.org/spreadsheetml/2006/main">
  <c r="B3" i="9"/>
  <c r="BP7" i="24"/>
  <c r="BQ7"/>
  <c r="R7"/>
  <c r="S7"/>
  <c r="T7"/>
  <c r="U7"/>
  <c r="V7"/>
  <c r="W7"/>
  <c r="X7"/>
  <c r="D7" i="17"/>
  <c r="E7"/>
  <c r="AB15" i="5"/>
  <c r="AB14"/>
  <c r="AB13"/>
  <c r="AB12"/>
  <c r="W16"/>
  <c r="AB16" l="1"/>
  <c r="AB4" l="1"/>
  <c r="AB5"/>
  <c r="AB6"/>
  <c r="AB3"/>
  <c r="Y4"/>
  <c r="Y5"/>
  <c r="Y6"/>
  <c r="Y3"/>
  <c r="B3"/>
  <c r="E3"/>
  <c r="D3"/>
  <c r="C3"/>
  <c r="A3"/>
  <c r="BQ3" i="24"/>
  <c r="BR3" s="1"/>
  <c r="BO5"/>
  <c r="BO4"/>
  <c r="BF3"/>
  <c r="AZ3"/>
  <c r="AX3"/>
  <c r="AQ3"/>
  <c r="AP3"/>
  <c r="AJ5"/>
  <c r="AJ4"/>
  <c r="AI3"/>
  <c r="X4"/>
  <c r="S3"/>
  <c r="AG3" s="1"/>
  <c r="J4"/>
  <c r="J6"/>
  <c r="BX3"/>
  <c r="BG3"/>
  <c r="I3"/>
  <c r="G3"/>
  <c r="E3"/>
  <c r="B3"/>
  <c r="A3"/>
  <c r="B3" i="23"/>
  <c r="A3"/>
  <c r="C3" i="15"/>
  <c r="B3"/>
  <c r="A3"/>
  <c r="G3" i="27"/>
  <c r="F3"/>
  <c r="D3"/>
  <c r="C3"/>
  <c r="B3"/>
  <c r="A3"/>
  <c r="T6" i="20"/>
  <c r="T5"/>
  <c r="T4"/>
  <c r="T3"/>
  <c r="S6"/>
  <c r="S5"/>
  <c r="S4"/>
  <c r="S3"/>
  <c r="O5"/>
  <c r="O3"/>
  <c r="L4"/>
  <c r="E5"/>
  <c r="E4"/>
  <c r="D3"/>
  <c r="C3"/>
  <c r="B3"/>
  <c r="A3"/>
  <c r="M3" i="4"/>
  <c r="F3" i="24" s="1"/>
  <c r="G3" i="4"/>
  <c r="E3"/>
  <c r="F3" s="1"/>
  <c r="O3"/>
  <c r="D3"/>
  <c r="C3"/>
  <c r="B3"/>
  <c r="A3"/>
  <c r="V3" i="20" l="1"/>
  <c r="H3" i="24" s="1"/>
  <c r="BC3"/>
  <c r="AW3"/>
  <c r="H3" i="4"/>
  <c r="N3" i="9"/>
  <c r="N4"/>
  <c r="N5"/>
  <c r="N6"/>
  <c r="D3"/>
  <c r="C3"/>
  <c r="A3"/>
  <c r="B3" i="17"/>
  <c r="A3"/>
  <c r="P3" i="1"/>
  <c r="M3" i="13"/>
  <c r="I3"/>
  <c r="I3" i="27" s="1"/>
  <c r="C3" i="13"/>
  <c r="F3" s="1"/>
  <c r="G3" s="1"/>
  <c r="B3"/>
  <c r="A3"/>
  <c r="AF3" i="26"/>
  <c r="C3"/>
  <c r="D3" s="1"/>
  <c r="B3"/>
  <c r="A3"/>
  <c r="AN3" i="16"/>
  <c r="C3" i="24" s="1"/>
  <c r="AM3" i="16"/>
  <c r="D3" i="24" s="1"/>
  <c r="BZ3" s="1"/>
  <c r="E3" i="16"/>
  <c r="I3" s="1"/>
  <c r="D3"/>
  <c r="H3" s="1"/>
  <c r="H12" s="1"/>
  <c r="C3"/>
  <c r="B3"/>
  <c r="A3"/>
  <c r="C2" i="25"/>
  <c r="B2"/>
  <c r="A2"/>
  <c r="G3" i="12"/>
  <c r="F3"/>
  <c r="C3"/>
  <c r="B3"/>
  <c r="A3"/>
  <c r="P32" i="1"/>
  <c r="O32"/>
  <c r="N32"/>
  <c r="M32"/>
  <c r="K32"/>
  <c r="J32"/>
  <c r="I32"/>
  <c r="N3" l="1"/>
  <c r="BY3" i="24"/>
  <c r="CA3" s="1"/>
  <c r="S3" i="9"/>
  <c r="G3" i="5" s="1"/>
  <c r="AE3" i="26"/>
  <c r="AG3" s="1"/>
  <c r="E3" i="27"/>
  <c r="K3" i="13"/>
  <c r="J3"/>
  <c r="H3"/>
  <c r="P3" i="16"/>
  <c r="N3" s="1"/>
  <c r="L3"/>
  <c r="K3"/>
  <c r="J3"/>
  <c r="Q32" i="1"/>
  <c r="I3" i="5" l="1"/>
  <c r="Q3" i="9"/>
  <c r="X3" i="27"/>
  <c r="J3"/>
  <c r="W3"/>
  <c r="H3"/>
  <c r="Y3"/>
  <c r="K3"/>
  <c r="N3" i="13"/>
  <c r="O3" i="16"/>
  <c r="D21" i="1"/>
  <c r="J4"/>
  <c r="J3"/>
  <c r="I3"/>
  <c r="B3" i="14"/>
  <c r="A3"/>
  <c r="P7" i="20"/>
  <c r="Q7"/>
  <c r="R7"/>
  <c r="S7"/>
  <c r="T7"/>
  <c r="U7"/>
  <c r="V4"/>
  <c r="V5"/>
  <c r="V6"/>
  <c r="BS7" i="24"/>
  <c r="BT7"/>
  <c r="BU7"/>
  <c r="BV7"/>
  <c r="BW7"/>
  <c r="BX4"/>
  <c r="BX5"/>
  <c r="BX6"/>
  <c r="BX7" l="1"/>
  <c r="H3" i="17"/>
  <c r="U3" i="9" s="1"/>
  <c r="K3" i="5" s="1"/>
  <c r="T3" i="9"/>
  <c r="M3" i="5" s="1"/>
  <c r="L3" i="13"/>
  <c r="E3" i="1" s="1"/>
  <c r="L3" i="9"/>
  <c r="P3" s="1"/>
  <c r="F3" i="5" s="1"/>
  <c r="H3" s="1"/>
  <c r="D3" i="17"/>
  <c r="Q3" i="16"/>
  <c r="M3"/>
  <c r="H3" i="1" s="1"/>
  <c r="I4" l="1"/>
  <c r="F4" i="12"/>
  <c r="F4" i="1" s="1"/>
  <c r="F5" i="12"/>
  <c r="F6"/>
  <c r="I4" i="13"/>
  <c r="I5"/>
  <c r="I6"/>
  <c r="F3" i="1" l="1"/>
  <c r="P3" i="14"/>
  <c r="G3" i="1" s="1"/>
  <c r="L3" l="1"/>
  <c r="C3" i="17" l="1"/>
  <c r="E3" s="1"/>
  <c r="G3" s="1"/>
  <c r="R3" i="9" s="1"/>
  <c r="J3" i="5" s="1"/>
  <c r="L3" s="1"/>
  <c r="X3"/>
  <c r="Z3" s="1"/>
  <c r="T3" l="1"/>
  <c r="Q3"/>
  <c r="Z7" i="9"/>
  <c r="N7" i="4"/>
  <c r="BC4" i="24"/>
  <c r="BC5"/>
  <c r="BC6"/>
  <c r="AW4"/>
  <c r="AW5"/>
  <c r="AW6"/>
  <c r="Q7"/>
  <c r="P7" l="1"/>
  <c r="O4" i="4"/>
  <c r="O5"/>
  <c r="O6"/>
  <c r="AN4" i="16"/>
  <c r="AN5"/>
  <c r="AN6"/>
  <c r="AM4"/>
  <c r="D4" i="24" s="1"/>
  <c r="AM5" i="16"/>
  <c r="D5" i="24" s="1"/>
  <c r="AM6" i="16"/>
  <c r="D6" i="24" s="1"/>
  <c r="BR6"/>
  <c r="BR5"/>
  <c r="BR4"/>
  <c r="AG6"/>
  <c r="AG5"/>
  <c r="AG4"/>
  <c r="O7" l="1"/>
  <c r="AS7"/>
  <c r="AT7"/>
  <c r="J5" i="1"/>
  <c r="J6"/>
  <c r="T7" i="23"/>
  <c r="X7" i="9"/>
  <c r="Y7"/>
  <c r="AA7"/>
  <c r="AB7"/>
  <c r="O7" i="5" l="1"/>
  <c r="AD7" i="16" l="1"/>
  <c r="AE7"/>
  <c r="AF7"/>
  <c r="AH7"/>
  <c r="AI7"/>
  <c r="AL7"/>
  <c r="AM7"/>
  <c r="M7" i="9"/>
  <c r="D7" i="15" l="1"/>
  <c r="E7"/>
  <c r="F7"/>
  <c r="G7" l="1"/>
  <c r="F5" i="1" l="1"/>
  <c r="F6"/>
  <c r="W7" i="5" l="1"/>
  <c r="U7"/>
  <c r="E6" l="1"/>
  <c r="D6"/>
  <c r="C6"/>
  <c r="A6"/>
  <c r="E5"/>
  <c r="D5"/>
  <c r="C5"/>
  <c r="A5"/>
  <c r="E4"/>
  <c r="D4"/>
  <c r="C4"/>
  <c r="A4"/>
  <c r="AB7" l="1"/>
  <c r="C6" i="28" l="1"/>
  <c r="B6"/>
  <c r="A6"/>
  <c r="C5"/>
  <c r="B5"/>
  <c r="A5"/>
  <c r="C4"/>
  <c r="B4"/>
  <c r="A4"/>
  <c r="C3"/>
  <c r="B3"/>
  <c r="A3"/>
  <c r="S7" i="10"/>
  <c r="Q7" l="1"/>
  <c r="O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7" l="1"/>
  <c r="A6" i="22"/>
  <c r="A5"/>
  <c r="A4"/>
  <c r="A3"/>
  <c r="A6" i="8"/>
  <c r="A5"/>
  <c r="A4"/>
  <c r="A3"/>
  <c r="W7" i="9" l="1"/>
  <c r="V7"/>
  <c r="J7" l="1"/>
  <c r="I7"/>
  <c r="H7"/>
  <c r="G7"/>
  <c r="F7"/>
  <c r="E7"/>
  <c r="D6" l="1"/>
  <c r="C6"/>
  <c r="A6"/>
  <c r="D5"/>
  <c r="C5"/>
  <c r="A5"/>
  <c r="D4"/>
  <c r="C4"/>
  <c r="A4"/>
  <c r="BO7" i="24" l="1"/>
  <c r="BN7"/>
  <c r="BM7"/>
  <c r="BL7"/>
  <c r="BK7"/>
  <c r="BJ7"/>
  <c r="BI7"/>
  <c r="BH7"/>
  <c r="BF7"/>
  <c r="BE7"/>
  <c r="BD7"/>
  <c r="BB7"/>
  <c r="BA7"/>
  <c r="AZ7"/>
  <c r="AY7"/>
  <c r="AX7"/>
  <c r="AV7"/>
  <c r="AR7"/>
  <c r="AQ7"/>
  <c r="AP7"/>
  <c r="AO7"/>
  <c r="AN7"/>
  <c r="AM7"/>
  <c r="AL7"/>
  <c r="AK7"/>
  <c r="AJ7"/>
  <c r="AI7"/>
  <c r="AF7"/>
  <c r="AE7"/>
  <c r="AD7"/>
  <c r="AC7"/>
  <c r="AB7"/>
  <c r="AA7"/>
  <c r="Z7"/>
  <c r="Y7"/>
  <c r="N7"/>
  <c r="M7"/>
  <c r="L7"/>
  <c r="K7"/>
  <c r="J7"/>
  <c r="BG6"/>
  <c r="I6"/>
  <c r="G6"/>
  <c r="F6"/>
  <c r="B6"/>
  <c r="A6"/>
  <c r="BG5"/>
  <c r="I5"/>
  <c r="G5"/>
  <c r="F5"/>
  <c r="B5"/>
  <c r="A5"/>
  <c r="BG4"/>
  <c r="I4"/>
  <c r="G4"/>
  <c r="F4"/>
  <c r="B4"/>
  <c r="A4"/>
  <c r="BC7"/>
  <c r="C16" i="23"/>
  <c r="S7"/>
  <c r="R7"/>
  <c r="Q7"/>
  <c r="P7"/>
  <c r="O7"/>
  <c r="N7"/>
  <c r="M7"/>
  <c r="L7"/>
  <c r="K7"/>
  <c r="J7"/>
  <c r="I7"/>
  <c r="BZ5" i="24" l="1"/>
  <c r="S5" i="9" s="1"/>
  <c r="G5" i="5" s="1"/>
  <c r="BZ4" i="24"/>
  <c r="S4" i="9" s="1"/>
  <c r="G4" i="5" s="1"/>
  <c r="BZ6" i="24"/>
  <c r="S6" i="9" s="1"/>
  <c r="G6" i="5" s="1"/>
  <c r="BG7" i="24"/>
  <c r="BR7"/>
  <c r="AW7"/>
  <c r="AG7"/>
  <c r="G7"/>
  <c r="F7" s="1"/>
  <c r="D7"/>
  <c r="I7"/>
  <c r="S7" i="9" l="1"/>
  <c r="G7" i="5"/>
  <c r="BZ7" i="24"/>
  <c r="B6" i="23" l="1"/>
  <c r="A6"/>
  <c r="B5"/>
  <c r="A5"/>
  <c r="B4"/>
  <c r="A4"/>
  <c r="H7" i="15"/>
  <c r="C6" l="1"/>
  <c r="B6"/>
  <c r="A6"/>
  <c r="C5"/>
  <c r="B5"/>
  <c r="A5"/>
  <c r="C4"/>
  <c r="B4"/>
  <c r="A4"/>
  <c r="F7" i="17"/>
  <c r="B6" l="1"/>
  <c r="A6"/>
  <c r="B5"/>
  <c r="A5"/>
  <c r="B4"/>
  <c r="A4"/>
  <c r="A7" i="27" l="1"/>
  <c r="D6"/>
  <c r="C6"/>
  <c r="B6"/>
  <c r="D5"/>
  <c r="C5"/>
  <c r="B5"/>
  <c r="D4"/>
  <c r="C4"/>
  <c r="B4"/>
  <c r="AH7" i="26"/>
  <c r="A7"/>
  <c r="AF6" l="1"/>
  <c r="C6"/>
  <c r="M6" s="1"/>
  <c r="B6"/>
  <c r="AF5"/>
  <c r="C5"/>
  <c r="M5" s="1"/>
  <c r="B5"/>
  <c r="AF4"/>
  <c r="C4"/>
  <c r="B4"/>
  <c r="V4" l="1"/>
  <c r="G4" i="27" s="1"/>
  <c r="V5" i="26"/>
  <c r="G5" i="27" s="1"/>
  <c r="E5"/>
  <c r="E6"/>
  <c r="E4"/>
  <c r="M4" i="26"/>
  <c r="F5" i="27"/>
  <c r="W7" i="20"/>
  <c r="O7"/>
  <c r="N7"/>
  <c r="M7"/>
  <c r="L7"/>
  <c r="K7"/>
  <c r="J7"/>
  <c r="I7"/>
  <c r="E7"/>
  <c r="H6" i="24"/>
  <c r="D6" i="20"/>
  <c r="C6"/>
  <c r="B6"/>
  <c r="A6"/>
  <c r="H5" i="24"/>
  <c r="D5" i="20"/>
  <c r="C5"/>
  <c r="B5"/>
  <c r="A5"/>
  <c r="H4" i="24"/>
  <c r="D4" i="20"/>
  <c r="C4"/>
  <c r="B4"/>
  <c r="A4"/>
  <c r="BI7" i="4"/>
  <c r="BH7"/>
  <c r="BG7"/>
  <c r="BF7"/>
  <c r="BE7"/>
  <c r="BD7"/>
  <c r="BC7"/>
  <c r="BB7"/>
  <c r="BA7"/>
  <c r="AZ7"/>
  <c r="AY7"/>
  <c r="AX7"/>
  <c r="AW7"/>
  <c r="AV7"/>
  <c r="AU7"/>
  <c r="AT7"/>
  <c r="AS7"/>
  <c r="AR7"/>
  <c r="AQ7"/>
  <c r="AP7"/>
  <c r="AN7"/>
  <c r="AM7"/>
  <c r="AL7"/>
  <c r="AJ7"/>
  <c r="AI7"/>
  <c r="AH7"/>
  <c r="AG7"/>
  <c r="AF7"/>
  <c r="AE7"/>
  <c r="AD7"/>
  <c r="AC7"/>
  <c r="AB7"/>
  <c r="AA7"/>
  <c r="Z7"/>
  <c r="Y7"/>
  <c r="W7"/>
  <c r="R7"/>
  <c r="Q7"/>
  <c r="P7"/>
  <c r="M7"/>
  <c r="L7"/>
  <c r="K7"/>
  <c r="G7"/>
  <c r="F7"/>
  <c r="E7"/>
  <c r="E6" i="24"/>
  <c r="D6" i="4"/>
  <c r="C6"/>
  <c r="B6"/>
  <c r="A6"/>
  <c r="E5" i="24"/>
  <c r="D5" i="4"/>
  <c r="C5"/>
  <c r="B5"/>
  <c r="A5"/>
  <c r="E4" i="24"/>
  <c r="D4" i="4"/>
  <c r="C4"/>
  <c r="B4"/>
  <c r="A4"/>
  <c r="AE4" i="26" l="1"/>
  <c r="AG4" s="1"/>
  <c r="Q4" i="9" s="1"/>
  <c r="Y7" i="5"/>
  <c r="AE5" i="26"/>
  <c r="AG5" s="1"/>
  <c r="F4" i="27"/>
  <c r="H7" i="24"/>
  <c r="V7" i="20"/>
  <c r="E7" i="24"/>
  <c r="O7" i="4"/>
  <c r="H7"/>
  <c r="AC7" i="16"/>
  <c r="AB7"/>
  <c r="AA7"/>
  <c r="Z7"/>
  <c r="Y7"/>
  <c r="X7"/>
  <c r="W7"/>
  <c r="V7"/>
  <c r="U7"/>
  <c r="S7"/>
  <c r="R7"/>
  <c r="I4" i="5" l="1"/>
  <c r="I5"/>
  <c r="Q5" i="9"/>
  <c r="D7" i="26"/>
  <c r="M7"/>
  <c r="C6" i="24" l="1"/>
  <c r="E6" i="16"/>
  <c r="I6" s="1"/>
  <c r="D6"/>
  <c r="H6" s="1"/>
  <c r="C6"/>
  <c r="B6"/>
  <c r="A6"/>
  <c r="C5" i="24"/>
  <c r="E5" i="16"/>
  <c r="I5" s="1"/>
  <c r="D5"/>
  <c r="H5" s="1"/>
  <c r="C5"/>
  <c r="B5"/>
  <c r="A5"/>
  <c r="C4" i="24"/>
  <c r="E4" i="16"/>
  <c r="I4" s="1"/>
  <c r="D4"/>
  <c r="H4" s="1"/>
  <c r="C4"/>
  <c r="B4"/>
  <c r="A4"/>
  <c r="B6" i="14"/>
  <c r="A6"/>
  <c r="B5"/>
  <c r="A5"/>
  <c r="B4"/>
  <c r="A4"/>
  <c r="G7" i="12"/>
  <c r="BY5" i="24" l="1"/>
  <c r="CA5" s="1"/>
  <c r="BY4"/>
  <c r="H4" i="17" s="1"/>
  <c r="U4" i="9" s="1"/>
  <c r="K4" i="5" s="1"/>
  <c r="BY6" i="24"/>
  <c r="CA6" s="1"/>
  <c r="AN7" i="16"/>
  <c r="T7"/>
  <c r="L5"/>
  <c r="J5"/>
  <c r="K5"/>
  <c r="L4"/>
  <c r="J4"/>
  <c r="K4"/>
  <c r="L6"/>
  <c r="K6"/>
  <c r="J6"/>
  <c r="H5" i="17" l="1"/>
  <c r="U5" i="9" s="1"/>
  <c r="K5" i="5" s="1"/>
  <c r="H6" i="17"/>
  <c r="U6" i="9" s="1"/>
  <c r="K6" i="5" s="1"/>
  <c r="CA4" i="24"/>
  <c r="T4" i="9"/>
  <c r="T6"/>
  <c r="T5"/>
  <c r="O6" i="16"/>
  <c r="M6" s="1"/>
  <c r="H6" i="1" s="1"/>
  <c r="O4" i="16"/>
  <c r="M4" s="1"/>
  <c r="H4" i="1" s="1"/>
  <c r="O5" i="16"/>
  <c r="M5" s="1"/>
  <c r="H5" i="1" s="1"/>
  <c r="J7" i="16"/>
  <c r="P5"/>
  <c r="P4"/>
  <c r="P6"/>
  <c r="N6" s="1"/>
  <c r="L7"/>
  <c r="K7"/>
  <c r="I7"/>
  <c r="C7" i="24"/>
  <c r="H7" i="16"/>
  <c r="C6" i="12"/>
  <c r="B6"/>
  <c r="A6"/>
  <c r="C5"/>
  <c r="B5"/>
  <c r="A5"/>
  <c r="C4"/>
  <c r="B4"/>
  <c r="A4"/>
  <c r="F7"/>
  <c r="CA7" i="24" l="1"/>
  <c r="T7" i="9"/>
  <c r="K7" i="5"/>
  <c r="Q4" i="16"/>
  <c r="R4" i="10" s="1"/>
  <c r="Q5" i="16"/>
  <c r="R5" i="10" s="1"/>
  <c r="R3"/>
  <c r="Q6" i="16"/>
  <c r="R6" i="10" s="1"/>
  <c r="N5" i="16"/>
  <c r="P7"/>
  <c r="O7"/>
  <c r="N4"/>
  <c r="BY7" i="24"/>
  <c r="E7" i="13"/>
  <c r="D7"/>
  <c r="N7" i="16" l="1"/>
  <c r="Q7"/>
  <c r="R7" i="10"/>
  <c r="M7" i="16"/>
  <c r="M6" i="13" l="1"/>
  <c r="P6" i="14" s="1"/>
  <c r="C6" i="13"/>
  <c r="F6" s="1"/>
  <c r="B6"/>
  <c r="A6"/>
  <c r="M5"/>
  <c r="P5" i="14" s="1"/>
  <c r="C5" i="13"/>
  <c r="F5" s="1"/>
  <c r="B5"/>
  <c r="A5"/>
  <c r="M4"/>
  <c r="P4" i="14" s="1"/>
  <c r="G4" i="1" s="1"/>
  <c r="C4" i="13"/>
  <c r="F4" s="1"/>
  <c r="B4"/>
  <c r="A4"/>
  <c r="D6" i="25"/>
  <c r="A6"/>
  <c r="C5"/>
  <c r="B5"/>
  <c r="A5"/>
  <c r="C4"/>
  <c r="B4"/>
  <c r="A4"/>
  <c r="C3"/>
  <c r="B3"/>
  <c r="A3"/>
  <c r="M7" i="1"/>
  <c r="K7"/>
  <c r="H5" i="13" l="1"/>
  <c r="G5"/>
  <c r="H6"/>
  <c r="G6"/>
  <c r="G4"/>
  <c r="H4"/>
  <c r="P7" i="14"/>
  <c r="I6" i="1" l="1"/>
  <c r="G6"/>
  <c r="I5"/>
  <c r="G5" s="1"/>
  <c r="F7" l="1"/>
  <c r="I7" l="1"/>
  <c r="J7"/>
  <c r="M4" i="5" l="1"/>
  <c r="M5"/>
  <c r="M6"/>
  <c r="H7" i="17" l="1"/>
  <c r="U7" i="9" l="1"/>
  <c r="G7" i="1" l="1"/>
  <c r="H7" l="1"/>
  <c r="K5" i="13" l="1"/>
  <c r="M7"/>
  <c r="V6" i="26"/>
  <c r="AF7"/>
  <c r="F6" i="27"/>
  <c r="K5" l="1"/>
  <c r="Y5"/>
  <c r="M7" i="5"/>
  <c r="E7" i="27"/>
  <c r="F7"/>
  <c r="J6" i="13"/>
  <c r="I6" i="27"/>
  <c r="G6"/>
  <c r="AE6" i="26"/>
  <c r="AG6" s="1"/>
  <c r="J4" i="13"/>
  <c r="K4"/>
  <c r="I4" i="27"/>
  <c r="K6" i="13"/>
  <c r="J5"/>
  <c r="F7"/>
  <c r="I5" i="27"/>
  <c r="G7" i="13"/>
  <c r="U16" i="5" l="1"/>
  <c r="I6"/>
  <c r="Q6" i="9"/>
  <c r="J6" i="27"/>
  <c r="X6"/>
  <c r="K4"/>
  <c r="Y4"/>
  <c r="W4"/>
  <c r="W6"/>
  <c r="J5"/>
  <c r="X5"/>
  <c r="K6"/>
  <c r="Y6"/>
  <c r="J4"/>
  <c r="X4"/>
  <c r="W5"/>
  <c r="H6"/>
  <c r="N6" i="13"/>
  <c r="D6" i="17" s="1"/>
  <c r="H4" i="27"/>
  <c r="N4" i="13"/>
  <c r="D4" i="17" s="1"/>
  <c r="AG7" i="26"/>
  <c r="H5" i="27"/>
  <c r="N5" i="13"/>
  <c r="D5" i="17" s="1"/>
  <c r="I7" i="13"/>
  <c r="J7"/>
  <c r="AE7" i="26"/>
  <c r="K7" i="13"/>
  <c r="H7"/>
  <c r="G7" i="27"/>
  <c r="Q7" i="9" l="1"/>
  <c r="I7" i="5"/>
  <c r="L5" i="13"/>
  <c r="E5" i="1" s="1"/>
  <c r="L5" s="1"/>
  <c r="L5" i="9"/>
  <c r="L4" i="13"/>
  <c r="L4" i="9"/>
  <c r="J7" i="27"/>
  <c r="O3" i="1"/>
  <c r="O3" i="9" s="1"/>
  <c r="S3" i="5" s="1"/>
  <c r="T12" s="1"/>
  <c r="L6" i="13"/>
  <c r="E6" i="1" s="1"/>
  <c r="L6" s="1"/>
  <c r="L6" i="9"/>
  <c r="K7" i="27"/>
  <c r="I7"/>
  <c r="N7" i="13"/>
  <c r="H7" i="27"/>
  <c r="V12" i="5" l="1"/>
  <c r="C6" i="17"/>
  <c r="E6" s="1"/>
  <c r="G6" s="1"/>
  <c r="R6" i="9" s="1"/>
  <c r="J6" i="5" s="1"/>
  <c r="L6" s="1"/>
  <c r="X6"/>
  <c r="C5" i="17"/>
  <c r="E5" s="1"/>
  <c r="G5" s="1"/>
  <c r="R5" i="9" s="1"/>
  <c r="J5" i="5" s="1"/>
  <c r="L5" s="1"/>
  <c r="X5"/>
  <c r="E4" i="1"/>
  <c r="L4" s="1"/>
  <c r="C5" i="23"/>
  <c r="P5" i="9"/>
  <c r="F5" i="5" s="1"/>
  <c r="H5" s="1"/>
  <c r="P6" i="9"/>
  <c r="F6" i="5" s="1"/>
  <c r="H6" s="1"/>
  <c r="P4" i="9"/>
  <c r="F4" i="5" s="1"/>
  <c r="H4" s="1"/>
  <c r="L7" i="9"/>
  <c r="C6" i="23"/>
  <c r="L7" i="13"/>
  <c r="O4" i="1" l="1"/>
  <c r="O4" i="9" s="1"/>
  <c r="S4" i="5" s="1"/>
  <c r="X4"/>
  <c r="C4" i="23"/>
  <c r="C4" i="17"/>
  <c r="E4" s="1"/>
  <c r="G4" s="1"/>
  <c r="R4" i="9" s="1"/>
  <c r="J4" i="5" s="1"/>
  <c r="L4" s="1"/>
  <c r="Z6"/>
  <c r="P3" i="10"/>
  <c r="D4" i="23"/>
  <c r="K4" i="9"/>
  <c r="P4" i="10" s="1"/>
  <c r="K6" i="9"/>
  <c r="P6" i="10" s="1"/>
  <c r="D6" i="23"/>
  <c r="E6" s="1"/>
  <c r="O6" i="1"/>
  <c r="O6" i="9" s="1"/>
  <c r="S6" i="5" s="1"/>
  <c r="T15" s="1"/>
  <c r="D5" i="23"/>
  <c r="E5" s="1"/>
  <c r="K5" i="9"/>
  <c r="P5" i="10" s="1"/>
  <c r="O5" i="1"/>
  <c r="O5" i="9" s="1"/>
  <c r="S5" i="5" s="1"/>
  <c r="T14" s="1"/>
  <c r="P7" i="9"/>
  <c r="F7" i="5"/>
  <c r="N7" i="1"/>
  <c r="E7"/>
  <c r="L7"/>
  <c r="V15" i="5" l="1"/>
  <c r="Z4"/>
  <c r="T13"/>
  <c r="T16" s="1"/>
  <c r="Q6"/>
  <c r="T6"/>
  <c r="E4" i="23"/>
  <c r="C7" i="17"/>
  <c r="Z5" i="5"/>
  <c r="V14" s="1"/>
  <c r="K7" i="9"/>
  <c r="H7" i="5"/>
  <c r="D7" i="23"/>
  <c r="V13" i="5" l="1"/>
  <c r="V16" s="1"/>
  <c r="Q4"/>
  <c r="T4"/>
  <c r="T5"/>
  <c r="Q5"/>
  <c r="N7" i="9"/>
  <c r="G7" i="17"/>
  <c r="P7" i="10"/>
  <c r="X7" i="5"/>
  <c r="E7" i="23"/>
  <c r="C7"/>
  <c r="O7" i="1"/>
  <c r="Q7" i="5" l="1"/>
  <c r="O7" i="9"/>
  <c r="R7"/>
  <c r="Z7" i="5"/>
  <c r="L7" l="1"/>
  <c r="J7"/>
  <c r="T7"/>
  <c r="N7"/>
  <c r="V7"/>
</calcChain>
</file>

<file path=xl/sharedStrings.xml><?xml version="1.0" encoding="utf-8"?>
<sst xmlns="http://schemas.openxmlformats.org/spreadsheetml/2006/main" count="981" uniqueCount="576">
  <si>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</si>
  <si>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</si>
  <si>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</si>
  <si>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</si>
  <si>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</si>
  <si>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</si>
  <si>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</si>
  <si>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</si>
  <si>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</si>
  <si>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</si>
  <si>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</si>
  <si>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</si>
  <si>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</si>
  <si>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</si>
  <si>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</si>
  <si>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</si>
  <si>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</si>
  <si>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</si>
  <si>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</si>
  <si>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</si>
  <si>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</si>
  <si>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</si>
  <si>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</si>
  <si>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</si>
  <si>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</si>
  <si>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</si>
  <si>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</si>
  <si>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</si>
  <si>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</si>
  <si>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</si>
  <si>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</si>
  <si>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</si>
  <si>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</si>
  <si>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</si>
  <si>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</si>
  <si>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</si>
  <si>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</si>
  <si>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</si>
  <si>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</si>
  <si>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</si>
  <si>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</si>
  <si>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</si>
  <si>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</si>
  <si>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</si>
  <si>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</si>
  <si>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</si>
  <si>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</si>
  <si>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</si>
  <si>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</si>
  <si>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</si>
  <si>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</si>
  <si>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</si>
  <si>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</si>
  <si>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</si>
  <si>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</si>
  <si>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</si>
  <si>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</si>
  <si>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</si>
  <si>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</si>
  <si>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</si>
  <si>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</si>
  <si>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</si>
  <si>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ΦΠΑ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</si>
  <si>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</si>
  <si>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</si>
  <si>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</si>
  <si>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</si>
  <si>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</si>
  <si>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</si>
  <si>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</si>
  <si>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</si>
  <si>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</si>
  <si>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</si>
  <si>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</si>
  <si>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</si>
  <si>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</si>
  <si>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</si>
  <si>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</si>
  <si>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</si>
  <si>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</si>
  <si>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</si>
  <si>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</si>
  <si>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</si>
  <si>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</si>
  <si>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</si>
  <si>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</si>
  <si>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</si>
  <si>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</si>
  <si>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</si>
  <si>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</si>
  <si>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</si>
  <si>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</si>
  <si>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</si>
  <si>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</si>
  <si>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</si>
  <si>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</si>
  <si>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</si>
  <si>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</si>
  <si>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</si>
  <si>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</si>
  <si>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</si>
  <si>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</si>
  <si>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</si>
  <si>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**55* = ΔΕΝ γράφει ποσά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</si>
  <si>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</si>
  <si>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</si>
  <si>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</si>
  <si>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</si>
  <si>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</si>
  <si>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</si>
  <si>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</si>
  <si>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</si>
  <si>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</si>
  <si>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</si>
  <si>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</si>
  <si>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</si>
  <si>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</si>
  <si>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</si>
  <si>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</si>
  <si>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</si>
  <si>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</si>
  <si>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</si>
  <si>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</si>
  <si>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</si>
  <si>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</si>
  <si>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</si>
  <si>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</si>
  <si>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</si>
  <si>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</si>
  <si>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</si>
  <si>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</si>
  <si>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</si>
  <si>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</si>
  <si>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</si>
  <si>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</si>
  <si>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</si>
  <si>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</si>
  <si>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</si>
  <si>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</si>
  <si>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</si>
  <si>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</si>
  <si>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</si>
  <si>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</si>
  <si>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</si>
  <si>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</si>
  <si>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</si>
  <si>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</si>
  <si>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</si>
  <si>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</si>
  <si>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</si>
  <si>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</si>
  <si>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</si>
  <si>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</si>
  <si>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</si>
  <si>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</si>
  <si>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</si>
  <si>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</si>
  <si>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</si>
  <si>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</si>
  <si>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</si>
  <si>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</si>
  <si>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</si>
  <si>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</si>
  <si>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</si>
  <si>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</si>
  <si>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</si>
  <si>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</si>
  <si>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</si>
  <si>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</si>
  <si>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</si>
  <si>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</si>
  <si>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</si>
  <si>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</si>
  <si>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</si>
  <si>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</si>
  <si>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</si>
  <si>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</si>
  <si>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</si>
  <si>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</si>
  <si>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</si>
  <si>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</si>
  <si>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</si>
  <si>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</si>
  <si>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</si>
  <si>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</si>
  <si>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</si>
  <si>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</si>
  <si>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</si>
  <si>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</si>
  <si>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</si>
  <si>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</si>
  <si>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</si>
  <si>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</si>
  <si>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</si>
  <si>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</si>
  <si>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</si>
  <si>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</si>
  <si>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</si>
  <si>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</si>
  <si>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</si>
  <si>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</si>
  <si>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</si>
  <si>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</si>
  <si>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</si>
  <si>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</si>
  <si>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</si>
  <si>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</si>
  <si>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</si>
  <si>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</si>
  <si>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</si>
  <si>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</si>
  <si>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</si>
  <si>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</si>
  <si>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</si>
  <si>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</si>
  <si>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</si>
  <si>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</si>
  <si>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</si>
  <si>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</si>
  <si>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</si>
  <si>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</si>
  <si>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</si>
  <si>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</si>
  <si>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</si>
  <si>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</si>
  <si>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</si>
  <si>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</si>
  <si>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</si>
  <si>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</si>
  <si>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</si>
  <si>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</si>
  <si>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</si>
  <si>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</si>
  <si>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</si>
  <si>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</si>
  <si>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</si>
  <si>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</si>
  <si>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</si>
  <si>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</si>
  <si>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</si>
  <si>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</si>
  <si>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</si>
  <si>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</si>
  <si>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</si>
  <si>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</si>
  <si>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</si>
  <si>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</si>
  <si>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**56* = ΔΕΝ γράφει ΦΠΑ</t>
  </si>
  <si>
    <t>**57* = λάθος ΦΠΑ</t>
  </si>
  <si>
    <t>*55*</t>
  </si>
  <si>
    <t>*56*</t>
  </si>
  <si>
    <t>ΦΠΑ ντιΜιΧο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</si>
  <si>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</si>
  <si>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</si>
  <si>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</si>
  <si>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</si>
  <si>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</si>
  <si>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</si>
  <si>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</si>
  <si>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</si>
  <si>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</si>
  <si>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</si>
  <si>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</si>
  <si>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</si>
  <si>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</si>
  <si>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</si>
  <si>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</si>
  <si>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</si>
  <si>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</si>
  <si>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</si>
  <si>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</si>
  <si>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</si>
  <si>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</si>
  <si>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</si>
  <si>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</si>
  <si>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</si>
  <si>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</si>
  <si>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</si>
  <si>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</si>
  <si>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</si>
  <si>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</si>
  <si>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</si>
  <si>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</si>
  <si>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</si>
  <si>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</si>
  <si>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</si>
  <si>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</si>
  <si>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</si>
  <si>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</si>
  <si>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</si>
  <si>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</si>
  <si>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</si>
  <si>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</si>
  <si>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</si>
  <si>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</si>
  <si>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</si>
  <si>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</si>
  <si>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</si>
  <si>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</si>
  <si>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</si>
  <si>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</si>
  <si>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</si>
  <si>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</si>
  <si>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</si>
  <si>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</si>
  <si>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</si>
  <si>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</si>
  <si>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</si>
  <si>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</si>
  <si>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</si>
  <si>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</si>
  <si>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</si>
  <si>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</si>
  <si>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</si>
  <si>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</si>
  <si>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</si>
  <si>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</si>
  <si>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</si>
  <si>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</si>
  <si>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</si>
  <si>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</si>
  <si>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</si>
  <si>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</si>
  <si>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</si>
  <si>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</si>
  <si>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</si>
  <si>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</si>
  <si>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</si>
  <si>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</si>
  <si>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</si>
  <si>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</si>
  <si>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</si>
  <si>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</si>
  <si>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</si>
  <si>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</si>
  <si>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</si>
  <si>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</si>
  <si>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</si>
  <si>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</si>
  <si>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</si>
  <si>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</si>
  <si>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</si>
  <si>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</si>
  <si>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</si>
  <si>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</si>
  <si>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</si>
  <si>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</si>
  <si>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</si>
  <si>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</si>
  <si>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</si>
  <si>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</si>
  <si>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</si>
  <si>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</si>
  <si>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</si>
  <si>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</si>
  <si>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</si>
  <si>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</si>
  <si>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</si>
  <si>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</si>
  <si>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</si>
  <si>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</si>
  <si>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</si>
  <si>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</si>
  <si>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</si>
  <si>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</si>
  <si>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</si>
  <si>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</si>
  <si>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</si>
  <si>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</si>
  <si>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</si>
  <si>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</si>
  <si>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</si>
  <si>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</si>
  <si>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</si>
  <si>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</si>
  <si>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</si>
  <si>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</si>
  <si>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</si>
  <si>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</si>
  <si>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</si>
  <si>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</si>
  <si>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</si>
  <si>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</si>
  <si>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</si>
  <si>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</si>
  <si>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</si>
  <si>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</si>
  <si>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</si>
  <si>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</si>
  <si>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</si>
  <si>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</si>
  <si>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</si>
  <si>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</si>
  <si>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</si>
  <si>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</si>
  <si>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</si>
  <si>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</si>
  <si>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</si>
  <si>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</si>
  <si>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</si>
  <si>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</si>
  <si>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</si>
  <si>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</si>
  <si>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</si>
  <si>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</si>
  <si>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</si>
  <si>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</si>
  <si>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</si>
  <si>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</si>
  <si>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</si>
  <si>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</si>
  <si>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</si>
  <si>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</si>
  <si>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</si>
  <si>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</si>
  <si>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</si>
  <si>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</si>
  <si>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</si>
  <si>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</si>
  <si>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</si>
  <si>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</si>
  <si>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</si>
  <si>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</si>
  <si>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</si>
  <si>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</si>
  <si>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</si>
  <si>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</si>
  <si>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</si>
  <si>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</si>
  <si>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</si>
  <si>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</si>
  <si>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</si>
  <si>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</si>
  <si>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</si>
  <si>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</si>
  <si>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</si>
  <si>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</si>
  <si>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</si>
  <si>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</si>
  <si>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</si>
  <si>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</si>
  <si>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</si>
  <si>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</si>
  <si>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</si>
  <si>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</si>
  <si>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</si>
  <si>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</si>
  <si>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</si>
  <si>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</si>
  <si>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</si>
  <si>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</si>
  <si>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</si>
  <si>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</si>
  <si>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</si>
  <si>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</si>
  <si>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</si>
  <si>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</si>
  <si>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</si>
  <si>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</si>
  <si>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</si>
  <si>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</si>
  <si>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</si>
  <si>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</si>
  <si>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καταστατικό</t>
  </si>
  <si>
    <t>διανομή</t>
  </si>
  <si>
    <t>??-αίτηση /// περίληψη /// συμβόλαιο</t>
  </si>
  <si>
    <t>κανονικό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</si>
  <si>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</si>
  <si>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</si>
  <si>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</si>
  <si>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</si>
  <si>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</si>
  <si>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</si>
  <si>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</si>
  <si>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</si>
  <si>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</si>
  <si>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</si>
  <si>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</si>
  <si>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</si>
  <si>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10 + 15</t>
  </si>
  <si>
    <t>ΤΑΝ = πάγιες = 5%  --- διαθήκες = 0,73 ( έως ???</t>
  </si>
  <si>
    <t>ΤΑΣπρονείας = 5% πάγιες = 0,03 --- διαθήκες = 0,15</t>
  </si>
  <si>
    <t>2'+κλπ φύλλα = 6€</t>
  </si>
  <si>
    <t>αντίγραφα = 5€</t>
  </si>
  <si>
    <t>10 ή 25</t>
  </si>
  <si>
    <t>δικαιώματα επί μεταγραφής = 10</t>
  </si>
  <si>
    <t>10/φύλο</t>
  </si>
  <si>
    <t>10 ή 15</t>
  </si>
  <si>
    <t>10 ανά φύλλο</t>
  </si>
  <si>
    <t>ΦΠΑ = 16% [από 1/7/2010</t>
  </si>
  <si>
    <t>**71α** = δημοςΓη = αίτηση-πήγαινε-έλα = 10+10+10 = 30</t>
  </si>
  <si>
    <t>**71β** = δημοςΔηλΙδικτησίας = αίτηση-πήγαινε-έλα = 10+10+10 = 30</t>
  </si>
  <si>
    <t>ΤΟΓΚΑ</t>
  </si>
  <si>
    <t>ΔΟΛΟΣ</t>
  </si>
  <si>
    <t>δικαιώματα = 20 ή 20 + D*1%</t>
  </si>
  <si>
    <t>έπρεπε ΝΑ χρεώσει</t>
  </si>
  <si>
    <t>χρέωσε</t>
  </si>
  <si>
    <t>διαφυγόντα ταμεία + χαρτόσημα</t>
  </si>
  <si>
    <t>διαφυγόντα κ-15-17</t>
  </si>
  <si>
    <t>διαφυγών ΦΠΑ</t>
  </si>
  <si>
    <t>διαφυγών φόρος εισοδήματος</t>
  </si>
  <si>
    <t>1% ( έως 120χιλ ) + 0,7% ( έως 380χιλ ) + 0,65 ( έως 380χιλ ) + κλιμακούμενο το υπόλοιπο {{{ 21/1/2012 έως 8/10/2015 }}}</t>
  </si>
  <si>
    <t>υπόλοιπα φύλλα = 5€ για αναλογικές /// 6€ για υπόλοιπες πράξεις {{{ 21/1/2012 έως σήμερα }}}</t>
  </si>
  <si>
    <t>4€ για αναλογικές επί πράξει &amp; 5€ για μετά &amp; 5€ παγίων {{{ 3/8/2009 έως σήμερα }}}</t>
  </si>
  <si>
    <t>ταμείων</t>
  </si>
  <si>
    <t>ΔΕΝ</t>
  </si>
  <si>
    <t>ΕΠΙ ΠΑΝΤΟΣ συμβολαιογραφικού εγγράφου ο Συμβολαιογράφος παίρνει ως αμοιβή = 20€ ( 3/8/2009 έως σήμερα )</t>
  </si>
  <si>
    <t>παγιοΑναλογικης</t>
  </si>
  <si>
    <t>αναλογικα</t>
  </si>
  <si>
    <t>φυλλα</t>
  </si>
  <si>
    <t xml:space="preserve">8 έως 80 </t>
  </si>
  <si>
    <t xml:space="preserve">4 έως 40 </t>
  </si>
  <si>
    <t>4 έως 80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</si>
  <si>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</si>
  <si>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</si>
  <si>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</si>
  <si>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</si>
  <si>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</si>
  <si>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</si>
  <si>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</si>
  <si>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</si>
  <si>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</si>
  <si>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προς Υποθηκοφυλακείο = στο ΑΡΧΕΙΟ</t>
  </si>
  <si>
    <t>94α</t>
  </si>
  <si>
    <t>94β</t>
  </si>
  <si>
    <t>94γ</t>
  </si>
  <si>
    <t>94δ</t>
  </si>
  <si>
    <t>94ε</t>
  </si>
  <si>
    <t>συνολο</t>
  </si>
  <si>
    <t>ντιΜιΧο - ΦΠΑ</t>
  </si>
  <si>
    <t>*93θ* = σφραγίδα -υπογραφή εγγράφου συμβολαίου  (π.χ. τοπογραφικό</t>
  </si>
  <si>
    <t>94α = αίτηση</t>
  </si>
  <si>
    <t>94β = περίληψη</t>
  </si>
  <si>
    <t>94γ = συμβόλαιο</t>
  </si>
  <si>
    <t>κλπ</t>
  </si>
  <si>
    <t>94δ = χαρτόσημα</t>
  </si>
  <si>
    <t>καβαλα</t>
  </si>
  <si>
    <t>71ι</t>
  </si>
  <si>
    <t>**71ι** = δήμος = δόμησης ΟΡΟΙ</t>
  </si>
  <si>
    <t>αποδοχή κληρονομιάς</t>
  </si>
  <si>
    <t>χρησικτησία  οικοπέδων  5-6 = πατρός ΔΩΡΕΑ άτυπος</t>
  </si>
  <si>
    <t>χρησικτησία αγροτεμαχίου 7' = ΑΝΑΔΑΣΜΟΣ</t>
  </si>
  <si>
    <t>1]50% αγροτεμάχιο Παναγία -''πασπάρι'' 1.500μ2</t>
  </si>
  <si>
    <t>2] 25% αγροτεμάχιο Ποταμιά -''κατωθνή βρύση'' 1.300μ2</t>
  </si>
  <si>
    <t>3] 20% αγροτεμάχιο Ποταμιά -''πανωθνή βρύση'' 2.000μ2</t>
  </si>
  <si>
    <t>4] 20% αγροτεμάχιο Ποταμιά -''μπαμπακια'' 700μ2</t>
  </si>
  <si>
    <t>6] 20% οικόπεδο Ποταμιά 150μ2</t>
  </si>
  <si>
    <t>7] 50% αγροτεμάχιο 865' Λιμένας -''πασπάρι'' 4.002μ2</t>
  </si>
  <si>
    <t>Δ.Ο.Υ.-χρησικτ</t>
  </si>
  <si>
    <t>8] 20% οικόπεδο Σκάλα Ποταμιά ''τσιμδέλια'' 445μ2</t>
  </si>
  <si>
    <t>9] 20% αγροτεμάχιο Σκάλα Ποταμιά 156,37μ2</t>
  </si>
  <si>
    <t>5] 20% οικόπεδο Ποταμιά 1.000μ2</t>
  </si>
  <si>
    <t>;;??] αγροτεμάχιο Ποταμιά ΄΄μποστάνι'' = η ''επιχείρηση'' 118,34μ2</t>
  </si>
  <si>
    <t>χρησικτησία  αγροτεμαχίων 1-2-3-4-5-6-8-9-??? = πατρός ΔΩΡΕΑ άτυπος</t>
  </si>
  <si>
    <t>ψυχανάλυση</t>
  </si>
  <si>
    <t>βάσει ΑΓΑΠΕ</t>
  </si>
  <si>
    <t>???</t>
  </si>
  <si>
    <t>ΒΑΣΕΙ zηλ</t>
  </si>
  <si>
    <t>219-54 = μήτηρ</t>
  </si>
  <si>
    <t>219-54 = γουταςΔημητριος</t>
  </si>
  <si>
    <t>219-54 = γΝικολαος</t>
  </si>
  <si>
    <t>219-54 =γγΠηνελοπη</t>
  </si>
  <si>
    <t>21954 = γΠαναγιωτης</t>
  </si>
  <si>
    <t>είναι 18,24</t>
  </si>
  <si>
    <t>φ5</t>
  </si>
  <si>
    <t>οι 4</t>
  </si>
  <si>
    <t>χρεώνει περισσότερα επειδή χρεώνει περισσότερα αντίγραφα</t>
  </si>
  <si>
    <t>65δ</t>
  </si>
  <si>
    <t>73β</t>
  </si>
  <si>
    <t>*73β* = Νομαρχία - τοπογραφική</t>
  </si>
  <si>
    <t>καβάλα</t>
  </si>
  <si>
    <t>ΚΑΒΑΛΑ</t>
  </si>
  <si>
    <t>ζημία</t>
  </si>
  <si>
    <t>καθεστως ΤΟΓΚΑΣ</t>
  </si>
  <si>
    <t>αν ΌΧΙ σε καθεστώς ΤΟΓΚΑΣ</t>
  </si>
  <si>
    <t>ΦΠΑ = 16%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</si>
</sst>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0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color rgb="FFFF0000"/>
      <name val="Arial"/>
      <family val="2"/>
      <charset val="161"/>
    </font>
    <font>
      <sz val="10"/>
      <name val="Arial"/>
      <family val="2"/>
      <charset val="161"/>
    </font>
    <font>
      <sz val="10"/>
      <color indexed="8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825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1" fillId="4" borderId="0" xfId="1" applyFont="1" applyFill="1"/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43" fontId="28" fillId="0" borderId="1" xfId="1" applyFont="1" applyFill="1" applyBorder="1" applyAlignment="1"/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43" fontId="31" fillId="0" borderId="0" xfId="1" applyFont="1"/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28" fillId="0" borderId="0" xfId="0" applyFont="1" applyFill="1" applyAlignment="1"/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43" fontId="42" fillId="0" borderId="0" xfId="1" applyFont="1" applyAlignment="1"/>
    <xf numFmtId="43" fontId="18" fillId="7" borderId="0" xfId="1" applyFont="1" applyFill="1" applyAlignment="1"/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0" fontId="26" fillId="0" borderId="0" xfId="0" applyFont="1" applyFill="1" applyAlignment="1">
      <alignment wrapText="1"/>
    </xf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0" fillId="0" borderId="10" xfId="0" applyBorder="1" applyAlignment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9" fillId="2" borderId="10" xfId="1" applyFont="1" applyFill="1" applyBorder="1" applyAlignment="1">
      <alignment horizontal="center" vertical="center" wrapText="1"/>
    </xf>
    <xf numFmtId="43" fontId="29" fillId="0" borderId="10" xfId="1" applyFont="1" applyFill="1" applyBorder="1" applyAlignment="1">
      <alignment vertical="center" wrapText="1"/>
    </xf>
    <xf numFmtId="43" fontId="20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3" borderId="17" xfId="0" applyFont="1" applyFill="1" applyBorder="1" applyAlignment="1">
      <alignment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0" borderId="0" xfId="1" applyFont="1" applyFill="1" applyAlignme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0" borderId="0" xfId="1" applyNumberFormat="1" applyFont="1" applyFill="1" applyAlignment="1"/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0" fontId="0" fillId="5" borderId="10" xfId="0" applyFill="1" applyBorder="1" applyAlignment="1"/>
    <xf numFmtId="43" fontId="20" fillId="0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164" fontId="21" fillId="3" borderId="0" xfId="1" applyNumberFormat="1" applyFont="1" applyFill="1"/>
    <xf numFmtId="0" fontId="21" fillId="3" borderId="0" xfId="0" applyFont="1" applyFill="1"/>
    <xf numFmtId="9" fontId="21" fillId="3" borderId="0" xfId="1" applyNumberFormat="1" applyFont="1" applyFill="1"/>
    <xf numFmtId="0" fontId="2" fillId="3" borderId="0" xfId="0" applyFont="1" applyFill="1"/>
    <xf numFmtId="3" fontId="21" fillId="3" borderId="0" xfId="0" applyNumberFormat="1" applyFont="1" applyFill="1"/>
    <xf numFmtId="9" fontId="21" fillId="0" borderId="0" xfId="1" applyNumberFormat="1" applyFont="1" applyFill="1"/>
    <xf numFmtId="43" fontId="27" fillId="6" borderId="0" xfId="1" applyFont="1" applyFill="1" applyAlignment="1"/>
    <xf numFmtId="43" fontId="28" fillId="5" borderId="0" xfId="1" applyFont="1" applyFill="1" applyAlignment="1"/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43" fontId="20" fillId="0" borderId="9" xfId="1" applyFont="1" applyFill="1" applyBorder="1" applyAlignment="1">
      <alignment wrapText="1"/>
    </xf>
    <xf numFmtId="43" fontId="20" fillId="12" borderId="9" xfId="1" applyFont="1" applyFill="1" applyBorder="1" applyAlignment="1">
      <alignment wrapText="1"/>
    </xf>
    <xf numFmtId="43" fontId="20" fillId="3" borderId="9" xfId="1" applyFont="1" applyFill="1" applyBorder="1" applyAlignment="1">
      <alignment wrapText="1"/>
    </xf>
    <xf numFmtId="43" fontId="20" fillId="7" borderId="9" xfId="1" applyFont="1" applyFill="1" applyBorder="1" applyAlignment="1">
      <alignment wrapText="1"/>
    </xf>
    <xf numFmtId="43" fontId="42" fillId="12" borderId="14" xfId="1" applyFont="1" applyFill="1" applyBorder="1" applyAlignment="1">
      <alignment horizontal="center" wrapText="1"/>
    </xf>
    <xf numFmtId="43" fontId="18" fillId="0" borderId="0" xfId="1" applyFont="1" applyFill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0" fontId="21" fillId="0" borderId="14" xfId="1" applyNumberFormat="1" applyFont="1" applyFill="1" applyBorder="1" applyAlignment="1">
      <alignment horizontal="left" wrapText="1"/>
    </xf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43" fontId="42" fillId="0" borderId="14" xfId="1" applyFont="1" applyFill="1" applyBorder="1"/>
    <xf numFmtId="165" fontId="42" fillId="0" borderId="1" xfId="1" applyNumberFormat="1" applyFont="1" applyFill="1" applyBorder="1" applyAlignment="1">
      <alignment horizontal="center" wrapText="1"/>
    </xf>
    <xf numFmtId="0" fontId="21" fillId="0" borderId="14" xfId="0" applyFont="1" applyFill="1" applyBorder="1"/>
    <xf numFmtId="0" fontId="40" fillId="0" borderId="1" xfId="0" applyFont="1" applyFill="1" applyBorder="1" applyAlignment="1">
      <alignment horizontal="left"/>
    </xf>
    <xf numFmtId="0" fontId="35" fillId="0" borderId="0" xfId="0" applyFont="1" applyFill="1"/>
    <xf numFmtId="43" fontId="40" fillId="0" borderId="14" xfId="1" applyFont="1" applyFill="1" applyBorder="1"/>
    <xf numFmtId="43" fontId="35" fillId="0" borderId="14" xfId="1" applyFont="1" applyFill="1" applyBorder="1"/>
    <xf numFmtId="43" fontId="37" fillId="0" borderId="1" xfId="1" applyFont="1" applyFill="1" applyBorder="1" applyAlignment="1"/>
    <xf numFmtId="164" fontId="36" fillId="0" borderId="1" xfId="1" applyNumberFormat="1" applyFont="1" applyFill="1" applyBorder="1" applyAlignment="1">
      <alignment horizontal="center" vertical="center"/>
    </xf>
    <xf numFmtId="0" fontId="36" fillId="0" borderId="1" xfId="1" applyNumberFormat="1" applyFont="1" applyFill="1" applyBorder="1" applyAlignment="1">
      <alignment horizontal="lef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43" fontId="17" fillId="0" borderId="14" xfId="1" applyFont="1" applyFill="1" applyBorder="1" applyAlignment="1">
      <alignment horizontal="right" vertical="center"/>
    </xf>
    <xf numFmtId="0" fontId="23" fillId="0" borderId="1" xfId="1" applyNumberFormat="1" applyFont="1" applyFill="1" applyBorder="1" applyAlignment="1">
      <alignment horizontal="left" vertical="center"/>
    </xf>
    <xf numFmtId="14" fontId="18" fillId="0" borderId="1" xfId="1" applyNumberFormat="1" applyFont="1" applyFill="1" applyBorder="1" applyAlignment="1">
      <alignment horizontal="center" vertical="center"/>
    </xf>
    <xf numFmtId="43" fontId="23" fillId="0" borderId="1" xfId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164" fontId="21" fillId="0" borderId="1" xfId="1" applyNumberFormat="1" applyFont="1" applyFill="1" applyBorder="1" applyAlignment="1">
      <alignment horizontal="center"/>
    </xf>
    <xf numFmtId="14" fontId="23" fillId="0" borderId="14" xfId="1" applyNumberFormat="1" applyFont="1" applyFill="1" applyBorder="1" applyAlignment="1">
      <alignment horizontal="center" vertical="center"/>
    </xf>
    <xf numFmtId="14" fontId="18" fillId="0" borderId="14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wrapText="1"/>
    </xf>
    <xf numFmtId="164" fontId="20" fillId="0" borderId="14" xfId="1" applyNumberFormat="1" applyFont="1" applyBorder="1"/>
    <xf numFmtId="164" fontId="20" fillId="2" borderId="9" xfId="1" applyNumberFormat="1" applyFont="1" applyFill="1" applyBorder="1" applyAlignment="1">
      <alignment horizontal="center" vertical="center" wrapText="1"/>
    </xf>
    <xf numFmtId="164" fontId="20" fillId="4" borderId="9" xfId="1" applyNumberFormat="1" applyFont="1" applyFill="1" applyBorder="1" applyAlignment="1">
      <alignment horizontal="center" vertical="center" wrapText="1"/>
    </xf>
    <xf numFmtId="164" fontId="23" fillId="2" borderId="2" xfId="1" applyNumberFormat="1" applyFont="1" applyFill="1" applyBorder="1" applyAlignment="1">
      <alignment horizontal="center" vertical="center"/>
    </xf>
    <xf numFmtId="164" fontId="36" fillId="2" borderId="2" xfId="1" applyNumberFormat="1" applyFont="1" applyFill="1" applyBorder="1" applyAlignment="1">
      <alignment horizontal="center" vertical="center"/>
    </xf>
    <xf numFmtId="0" fontId="21" fillId="2" borderId="1" xfId="0" applyFont="1" applyFill="1" applyBorder="1"/>
    <xf numFmtId="43" fontId="21" fillId="12" borderId="14" xfId="1" applyFont="1" applyFill="1" applyBorder="1"/>
    <xf numFmtId="164" fontId="20" fillId="0" borderId="9" xfId="1" applyNumberFormat="1" applyFont="1" applyBorder="1" applyAlignment="1">
      <alignment horizontal="center" vertical="center" wrapText="1"/>
    </xf>
    <xf numFmtId="164" fontId="27" fillId="6" borderId="0" xfId="1" applyNumberFormat="1" applyFont="1" applyFill="1"/>
    <xf numFmtId="0" fontId="42" fillId="0" borderId="14" xfId="0" applyFont="1" applyFill="1" applyBorder="1"/>
    <xf numFmtId="164" fontId="23" fillId="0" borderId="1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wrapText="1"/>
    </xf>
    <xf numFmtId="43" fontId="42" fillId="0" borderId="1" xfId="1" applyFont="1" applyFill="1" applyBorder="1"/>
    <xf numFmtId="0" fontId="21" fillId="2" borderId="0" xfId="0" applyFont="1" applyFill="1"/>
    <xf numFmtId="0" fontId="21" fillId="2" borderId="0" xfId="0" applyFont="1" applyFill="1" applyAlignment="1">
      <alignment horizontal="center" wrapText="1"/>
    </xf>
    <xf numFmtId="14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 applyAlignment="1">
      <alignment wrapText="1"/>
    </xf>
    <xf numFmtId="0" fontId="21" fillId="12" borderId="14" xfId="0" applyFont="1" applyFill="1" applyBorder="1"/>
    <xf numFmtId="0" fontId="12" fillId="0" borderId="14" xfId="0" applyFont="1" applyFill="1" applyBorder="1" applyAlignment="1">
      <alignment horizontal="center" wrapText="1"/>
    </xf>
    <xf numFmtId="164" fontId="8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43" fontId="47" fillId="0" borderId="0" xfId="1" applyFont="1" applyFill="1"/>
    <xf numFmtId="43" fontId="33" fillId="0" borderId="0" xfId="1" applyFont="1"/>
    <xf numFmtId="43" fontId="33" fillId="7" borderId="0" xfId="1" applyFont="1" applyFill="1"/>
    <xf numFmtId="43" fontId="20" fillId="6" borderId="10" xfId="1" applyFont="1" applyFill="1" applyBorder="1" applyAlignment="1">
      <alignment vertical="center" wrapText="1"/>
    </xf>
    <xf numFmtId="43" fontId="20" fillId="5" borderId="19" xfId="1" applyFont="1" applyFill="1" applyBorder="1" applyAlignment="1">
      <alignment vertical="center" wrapText="1"/>
    </xf>
    <xf numFmtId="164" fontId="23" fillId="2" borderId="9" xfId="1" applyNumberFormat="1" applyFont="1" applyFill="1" applyBorder="1" applyAlignment="1">
      <alignment vertical="center"/>
    </xf>
    <xf numFmtId="14" fontId="18" fillId="0" borderId="9" xfId="1" applyNumberFormat="1" applyFont="1" applyFill="1" applyBorder="1" applyAlignment="1">
      <alignment vertical="center"/>
    </xf>
    <xf numFmtId="0" fontId="18" fillId="0" borderId="9" xfId="0" applyFont="1" applyFill="1" applyBorder="1"/>
    <xf numFmtId="43" fontId="18" fillId="0" borderId="9" xfId="1" applyFont="1" applyFill="1" applyBorder="1"/>
    <xf numFmtId="14" fontId="18" fillId="0" borderId="9" xfId="1" applyNumberFormat="1" applyFont="1" applyFill="1" applyBorder="1" applyAlignment="1">
      <alignment horizontal="center" vertical="center"/>
    </xf>
    <xf numFmtId="43" fontId="18" fillId="0" borderId="9" xfId="1" applyFont="1" applyFill="1" applyBorder="1" applyAlignment="1">
      <alignment horizontal="right" vertical="center"/>
    </xf>
    <xf numFmtId="43" fontId="21" fillId="0" borderId="9" xfId="1" applyFont="1" applyFill="1" applyBorder="1"/>
    <xf numFmtId="43" fontId="42" fillId="0" borderId="9" xfId="1" applyFont="1" applyFill="1" applyBorder="1"/>
    <xf numFmtId="0" fontId="42" fillId="0" borderId="9" xfId="0" applyFont="1" applyFill="1" applyBorder="1"/>
    <xf numFmtId="0" fontId="21" fillId="0" borderId="9" xfId="0" applyFont="1" applyFill="1" applyBorder="1"/>
    <xf numFmtId="14" fontId="18" fillId="0" borderId="1" xfId="1" applyNumberFormat="1" applyFont="1" applyFill="1" applyBorder="1" applyAlignment="1">
      <alignment vertical="center"/>
    </xf>
    <xf numFmtId="164" fontId="23" fillId="2" borderId="1" xfId="1" applyNumberFormat="1" applyFont="1" applyFill="1" applyBorder="1" applyAlignment="1">
      <alignment vertical="center"/>
    </xf>
    <xf numFmtId="43" fontId="21" fillId="0" borderId="0" xfId="1" applyFont="1" applyAlignment="1">
      <alignment horizontal="right"/>
    </xf>
    <xf numFmtId="0" fontId="36" fillId="0" borderId="31" xfId="1" applyNumberFormat="1" applyFont="1" applyFill="1" applyBorder="1" applyAlignment="1">
      <alignment horizontal="left" vertical="center"/>
    </xf>
    <xf numFmtId="43" fontId="36" fillId="0" borderId="31" xfId="1" applyFont="1" applyFill="1" applyBorder="1" applyAlignment="1">
      <alignment horizontal="center" vertical="center"/>
    </xf>
    <xf numFmtId="164" fontId="36" fillId="0" borderId="9" xfId="1" applyNumberFormat="1" applyFont="1" applyFill="1" applyBorder="1" applyAlignment="1">
      <alignment horizontal="center" vertical="center"/>
    </xf>
    <xf numFmtId="43" fontId="17" fillId="0" borderId="9" xfId="1" applyFont="1" applyFill="1" applyBorder="1" applyAlignment="1">
      <alignment horizontal="right" vertical="center"/>
    </xf>
    <xf numFmtId="0" fontId="42" fillId="0" borderId="9" xfId="0" applyFont="1" applyFill="1" applyBorder="1" applyAlignment="1">
      <alignment horizontal="center" wrapText="1"/>
    </xf>
    <xf numFmtId="0" fontId="12" fillId="0" borderId="9" xfId="0" applyFont="1" applyFill="1" applyBorder="1" applyAlignment="1">
      <alignment horizontal="center" wrapText="1"/>
    </xf>
    <xf numFmtId="0" fontId="36" fillId="0" borderId="24" xfId="1" applyNumberFormat="1" applyFont="1" applyFill="1" applyBorder="1" applyAlignment="1">
      <alignment horizontal="left" vertical="center"/>
    </xf>
    <xf numFmtId="43" fontId="36" fillId="0" borderId="24" xfId="1" applyFont="1" applyFill="1" applyBorder="1" applyAlignment="1">
      <alignment horizontal="center" vertical="center"/>
    </xf>
    <xf numFmtId="164" fontId="36" fillId="0" borderId="14" xfId="1" applyNumberFormat="1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wrapText="1"/>
    </xf>
    <xf numFmtId="164" fontId="36" fillId="8" borderId="18" xfId="1" applyNumberFormat="1" applyFont="1" applyFill="1" applyBorder="1" applyAlignment="1">
      <alignment horizontal="center" vertical="center"/>
    </xf>
    <xf numFmtId="164" fontId="36" fillId="8" borderId="2" xfId="1" applyNumberFormat="1" applyFont="1" applyFill="1" applyBorder="1" applyAlignment="1">
      <alignment horizontal="center" vertical="center"/>
    </xf>
    <xf numFmtId="164" fontId="36" fillId="2" borderId="18" xfId="1" applyNumberFormat="1" applyFont="1" applyFill="1" applyBorder="1" applyAlignment="1">
      <alignment horizontal="center" vertical="center"/>
    </xf>
    <xf numFmtId="0" fontId="21" fillId="0" borderId="14" xfId="0" applyFont="1" applyBorder="1"/>
    <xf numFmtId="43" fontId="21" fillId="0" borderId="14" xfId="1" applyFont="1" applyBorder="1"/>
    <xf numFmtId="43" fontId="21" fillId="0" borderId="9" xfId="1" applyFont="1" applyBorder="1"/>
    <xf numFmtId="164" fontId="21" fillId="8" borderId="14" xfId="1" applyNumberFormat="1" applyFont="1" applyFill="1" applyBorder="1"/>
    <xf numFmtId="164" fontId="21" fillId="8" borderId="1" xfId="1" applyNumberFormat="1" applyFont="1" applyFill="1" applyBorder="1"/>
    <xf numFmtId="164" fontId="21" fillId="8" borderId="9" xfId="1" applyNumberFormat="1" applyFont="1" applyFill="1" applyBorder="1"/>
    <xf numFmtId="164" fontId="23" fillId="8" borderId="2" xfId="1" applyNumberFormat="1" applyFont="1" applyFill="1" applyBorder="1" applyAlignment="1">
      <alignment horizontal="center" vertical="center"/>
    </xf>
    <xf numFmtId="164" fontId="23" fillId="8" borderId="8" xfId="1" applyNumberFormat="1" applyFont="1" applyFill="1" applyBorder="1" applyAlignment="1">
      <alignment horizontal="center" vertical="center"/>
    </xf>
    <xf numFmtId="14" fontId="42" fillId="0" borderId="14" xfId="0" applyNumberFormat="1" applyFont="1" applyBorder="1"/>
    <xf numFmtId="164" fontId="36" fillId="2" borderId="8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17" fillId="0" borderId="9" xfId="0" applyFont="1" applyFill="1" applyBorder="1" applyAlignment="1">
      <alignment horizontal="left"/>
    </xf>
    <xf numFmtId="164" fontId="17" fillId="0" borderId="9" xfId="1" applyNumberFormat="1" applyFont="1" applyFill="1" applyBorder="1"/>
    <xf numFmtId="164" fontId="18" fillId="0" borderId="9" xfId="1" applyNumberFormat="1" applyFont="1" applyFill="1" applyBorder="1"/>
    <xf numFmtId="164" fontId="36" fillId="8" borderId="8" xfId="1" applyNumberFormat="1" applyFont="1" applyFill="1" applyBorder="1" applyAlignment="1">
      <alignment horizontal="center" vertical="center"/>
    </xf>
    <xf numFmtId="0" fontId="48" fillId="0" borderId="1" xfId="0" applyFont="1" applyFill="1" applyBorder="1" applyAlignment="1">
      <alignment horizontal="left"/>
    </xf>
    <xf numFmtId="0" fontId="41" fillId="0" borderId="14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0" fontId="41" fillId="0" borderId="9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164" fontId="23" fillId="8" borderId="18" xfId="1" applyNumberFormat="1" applyFont="1" applyFill="1" applyBorder="1" applyAlignment="1">
      <alignment horizontal="center" vertical="center"/>
    </xf>
    <xf numFmtId="164" fontId="23" fillId="0" borderId="14" xfId="1" applyNumberFormat="1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left"/>
    </xf>
    <xf numFmtId="164" fontId="23" fillId="0" borderId="9" xfId="1" applyNumberFormat="1" applyFont="1" applyFill="1" applyBorder="1" applyAlignment="1">
      <alignment horizontal="center" vertical="center"/>
    </xf>
    <xf numFmtId="164" fontId="23" fillId="0" borderId="14" xfId="1" applyNumberFormat="1" applyFont="1" applyFill="1" applyBorder="1" applyAlignment="1">
      <alignment horizontal="center" vertical="center" wrapText="1"/>
    </xf>
    <xf numFmtId="43" fontId="18" fillId="0" borderId="22" xfId="1" applyFont="1" applyFill="1" applyBorder="1" applyAlignment="1">
      <alignment horizontal="right" vertical="center"/>
    </xf>
    <xf numFmtId="164" fontId="23" fillId="0" borderId="9" xfId="1" applyNumberFormat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right" vertical="center"/>
    </xf>
    <xf numFmtId="164" fontId="23" fillId="5" borderId="14" xfId="1" applyNumberFormat="1" applyFont="1" applyFill="1" applyBorder="1" applyAlignment="1">
      <alignment horizontal="center" vertical="center" wrapText="1"/>
    </xf>
    <xf numFmtId="43" fontId="18" fillId="5" borderId="22" xfId="1" applyFont="1" applyFill="1" applyBorder="1" applyAlignment="1">
      <alignment horizontal="right" vertical="center"/>
    </xf>
    <xf numFmtId="164" fontId="36" fillId="5" borderId="14" xfId="1" applyNumberFormat="1" applyFont="1" applyFill="1" applyBorder="1" applyAlignment="1">
      <alignment horizontal="center" vertical="center"/>
    </xf>
    <xf numFmtId="43" fontId="17" fillId="5" borderId="14" xfId="1" applyFont="1" applyFill="1" applyBorder="1" applyAlignment="1">
      <alignment horizontal="right" vertical="center"/>
    </xf>
    <xf numFmtId="0" fontId="21" fillId="2" borderId="14" xfId="0" applyFont="1" applyFill="1" applyBorder="1"/>
    <xf numFmtId="0" fontId="21" fillId="2" borderId="9" xfId="0" applyFont="1" applyFill="1" applyBorder="1"/>
    <xf numFmtId="0" fontId="21" fillId="0" borderId="14" xfId="0" applyFont="1" applyFill="1" applyBorder="1" applyAlignment="1">
      <alignment horizontal="center" wrapText="1"/>
    </xf>
    <xf numFmtId="0" fontId="21" fillId="0" borderId="9" xfId="0" applyFont="1" applyFill="1" applyBorder="1" applyAlignment="1">
      <alignment horizontal="center" wrapText="1"/>
    </xf>
    <xf numFmtId="43" fontId="21" fillId="3" borderId="0" xfId="0" applyNumberFormat="1" applyFont="1" applyFill="1"/>
    <xf numFmtId="43" fontId="21" fillId="5" borderId="0" xfId="1" applyFont="1" applyFill="1"/>
    <xf numFmtId="164" fontId="36" fillId="8" borderId="1" xfId="1" applyNumberFormat="1" applyFont="1" applyFill="1" applyBorder="1" applyAlignment="1">
      <alignment horizontal="center" vertical="center"/>
    </xf>
    <xf numFmtId="164" fontId="36" fillId="8" borderId="14" xfId="1" applyNumberFormat="1" applyFont="1" applyFill="1" applyBorder="1" applyAlignment="1">
      <alignment horizontal="center" vertical="center"/>
    </xf>
    <xf numFmtId="0" fontId="36" fillId="0" borderId="14" xfId="1" applyNumberFormat="1" applyFont="1" applyFill="1" applyBorder="1" applyAlignment="1">
      <alignment horizontal="left" vertical="center"/>
    </xf>
    <xf numFmtId="0" fontId="36" fillId="0" borderId="9" xfId="1" applyNumberFormat="1" applyFont="1" applyFill="1" applyBorder="1" applyAlignment="1">
      <alignment horizontal="left" vertical="center"/>
    </xf>
    <xf numFmtId="164" fontId="36" fillId="8" borderId="9" xfId="1" applyNumberFormat="1" applyFont="1" applyFill="1" applyBorder="1" applyAlignment="1">
      <alignment horizontal="center" vertical="center"/>
    </xf>
    <xf numFmtId="0" fontId="23" fillId="0" borderId="14" xfId="1" applyNumberFormat="1" applyFont="1" applyFill="1" applyBorder="1" applyAlignment="1">
      <alignment horizontal="left" vertical="center"/>
    </xf>
    <xf numFmtId="43" fontId="23" fillId="0" borderId="14" xfId="1" applyFont="1" applyFill="1" applyBorder="1" applyAlignment="1">
      <alignment horizontal="right" vertical="center"/>
    </xf>
    <xf numFmtId="14" fontId="23" fillId="0" borderId="9" xfId="1" applyNumberFormat="1" applyFont="1" applyFill="1" applyBorder="1" applyAlignment="1">
      <alignment horizontal="center" vertical="center"/>
    </xf>
    <xf numFmtId="0" fontId="23" fillId="0" borderId="9" xfId="1" applyNumberFormat="1" applyFont="1" applyFill="1" applyBorder="1" applyAlignment="1">
      <alignment horizontal="left" vertical="center"/>
    </xf>
    <xf numFmtId="43" fontId="23" fillId="0" borderId="9" xfId="1" applyFont="1" applyFill="1" applyBorder="1" applyAlignment="1">
      <alignment horizontal="right" vertical="center"/>
    </xf>
    <xf numFmtId="164" fontId="42" fillId="0" borderId="9" xfId="1" applyNumberFormat="1" applyFont="1" applyFill="1" applyBorder="1" applyAlignment="1">
      <alignment horizontal="center" vertical="center" wrapText="1"/>
    </xf>
    <xf numFmtId="164" fontId="42" fillId="0" borderId="9" xfId="1" applyNumberFormat="1" applyFont="1" applyFill="1" applyBorder="1"/>
    <xf numFmtId="164" fontId="23" fillId="8" borderId="14" xfId="1" applyNumberFormat="1" applyFont="1" applyFill="1" applyBorder="1" applyAlignment="1">
      <alignment horizontal="center" vertical="center"/>
    </xf>
    <xf numFmtId="164" fontId="23" fillId="8" borderId="1" xfId="1" applyNumberFormat="1" applyFont="1" applyFill="1" applyBorder="1" applyAlignment="1">
      <alignment horizontal="center" vertical="center"/>
    </xf>
    <xf numFmtId="164" fontId="23" fillId="8" borderId="9" xfId="1" applyNumberFormat="1" applyFont="1" applyFill="1" applyBorder="1" applyAlignment="1">
      <alignment horizontal="center" vertical="center"/>
    </xf>
    <xf numFmtId="43" fontId="42" fillId="0" borderId="9" xfId="1" applyFont="1" applyFill="1" applyBorder="1" applyAlignment="1">
      <alignment horizontal="center" wrapText="1"/>
    </xf>
    <xf numFmtId="0" fontId="21" fillId="0" borderId="9" xfId="1" applyNumberFormat="1" applyFont="1" applyFill="1" applyBorder="1" applyAlignment="1">
      <alignment horizontal="left" wrapText="1"/>
    </xf>
    <xf numFmtId="164" fontId="21" fillId="8" borderId="14" xfId="1" applyNumberFormat="1" applyFont="1" applyFill="1" applyBorder="1" applyAlignment="1">
      <alignment wrapText="1"/>
    </xf>
    <xf numFmtId="164" fontId="21" fillId="8" borderId="1" xfId="1" applyNumberFormat="1" applyFont="1" applyFill="1" applyBorder="1" applyAlignment="1">
      <alignment wrapText="1"/>
    </xf>
    <xf numFmtId="164" fontId="21" fillId="8" borderId="9" xfId="1" applyNumberFormat="1" applyFont="1" applyFill="1" applyBorder="1" applyAlignment="1">
      <alignment wrapText="1"/>
    </xf>
    <xf numFmtId="165" fontId="42" fillId="0" borderId="9" xfId="1" applyNumberFormat="1" applyFont="1" applyFill="1" applyBorder="1" applyAlignment="1">
      <alignment horizontal="center" wrapText="1"/>
    </xf>
    <xf numFmtId="43" fontId="18" fillId="12" borderId="14" xfId="1" applyFont="1" applyFill="1" applyBorder="1"/>
    <xf numFmtId="43" fontId="18" fillId="12" borderId="9" xfId="1" applyFont="1" applyFill="1" applyBorder="1"/>
    <xf numFmtId="43" fontId="20" fillId="12" borderId="13" xfId="1" applyFont="1" applyFill="1" applyBorder="1" applyAlignment="1">
      <alignment horizontal="right"/>
    </xf>
    <xf numFmtId="165" fontId="42" fillId="0" borderId="14" xfId="1" applyNumberFormat="1" applyFont="1" applyFill="1" applyBorder="1" applyAlignment="1">
      <alignment horizontal="center" wrapText="1"/>
    </xf>
    <xf numFmtId="0" fontId="20" fillId="0" borderId="0" xfId="0" applyFont="1" applyFill="1" applyAlignment="1">
      <alignment wrapText="1"/>
    </xf>
    <xf numFmtId="43" fontId="34" fillId="0" borderId="0" xfId="1" applyFont="1" applyFill="1" applyAlignment="1"/>
    <xf numFmtId="0" fontId="40" fillId="0" borderId="14" xfId="0" applyFont="1" applyFill="1" applyBorder="1" applyAlignment="1">
      <alignment horizontal="left"/>
    </xf>
    <xf numFmtId="0" fontId="40" fillId="0" borderId="9" xfId="0" applyFont="1" applyFill="1" applyBorder="1" applyAlignment="1">
      <alignment horizontal="left"/>
    </xf>
    <xf numFmtId="43" fontId="40" fillId="0" borderId="9" xfId="1" applyFont="1" applyFill="1" applyBorder="1"/>
    <xf numFmtId="43" fontId="35" fillId="0" borderId="9" xfId="1" applyFont="1" applyFill="1" applyBorder="1"/>
    <xf numFmtId="164" fontId="39" fillId="8" borderId="18" xfId="1" applyNumberFormat="1" applyFont="1" applyFill="1" applyBorder="1" applyAlignment="1">
      <alignment horizontal="center" vertical="center"/>
    </xf>
    <xf numFmtId="164" fontId="39" fillId="8" borderId="2" xfId="1" applyNumberFormat="1" applyFont="1" applyFill="1" applyBorder="1" applyAlignment="1">
      <alignment horizontal="center" vertical="center"/>
    </xf>
    <xf numFmtId="164" fontId="39" fillId="8" borderId="8" xfId="1" applyNumberFormat="1" applyFont="1" applyFill="1" applyBorder="1" applyAlignment="1">
      <alignment horizontal="center" vertical="center"/>
    </xf>
    <xf numFmtId="43" fontId="40" fillId="4" borderId="14" xfId="1" applyFont="1" applyFill="1" applyBorder="1" applyAlignment="1">
      <alignment horizontal="center" vertical="center"/>
    </xf>
    <xf numFmtId="43" fontId="40" fillId="4" borderId="1" xfId="1" applyFont="1" applyFill="1" applyBorder="1" applyAlignment="1">
      <alignment horizontal="center" vertical="center"/>
    </xf>
    <xf numFmtId="43" fontId="40" fillId="4" borderId="9" xfId="1" applyFont="1" applyFill="1" applyBorder="1" applyAlignment="1">
      <alignment horizontal="center" vertical="center"/>
    </xf>
    <xf numFmtId="0" fontId="49" fillId="0" borderId="1" xfId="1" applyNumberFormat="1" applyFont="1" applyFill="1" applyBorder="1" applyAlignment="1">
      <alignment horizontal="left" vertical="center"/>
    </xf>
    <xf numFmtId="0" fontId="20" fillId="5" borderId="0" xfId="0" applyFont="1" applyFill="1" applyAlignment="1">
      <alignment horizontal="center" wrapText="1"/>
    </xf>
    <xf numFmtId="43" fontId="21" fillId="0" borderId="14" xfId="0" applyNumberFormat="1" applyFont="1" applyFill="1" applyBorder="1" applyAlignment="1">
      <alignment horizontal="center" wrapText="1"/>
    </xf>
    <xf numFmtId="43" fontId="21" fillId="0" borderId="1" xfId="0" applyNumberFormat="1" applyFont="1" applyFill="1" applyBorder="1"/>
    <xf numFmtId="43" fontId="18" fillId="0" borderId="14" xfId="1" applyFont="1" applyFill="1" applyBorder="1" applyAlignment="1">
      <alignment horizontal="center" wrapText="1"/>
    </xf>
    <xf numFmtId="43" fontId="18" fillId="0" borderId="9" xfId="1" applyFont="1" applyFill="1" applyBorder="1" applyAlignment="1">
      <alignment horizontal="center" wrapText="1"/>
    </xf>
    <xf numFmtId="43" fontId="21" fillId="0" borderId="9" xfId="1" applyFont="1" applyFill="1" applyBorder="1" applyAlignment="1">
      <alignment horizontal="center" wrapText="1"/>
    </xf>
    <xf numFmtId="164" fontId="21" fillId="0" borderId="9" xfId="0" applyNumberFormat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wrapText="1"/>
    </xf>
    <xf numFmtId="164" fontId="21" fillId="0" borderId="9" xfId="1" applyNumberFormat="1" applyFont="1" applyFill="1" applyBorder="1" applyAlignment="1">
      <alignment horizontal="center" wrapText="1"/>
    </xf>
    <xf numFmtId="43" fontId="21" fillId="0" borderId="14" xfId="0" applyNumberFormat="1" applyFont="1" applyFill="1" applyBorder="1"/>
    <xf numFmtId="43" fontId="21" fillId="0" borderId="9" xfId="0" applyNumberFormat="1" applyFont="1" applyFill="1" applyBorder="1" applyAlignment="1">
      <alignment horizontal="center" wrapText="1"/>
    </xf>
    <xf numFmtId="43" fontId="21" fillId="0" borderId="9" xfId="0" applyNumberFormat="1" applyFont="1" applyFill="1" applyBorder="1"/>
    <xf numFmtId="14" fontId="21" fillId="0" borderId="14" xfId="0" applyNumberFormat="1" applyFont="1" applyFill="1" applyBorder="1"/>
    <xf numFmtId="164" fontId="21" fillId="0" borderId="14" xfId="1" applyNumberFormat="1" applyFont="1" applyFill="1" applyBorder="1" applyAlignment="1">
      <alignment horizontal="center"/>
    </xf>
    <xf numFmtId="164" fontId="21" fillId="0" borderId="9" xfId="1" applyNumberFormat="1" applyFont="1" applyFill="1" applyBorder="1"/>
    <xf numFmtId="43" fontId="21" fillId="12" borderId="9" xfId="1" applyFont="1" applyFill="1" applyBorder="1"/>
    <xf numFmtId="14" fontId="21" fillId="0" borderId="9" xfId="0" applyNumberFormat="1" applyFont="1" applyFill="1" applyBorder="1"/>
    <xf numFmtId="164" fontId="21" fillId="0" borderId="9" xfId="1" applyNumberFormat="1" applyFont="1" applyFill="1" applyBorder="1" applyAlignment="1">
      <alignment horizontal="center"/>
    </xf>
    <xf numFmtId="43" fontId="21" fillId="4" borderId="10" xfId="1" applyFont="1" applyFill="1" applyBorder="1" applyAlignment="1">
      <alignment horizontal="center" vertical="center" wrapText="1"/>
    </xf>
    <xf numFmtId="14" fontId="42" fillId="0" borderId="1" xfId="0" applyNumberFormat="1" applyFont="1" applyBorder="1"/>
    <xf numFmtId="43" fontId="21" fillId="3" borderId="14" xfId="1" applyFont="1" applyFill="1" applyBorder="1"/>
    <xf numFmtId="43" fontId="21" fillId="3" borderId="9" xfId="1" applyFont="1" applyFill="1" applyBorder="1"/>
    <xf numFmtId="43" fontId="21" fillId="7" borderId="0" xfId="1" applyFont="1" applyFill="1" applyAlignment="1">
      <alignment horizont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2" borderId="3" xfId="1" applyNumberFormat="1" applyFont="1" applyFill="1" applyBorder="1" applyAlignment="1">
      <alignment horizontal="right"/>
    </xf>
    <xf numFmtId="164" fontId="21" fillId="2" borderId="12" xfId="1" applyNumberFormat="1" applyFont="1" applyFill="1" applyBorder="1" applyAlignment="1">
      <alignment horizontal="right"/>
    </xf>
    <xf numFmtId="164" fontId="21" fillId="2" borderId="13" xfId="1" applyNumberFormat="1" applyFont="1" applyFill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25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164" fontId="20" fillId="0" borderId="15" xfId="1" applyNumberFormat="1" applyFont="1" applyBorder="1" applyAlignment="1">
      <alignment horizontal="center"/>
    </xf>
    <xf numFmtId="164" fontId="20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2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7" borderId="15" xfId="1" applyFont="1" applyFill="1" applyBorder="1" applyAlignment="1">
      <alignment horizontal="center" vertical="center" wrapText="1"/>
    </xf>
    <xf numFmtId="43" fontId="26" fillId="7" borderId="10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20" xfId="1" applyFont="1" applyFill="1" applyBorder="1" applyAlignment="1">
      <alignment horizontal="center" vertical="center" wrapText="1"/>
    </xf>
    <xf numFmtId="43" fontId="20" fillId="5" borderId="0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/>
    </xf>
    <xf numFmtId="43" fontId="20" fillId="6" borderId="23" xfId="1" applyFont="1" applyFill="1" applyBorder="1" applyAlignment="1">
      <alignment horizontal="center" vertical="center"/>
    </xf>
    <xf numFmtId="43" fontId="20" fillId="6" borderId="24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6" borderId="15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4" borderId="13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37" fillId="4" borderId="3" xfId="1" applyFont="1" applyFill="1" applyBorder="1" applyAlignment="1">
      <alignment horizontal="center" vertical="center" wrapText="1"/>
    </xf>
    <xf numFmtId="43" fontId="37" fillId="4" borderId="13" xfId="1" applyFont="1" applyFill="1" applyBorder="1" applyAlignment="1">
      <alignment horizontal="center" vertical="center" wrapText="1"/>
    </xf>
    <xf numFmtId="14" fontId="29" fillId="6" borderId="19" xfId="0" applyNumberFormat="1" applyFont="1" applyFill="1" applyBorder="1" applyAlignment="1">
      <alignment horizontal="center" textRotation="18" wrapText="1"/>
    </xf>
    <xf numFmtId="14" fontId="29" fillId="6" borderId="10" xfId="0" applyNumberFormat="1" applyFont="1" applyFill="1" applyBorder="1" applyAlignment="1">
      <alignment horizontal="center" textRotation="18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43" fontId="30" fillId="4" borderId="15" xfId="1" applyFont="1" applyFill="1" applyBorder="1" applyAlignment="1">
      <alignment horizontal="center" vertical="center" wrapText="1"/>
    </xf>
    <xf numFmtId="43" fontId="30" fillId="4" borderId="10" xfId="1" applyFont="1" applyFill="1" applyBorder="1" applyAlignment="1">
      <alignment horizontal="center" vertical="center" wrapText="1"/>
    </xf>
    <xf numFmtId="43" fontId="20" fillId="5" borderId="15" xfId="1" applyFont="1" applyFill="1" applyBorder="1" applyAlignment="1">
      <alignment horizontal="center" vertical="center" wrapText="1"/>
    </xf>
    <xf numFmtId="43" fontId="20" fillId="5" borderId="10" xfId="1" applyFont="1" applyFill="1" applyBorder="1" applyAlignment="1">
      <alignment horizontal="center" vertical="center" wrapText="1"/>
    </xf>
    <xf numFmtId="43" fontId="34" fillId="7" borderId="0" xfId="1" applyFont="1" applyFill="1" applyAlignment="1">
      <alignment horizontal="center"/>
    </xf>
    <xf numFmtId="43" fontId="26" fillId="5" borderId="1" xfId="1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43" fontId="18" fillId="0" borderId="1" xfId="1" applyFont="1" applyFill="1" applyBorder="1" applyAlignment="1">
      <alignment horizontal="center" wrapText="1"/>
    </xf>
    <xf numFmtId="0" fontId="21" fillId="2" borderId="3" xfId="0" applyFont="1" applyFill="1" applyBorder="1" applyAlignment="1">
      <alignment horizontal="right"/>
    </xf>
    <xf numFmtId="0" fontId="21" fillId="2" borderId="12" xfId="0" applyFont="1" applyFill="1" applyBorder="1" applyAlignment="1">
      <alignment horizontal="right"/>
    </xf>
    <xf numFmtId="0" fontId="21" fillId="2" borderId="13" xfId="0" applyFont="1" applyFill="1" applyBorder="1" applyAlignment="1">
      <alignment horizontal="right"/>
    </xf>
    <xf numFmtId="43" fontId="19" fillId="0" borderId="1" xfId="1" applyFont="1" applyFill="1" applyBorder="1"/>
    <xf numFmtId="43" fontId="19" fillId="0" borderId="14" xfId="1" applyFont="1" applyBorder="1"/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2"/>
  <sheetViews>
    <sheetView tabSelected="1"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9.28515625" style="8" customWidth="1"/>
    <col min="2" max="2" width="9" style="135" customWidth="1"/>
    <col min="3" max="3" width="51.7109375" style="3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8.85546875" style="2" customWidth="1"/>
    <col min="17" max="17" width="10.140625" style="3" customWidth="1"/>
    <col min="18" max="18" width="7.28515625" style="3" customWidth="1"/>
    <col min="19" max="19" width="10.570312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536" t="s">
        <v>1</v>
      </c>
      <c r="B1" s="538" t="s">
        <v>2</v>
      </c>
      <c r="C1" s="540" t="s">
        <v>0</v>
      </c>
      <c r="D1" s="542" t="s">
        <v>63</v>
      </c>
      <c r="E1" s="544" t="s">
        <v>84</v>
      </c>
      <c r="F1" s="545"/>
      <c r="G1" s="545"/>
      <c r="H1" s="545"/>
      <c r="I1" s="545"/>
      <c r="J1" s="545"/>
      <c r="K1" s="545"/>
      <c r="L1" s="530" t="s">
        <v>372</v>
      </c>
      <c r="M1" s="530"/>
      <c r="N1" s="528" t="s">
        <v>64</v>
      </c>
      <c r="O1" s="529"/>
      <c r="P1" s="531" t="s">
        <v>29</v>
      </c>
      <c r="Q1" s="532"/>
      <c r="R1" s="532"/>
      <c r="S1" s="532"/>
      <c r="T1" s="532"/>
      <c r="U1" s="532"/>
      <c r="V1" s="532"/>
      <c r="W1" s="532"/>
      <c r="X1" s="532"/>
      <c r="Y1" s="533"/>
    </row>
    <row r="2" spans="1:25" ht="12" thickBot="1">
      <c r="A2" s="537"/>
      <c r="B2" s="539"/>
      <c r="C2" s="541"/>
      <c r="D2" s="543"/>
      <c r="E2" s="89" t="s">
        <v>93</v>
      </c>
      <c r="F2" s="89" t="s">
        <v>3</v>
      </c>
      <c r="G2" s="89" t="s">
        <v>145</v>
      </c>
      <c r="H2" s="89" t="s">
        <v>94</v>
      </c>
      <c r="I2" s="89" t="s">
        <v>95</v>
      </c>
      <c r="J2" s="89" t="s">
        <v>96</v>
      </c>
      <c r="K2" s="99" t="s">
        <v>143</v>
      </c>
      <c r="L2" s="65" t="s">
        <v>23</v>
      </c>
      <c r="M2" s="153" t="s">
        <v>70</v>
      </c>
      <c r="N2" s="145" t="s">
        <v>23</v>
      </c>
      <c r="O2" s="98" t="s">
        <v>144</v>
      </c>
      <c r="P2" s="387">
        <v>1</v>
      </c>
      <c r="Q2" s="154" t="s">
        <v>228</v>
      </c>
      <c r="R2" s="154" t="s">
        <v>229</v>
      </c>
      <c r="S2" s="154" t="s">
        <v>230</v>
      </c>
      <c r="T2" s="154" t="s">
        <v>231</v>
      </c>
      <c r="U2" s="154" t="s">
        <v>379</v>
      </c>
      <c r="V2" s="154" t="s">
        <v>380</v>
      </c>
      <c r="W2" s="154"/>
      <c r="X2" s="154"/>
      <c r="Y2" s="155"/>
    </row>
    <row r="3" spans="1:25" s="5" customFormat="1">
      <c r="A3" s="413">
        <v>11220</v>
      </c>
      <c r="B3" s="412">
        <v>41458</v>
      </c>
      <c r="C3" s="312" t="s">
        <v>539</v>
      </c>
      <c r="D3" s="313"/>
      <c r="E3" s="315">
        <f>'2-δικαιώμ'!L3</f>
        <v>35.6</v>
      </c>
      <c r="F3" s="315">
        <f>'3-φύλλα2α'!F3</f>
        <v>30</v>
      </c>
      <c r="G3" s="315">
        <f>'4-πολλυπρ'!P3</f>
        <v>210</v>
      </c>
      <c r="H3" s="320">
        <f>'5-αντίγρ'!M3</f>
        <v>106.8</v>
      </c>
      <c r="I3" s="320">
        <f>'6-μεταγρ'!H3</f>
        <v>120</v>
      </c>
      <c r="J3" s="320">
        <f>'7-προςΔΟΥ'!E3</f>
        <v>20</v>
      </c>
      <c r="K3" s="320"/>
      <c r="L3" s="315">
        <f t="shared" ref="L3:L4" si="0">E3+F3+G3+H3+I3+J3+K3</f>
        <v>522.40000000000009</v>
      </c>
      <c r="M3" s="315">
        <v>128.4</v>
      </c>
      <c r="N3" s="316">
        <f>M3-P3-'14-βιβλΕσ'!M3-'14-βιβλΕσ'!N3</f>
        <v>103.06000000000002</v>
      </c>
      <c r="O3" s="316">
        <f t="shared" ref="O3:O4" si="1">L3-N3</f>
        <v>419.34000000000009</v>
      </c>
      <c r="P3" s="354">
        <f>'1β-ΤΑΧΔΙΚκλπ'!D2</f>
        <v>0.5</v>
      </c>
      <c r="Q3" s="384" t="s">
        <v>228</v>
      </c>
      <c r="R3" s="384" t="s">
        <v>229</v>
      </c>
      <c r="S3" s="384" t="s">
        <v>230</v>
      </c>
      <c r="T3" s="384" t="s">
        <v>231</v>
      </c>
      <c r="U3" s="384" t="s">
        <v>379</v>
      </c>
      <c r="V3" s="384" t="s">
        <v>380</v>
      </c>
      <c r="W3" s="384"/>
      <c r="X3" s="356"/>
      <c r="Y3" s="356"/>
    </row>
    <row r="4" spans="1:25" s="5" customFormat="1">
      <c r="A4" s="413"/>
      <c r="B4" s="412"/>
      <c r="C4" s="312" t="s">
        <v>553</v>
      </c>
      <c r="D4" s="313">
        <v>8065.87</v>
      </c>
      <c r="E4" s="314">
        <f>'2-δικαιώμ'!L4</f>
        <v>86.359894999999995</v>
      </c>
      <c r="F4" s="315">
        <f>'3-φύλλα2α'!F4</f>
        <v>30</v>
      </c>
      <c r="G4" s="315">
        <f>'4-πολλυπρ'!P4</f>
        <v>0</v>
      </c>
      <c r="H4" s="313">
        <f>'5-αντίγρ'!M4</f>
        <v>0</v>
      </c>
      <c r="I4" s="313">
        <f>'6-μεταγρ'!H4</f>
        <v>0</v>
      </c>
      <c r="J4" s="313">
        <f>'7-προςΔΟΥ'!E4</f>
        <v>60</v>
      </c>
      <c r="K4" s="313"/>
      <c r="L4" s="314">
        <f t="shared" si="0"/>
        <v>176.35989499999999</v>
      </c>
      <c r="M4" s="314"/>
      <c r="N4" s="316"/>
      <c r="O4" s="316">
        <f t="shared" si="1"/>
        <v>176.35989499999999</v>
      </c>
      <c r="P4" s="388"/>
      <c r="Q4" s="317" t="s">
        <v>228</v>
      </c>
      <c r="R4" s="317" t="s">
        <v>229</v>
      </c>
      <c r="S4" s="317" t="s">
        <v>230</v>
      </c>
      <c r="T4" s="317" t="s">
        <v>231</v>
      </c>
      <c r="U4" s="317" t="s">
        <v>379</v>
      </c>
      <c r="V4" s="317" t="s">
        <v>380</v>
      </c>
      <c r="W4" s="317"/>
      <c r="X4" s="75"/>
      <c r="Y4" s="75"/>
    </row>
    <row r="5" spans="1:25" s="5" customFormat="1">
      <c r="A5" s="378"/>
      <c r="B5" s="368"/>
      <c r="C5" s="312" t="s">
        <v>540</v>
      </c>
      <c r="D5" s="313">
        <v>11423.74</v>
      </c>
      <c r="E5" s="314">
        <f>'2-δικαιώμ'!L5</f>
        <v>114.90178999999998</v>
      </c>
      <c r="F5" s="315">
        <f>'3-φύλλα2α'!F5</f>
        <v>30</v>
      </c>
      <c r="G5" s="315">
        <f>'4-πολλυπρ'!P5</f>
        <v>0</v>
      </c>
      <c r="H5" s="313">
        <f>'5-αντίγρ'!M5</f>
        <v>0</v>
      </c>
      <c r="I5" s="313">
        <f>'6-μεταγρ'!H5</f>
        <v>0</v>
      </c>
      <c r="J5" s="313">
        <f>'7-προςΔΟΥ'!E5</f>
        <v>30</v>
      </c>
      <c r="K5" s="313"/>
      <c r="L5" s="314">
        <f t="shared" ref="L5:L6" si="2">E5+F5+G5+H5+I5+J5+K5</f>
        <v>174.90178999999998</v>
      </c>
      <c r="M5" s="314"/>
      <c r="N5" s="316"/>
      <c r="O5" s="316">
        <f t="shared" ref="O5:O6" si="3">L5-N5</f>
        <v>174.90178999999998</v>
      </c>
      <c r="P5" s="388"/>
      <c r="Q5" s="317" t="s">
        <v>228</v>
      </c>
      <c r="R5" s="317" t="s">
        <v>229</v>
      </c>
      <c r="S5" s="317" t="s">
        <v>230</v>
      </c>
      <c r="T5" s="317" t="s">
        <v>231</v>
      </c>
      <c r="U5" s="317" t="s">
        <v>379</v>
      </c>
      <c r="V5" s="317" t="s">
        <v>380</v>
      </c>
      <c r="W5" s="317"/>
      <c r="X5" s="75"/>
      <c r="Y5" s="75"/>
    </row>
    <row r="6" spans="1:25" s="5" customFormat="1" ht="12" thickBot="1">
      <c r="A6" s="402"/>
      <c r="B6" s="403"/>
      <c r="C6" s="404" t="s">
        <v>541</v>
      </c>
      <c r="D6" s="405">
        <v>2773.39</v>
      </c>
      <c r="E6" s="407">
        <f>'2-δικαιώμ'!L6</f>
        <v>41.373815</v>
      </c>
      <c r="F6" s="407">
        <f>'3-φύλλα2α'!F6</f>
        <v>30</v>
      </c>
      <c r="G6" s="407">
        <f>'4-πολλυπρ'!P6</f>
        <v>0</v>
      </c>
      <c r="H6" s="405">
        <f>'5-αντίγρ'!M6</f>
        <v>0</v>
      </c>
      <c r="I6" s="405">
        <f>'6-μεταγρ'!H6</f>
        <v>0</v>
      </c>
      <c r="J6" s="405">
        <f>'7-προςΔΟΥ'!E6</f>
        <v>10</v>
      </c>
      <c r="K6" s="405"/>
      <c r="L6" s="407">
        <f t="shared" si="2"/>
        <v>81.373815000000008</v>
      </c>
      <c r="M6" s="407"/>
      <c r="N6" s="408"/>
      <c r="O6" s="408">
        <f t="shared" si="3"/>
        <v>81.373815000000008</v>
      </c>
      <c r="P6" s="388"/>
      <c r="Q6" s="317" t="s">
        <v>228</v>
      </c>
      <c r="R6" s="317" t="s">
        <v>229</v>
      </c>
      <c r="S6" s="317" t="s">
        <v>230</v>
      </c>
      <c r="T6" s="317" t="s">
        <v>231</v>
      </c>
      <c r="U6" s="317" t="s">
        <v>379</v>
      </c>
      <c r="V6" s="317" t="s">
        <v>380</v>
      </c>
      <c r="W6" s="317"/>
      <c r="X6" s="75"/>
      <c r="Y6" s="75"/>
    </row>
    <row r="7" spans="1:25">
      <c r="A7" s="534" t="s">
        <v>47</v>
      </c>
      <c r="B7" s="535"/>
      <c r="C7" s="535"/>
      <c r="D7" s="535"/>
      <c r="E7" s="38">
        <f t="shared" ref="E7:O7" si="4">SUM(E3:E6)</f>
        <v>278.23549999999994</v>
      </c>
      <c r="F7" s="38">
        <f t="shared" si="4"/>
        <v>120</v>
      </c>
      <c r="G7" s="38">
        <f t="shared" si="4"/>
        <v>210</v>
      </c>
      <c r="H7" s="38">
        <f t="shared" si="4"/>
        <v>106.8</v>
      </c>
      <c r="I7" s="38">
        <f t="shared" si="4"/>
        <v>120</v>
      </c>
      <c r="J7" s="38">
        <f t="shared" si="4"/>
        <v>120</v>
      </c>
      <c r="K7" s="38">
        <f t="shared" si="4"/>
        <v>0</v>
      </c>
      <c r="L7" s="38">
        <f t="shared" si="4"/>
        <v>955.03550000000018</v>
      </c>
      <c r="M7" s="38">
        <f t="shared" si="4"/>
        <v>128.4</v>
      </c>
      <c r="N7" s="38">
        <f t="shared" si="4"/>
        <v>103.06000000000002</v>
      </c>
      <c r="O7" s="38">
        <f t="shared" si="4"/>
        <v>851.97550000000012</v>
      </c>
    </row>
    <row r="9" spans="1:25">
      <c r="P9" s="164" t="s">
        <v>99</v>
      </c>
      <c r="Q9" s="128"/>
      <c r="R9" s="128"/>
      <c r="S9" s="128"/>
      <c r="T9" s="137"/>
      <c r="U9" s="137"/>
      <c r="V9" s="137"/>
      <c r="X9" s="128"/>
      <c r="Y9" s="128"/>
    </row>
    <row r="10" spans="1:25">
      <c r="D10" s="2" t="s">
        <v>548</v>
      </c>
      <c r="K10" s="212" t="s">
        <v>479</v>
      </c>
      <c r="L10" s="8"/>
      <c r="M10" s="8"/>
      <c r="Q10" s="117" t="s">
        <v>375</v>
      </c>
      <c r="R10" s="117"/>
      <c r="S10" s="117"/>
      <c r="T10" s="130"/>
      <c r="U10" s="137"/>
      <c r="V10" s="137"/>
      <c r="X10" s="129"/>
      <c r="Y10" s="117"/>
    </row>
    <row r="11" spans="1:25">
      <c r="C11" s="3" t="s">
        <v>542</v>
      </c>
      <c r="D11" s="2">
        <v>1039.5</v>
      </c>
      <c r="K11" s="157" t="s">
        <v>232</v>
      </c>
      <c r="L11" s="119"/>
      <c r="M11" s="119"/>
      <c r="Q11" s="117"/>
      <c r="R11" s="117" t="s">
        <v>140</v>
      </c>
      <c r="S11" s="117"/>
      <c r="T11" s="137"/>
      <c r="U11" s="137"/>
      <c r="V11" s="137"/>
      <c r="X11" s="117"/>
    </row>
    <row r="12" spans="1:25">
      <c r="C12" s="3" t="s">
        <v>543</v>
      </c>
      <c r="D12" s="2">
        <v>450.45</v>
      </c>
      <c r="K12" s="211" t="s">
        <v>233</v>
      </c>
      <c r="S12" s="117" t="s">
        <v>374</v>
      </c>
      <c r="T12" s="93"/>
      <c r="U12" s="93"/>
      <c r="V12" s="93"/>
    </row>
    <row r="13" spans="1:25">
      <c r="C13" s="3" t="s">
        <v>544</v>
      </c>
      <c r="D13" s="8">
        <v>396</v>
      </c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T13" s="117" t="s">
        <v>376</v>
      </c>
      <c r="U13" s="137"/>
      <c r="V13" s="137"/>
    </row>
    <row r="14" spans="1:25">
      <c r="C14" s="3" t="s">
        <v>545</v>
      </c>
      <c r="D14" s="2">
        <v>138.6</v>
      </c>
      <c r="T14" s="93"/>
      <c r="U14" s="137" t="s">
        <v>377</v>
      </c>
      <c r="V14" s="137"/>
    </row>
    <row r="15" spans="1:25">
      <c r="C15" s="3" t="s">
        <v>551</v>
      </c>
      <c r="D15" s="2">
        <v>6706.8</v>
      </c>
      <c r="T15" s="93"/>
      <c r="U15" s="93"/>
      <c r="V15" s="137" t="s">
        <v>378</v>
      </c>
    </row>
    <row r="16" spans="1:25">
      <c r="C16" s="3" t="s">
        <v>546</v>
      </c>
      <c r="D16" s="2">
        <v>1975.01</v>
      </c>
      <c r="T16" s="93"/>
      <c r="U16" s="93"/>
      <c r="V16" s="93"/>
    </row>
    <row r="17" spans="3:23">
      <c r="C17" s="3" t="s">
        <v>547</v>
      </c>
      <c r="D17" s="2">
        <v>2773.39</v>
      </c>
      <c r="U17" s="137"/>
      <c r="V17" s="137"/>
      <c r="W17" s="137"/>
    </row>
    <row r="18" spans="3:23">
      <c r="C18" s="3" t="s">
        <v>549</v>
      </c>
      <c r="D18" s="2">
        <v>2741.93</v>
      </c>
      <c r="Q18" s="2"/>
      <c r="R18" s="2"/>
      <c r="U18" s="93"/>
      <c r="V18" s="137"/>
      <c r="W18" s="137"/>
    </row>
    <row r="19" spans="3:23">
      <c r="C19" s="3" t="s">
        <v>550</v>
      </c>
      <c r="D19" s="2">
        <v>30.96</v>
      </c>
      <c r="M19" s="4"/>
      <c r="Q19" s="117"/>
      <c r="R19" s="117"/>
      <c r="S19" s="117"/>
      <c r="T19" s="130"/>
      <c r="U19" s="137"/>
      <c r="V19" s="137"/>
    </row>
    <row r="20" spans="3:23">
      <c r="C20" s="3" t="s">
        <v>552</v>
      </c>
      <c r="D20" s="2">
        <v>6010.36</v>
      </c>
      <c r="Q20" s="117"/>
      <c r="R20" s="117"/>
      <c r="S20" s="117"/>
      <c r="T20" s="137"/>
      <c r="U20" s="137"/>
      <c r="V20" s="137"/>
    </row>
    <row r="21" spans="3:23">
      <c r="D21" s="2">
        <f>SUM(D11:D20)</f>
        <v>22263</v>
      </c>
      <c r="S21" s="117"/>
      <c r="T21" s="93"/>
      <c r="U21" s="93"/>
      <c r="V21" s="93"/>
    </row>
    <row r="22" spans="3:23">
      <c r="F22" s="8">
        <v>11220</v>
      </c>
      <c r="G22" s="2">
        <v>64.599999999999994</v>
      </c>
      <c r="I22" s="168" t="s">
        <v>554</v>
      </c>
      <c r="J22" s="2" t="s">
        <v>266</v>
      </c>
      <c r="K22" s="2" t="s">
        <v>555</v>
      </c>
      <c r="M22" s="527" t="s">
        <v>557</v>
      </c>
      <c r="N22" s="527"/>
      <c r="O22" s="527"/>
      <c r="P22" s="527"/>
      <c r="T22" s="117"/>
      <c r="U22" s="137"/>
      <c r="V22" s="137"/>
    </row>
    <row r="23" spans="3:23">
      <c r="G23" s="414"/>
      <c r="H23" s="414" t="s">
        <v>328</v>
      </c>
      <c r="I23" s="64"/>
      <c r="J23" s="4"/>
      <c r="K23" s="4">
        <v>0.5</v>
      </c>
      <c r="M23" s="4">
        <v>0.5</v>
      </c>
      <c r="N23" s="4">
        <v>0.5</v>
      </c>
      <c r="O23" s="4">
        <v>0.5</v>
      </c>
      <c r="P23" s="4">
        <v>0.5</v>
      </c>
      <c r="S23" s="2"/>
      <c r="T23" s="93"/>
      <c r="U23" s="137"/>
      <c r="V23" s="137"/>
    </row>
    <row r="24" spans="3:23">
      <c r="G24" s="168" t="s">
        <v>563</v>
      </c>
      <c r="H24" s="414" t="s">
        <v>62</v>
      </c>
      <c r="I24" s="466">
        <v>14.4</v>
      </c>
      <c r="J24" s="4"/>
      <c r="K24" s="4">
        <v>13.44</v>
      </c>
      <c r="M24" s="4">
        <v>13.44</v>
      </c>
      <c r="N24" s="4">
        <v>29.95</v>
      </c>
      <c r="O24" s="4">
        <v>39.479999999999997</v>
      </c>
      <c r="P24" s="4">
        <v>14.92</v>
      </c>
      <c r="S24" s="2"/>
      <c r="T24" s="93"/>
      <c r="U24" s="93"/>
      <c r="V24" s="137"/>
    </row>
    <row r="25" spans="3:23">
      <c r="H25" s="414" t="s">
        <v>79</v>
      </c>
      <c r="I25" s="4">
        <v>40</v>
      </c>
      <c r="J25" s="4">
        <v>4.4000000000000004</v>
      </c>
      <c r="K25" s="4">
        <v>40</v>
      </c>
      <c r="M25" s="4">
        <v>40</v>
      </c>
      <c r="N25" s="4"/>
      <c r="O25" s="4"/>
      <c r="P25" s="4"/>
      <c r="S25" s="2"/>
      <c r="T25" s="93"/>
      <c r="U25" s="93"/>
      <c r="V25" s="93"/>
    </row>
    <row r="26" spans="3:23">
      <c r="H26" s="414" t="s">
        <v>507</v>
      </c>
      <c r="I26" s="4"/>
      <c r="J26" s="4"/>
      <c r="K26" s="4"/>
      <c r="M26" s="4"/>
      <c r="N26" s="4">
        <v>20</v>
      </c>
      <c r="O26" s="4">
        <v>20</v>
      </c>
      <c r="P26" s="4">
        <v>20</v>
      </c>
      <c r="S26" s="2"/>
      <c r="U26" s="137"/>
      <c r="V26" s="137"/>
      <c r="W26" s="137"/>
    </row>
    <row r="27" spans="3:23">
      <c r="H27" s="414" t="s">
        <v>508</v>
      </c>
      <c r="I27" s="4"/>
      <c r="J27" s="4"/>
      <c r="K27" s="4"/>
      <c r="M27" s="4"/>
      <c r="N27" s="4">
        <v>80.66</v>
      </c>
      <c r="O27" s="4">
        <v>114.24</v>
      </c>
      <c r="P27" s="4">
        <v>27.73</v>
      </c>
      <c r="S27" s="2"/>
      <c r="U27" s="93"/>
      <c r="V27" s="137"/>
      <c r="W27" s="137"/>
    </row>
    <row r="28" spans="3:23">
      <c r="H28" s="414" t="s">
        <v>371</v>
      </c>
      <c r="I28" s="4"/>
      <c r="J28" s="4"/>
      <c r="K28" s="4"/>
      <c r="M28" s="4"/>
      <c r="N28" s="4">
        <v>62.51</v>
      </c>
      <c r="O28" s="4">
        <v>88.53</v>
      </c>
      <c r="P28" s="4">
        <v>21.49</v>
      </c>
      <c r="S28" s="2"/>
      <c r="U28" s="93"/>
      <c r="V28" s="93"/>
      <c r="W28" s="93"/>
    </row>
    <row r="29" spans="3:23">
      <c r="H29" s="414" t="s">
        <v>509</v>
      </c>
      <c r="I29" s="4">
        <v>24</v>
      </c>
      <c r="J29" s="4"/>
      <c r="K29" s="4">
        <v>24</v>
      </c>
      <c r="M29" s="4">
        <v>24</v>
      </c>
      <c r="N29" s="4">
        <v>24</v>
      </c>
      <c r="O29" s="4">
        <v>24</v>
      </c>
      <c r="P29" s="4">
        <v>24</v>
      </c>
      <c r="U29" s="93"/>
      <c r="V29" s="93"/>
      <c r="W29" s="93"/>
    </row>
    <row r="30" spans="3:23">
      <c r="H30" s="414" t="s">
        <v>55</v>
      </c>
      <c r="I30" s="205">
        <v>50</v>
      </c>
      <c r="J30" s="4">
        <v>2.2000000000000002</v>
      </c>
      <c r="K30" s="4">
        <v>20</v>
      </c>
      <c r="M30" s="4">
        <v>20</v>
      </c>
      <c r="N30" s="4"/>
      <c r="O30" s="4"/>
      <c r="P30" s="4"/>
    </row>
    <row r="31" spans="3:23">
      <c r="H31" s="414" t="s">
        <v>556</v>
      </c>
      <c r="I31" s="170"/>
      <c r="J31" s="4"/>
      <c r="K31" s="4"/>
      <c r="M31" s="4"/>
      <c r="N31" s="4"/>
      <c r="O31" s="4"/>
      <c r="P31" s="4"/>
    </row>
    <row r="32" spans="3:23">
      <c r="I32" s="2">
        <f>SUM(I23:I31)</f>
        <v>128.4</v>
      </c>
      <c r="J32" s="2">
        <f t="shared" ref="J32:K32" si="5">SUM(J23:J31)</f>
        <v>6.6000000000000005</v>
      </c>
      <c r="K32" s="2">
        <f t="shared" si="5"/>
        <v>97.94</v>
      </c>
      <c r="M32" s="2">
        <f t="shared" ref="M32:P32" si="6">SUM(M23:M31)</f>
        <v>97.94</v>
      </c>
      <c r="N32" s="2">
        <f t="shared" si="6"/>
        <v>217.62</v>
      </c>
      <c r="O32" s="2">
        <f t="shared" si="6"/>
        <v>286.75</v>
      </c>
      <c r="P32" s="2">
        <f t="shared" si="6"/>
        <v>108.64</v>
      </c>
      <c r="Q32" s="465">
        <f>SUM(M32:P32)</f>
        <v>710.94999999999993</v>
      </c>
    </row>
  </sheetData>
  <mergeCells count="10">
    <mergeCell ref="M22:P22"/>
    <mergeCell ref="N1:O1"/>
    <mergeCell ref="L1:M1"/>
    <mergeCell ref="P1:Y1"/>
    <mergeCell ref="A7:D7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E15"/>
  <sheetViews>
    <sheetView workbookViewId="0">
      <pane ySplit="2" topLeftCell="A3" activePane="bottomLeft" state="frozen"/>
      <selection pane="bottomLeft" activeCell="C22" sqref="C22"/>
    </sheetView>
  </sheetViews>
  <sheetFormatPr defaultRowHeight="11.25"/>
  <cols>
    <col min="1" max="2" width="8.140625" style="3" bestFit="1" customWidth="1"/>
    <col min="3" max="3" width="54.85546875" style="3" customWidth="1"/>
    <col min="4" max="4" width="15.140625" style="3" customWidth="1"/>
    <col min="5" max="5" width="9.28515625" style="3" bestFit="1" customWidth="1"/>
    <col min="6" max="6" width="10.140625" style="3" bestFit="1" customWidth="1"/>
    <col min="7" max="7" width="11" style="3" bestFit="1" customWidth="1"/>
    <col min="8" max="10" width="10.28515625" style="3" bestFit="1" customWidth="1"/>
    <col min="11" max="11" width="9.42578125" style="3" bestFit="1" customWidth="1"/>
    <col min="12" max="17" width="9.140625" style="3"/>
    <col min="18" max="18" width="8.140625" style="3" bestFit="1" customWidth="1"/>
    <col min="19" max="20" width="9.42578125" style="3" bestFit="1" customWidth="1"/>
    <col min="21" max="21" width="8.140625" style="3" bestFit="1" customWidth="1"/>
    <col min="22" max="22" width="7.7109375" style="3" bestFit="1" customWidth="1"/>
    <col min="23" max="24" width="8.140625" style="3" bestFit="1" customWidth="1"/>
    <col min="25" max="25" width="7.28515625" style="3" bestFit="1" customWidth="1"/>
    <col min="26" max="26" width="4.85546875" style="3" customWidth="1"/>
    <col min="27" max="27" width="6.42578125" style="3" bestFit="1" customWidth="1"/>
    <col min="28" max="28" width="6.42578125" style="3" customWidth="1"/>
    <col min="29" max="31" width="5.7109375" style="3" bestFit="1" customWidth="1"/>
    <col min="32" max="16384" width="9.140625" style="3"/>
  </cols>
  <sheetData>
    <row r="1" spans="1:31" ht="15.75">
      <c r="A1" s="673" t="s">
        <v>19</v>
      </c>
      <c r="B1" s="675" t="s">
        <v>18</v>
      </c>
      <c r="C1" s="677" t="s">
        <v>356</v>
      </c>
      <c r="D1" s="677" t="s">
        <v>86</v>
      </c>
      <c r="E1" s="679" t="s">
        <v>357</v>
      </c>
      <c r="F1" s="680"/>
      <c r="G1" s="680"/>
      <c r="H1" s="681" t="s">
        <v>329</v>
      </c>
      <c r="I1" s="682"/>
      <c r="J1" s="669" t="s">
        <v>330</v>
      </c>
      <c r="K1" s="669"/>
      <c r="L1" s="248"/>
      <c r="M1" s="249"/>
      <c r="N1" s="670" t="s">
        <v>358</v>
      </c>
      <c r="O1" s="670"/>
      <c r="P1" s="670"/>
      <c r="Q1" s="249"/>
      <c r="R1" s="670" t="s">
        <v>359</v>
      </c>
      <c r="S1" s="670"/>
      <c r="T1" s="670"/>
      <c r="U1" s="670"/>
      <c r="V1" s="250"/>
      <c r="W1" s="671" t="s">
        <v>329</v>
      </c>
      <c r="X1" s="671" t="s">
        <v>360</v>
      </c>
      <c r="Y1" s="671" t="s">
        <v>361</v>
      </c>
      <c r="Z1" s="250"/>
      <c r="AA1" s="663" t="s">
        <v>362</v>
      </c>
      <c r="AB1" s="664"/>
      <c r="AC1" s="664"/>
      <c r="AD1" s="664"/>
      <c r="AE1" s="665"/>
    </row>
    <row r="2" spans="1:31" ht="12" thickBot="1">
      <c r="A2" s="674"/>
      <c r="B2" s="676"/>
      <c r="C2" s="678"/>
      <c r="D2" s="678"/>
      <c r="E2" s="206" t="s">
        <v>334</v>
      </c>
      <c r="F2" s="206" t="s">
        <v>340</v>
      </c>
      <c r="G2" s="148" t="s">
        <v>341</v>
      </c>
      <c r="H2" s="207" t="s">
        <v>363</v>
      </c>
      <c r="I2" s="208" t="s">
        <v>364</v>
      </c>
      <c r="J2" s="207" t="s">
        <v>365</v>
      </c>
      <c r="K2" s="209" t="s">
        <v>366</v>
      </c>
      <c r="L2" s="251" t="s">
        <v>367</v>
      </c>
      <c r="M2" s="252"/>
      <c r="N2" s="253" t="s">
        <v>370</v>
      </c>
      <c r="O2" s="253" t="s">
        <v>368</v>
      </c>
      <c r="P2" s="253" t="s">
        <v>369</v>
      </c>
      <c r="Q2" s="252"/>
      <c r="R2" s="254" t="s">
        <v>370</v>
      </c>
      <c r="S2" s="255">
        <v>1.2999999999999999E-2</v>
      </c>
      <c r="T2" s="255">
        <v>6.4999999999999997E-3</v>
      </c>
      <c r="U2" s="256">
        <v>1.25E-3</v>
      </c>
      <c r="V2" s="257"/>
      <c r="W2" s="672"/>
      <c r="X2" s="672"/>
      <c r="Y2" s="672"/>
      <c r="Z2" s="257"/>
      <c r="AA2" s="258" t="s">
        <v>370</v>
      </c>
      <c r="AB2" s="258" t="s">
        <v>368</v>
      </c>
      <c r="AC2" s="259" t="s">
        <v>369</v>
      </c>
      <c r="AD2" s="258" t="s">
        <v>360</v>
      </c>
      <c r="AE2" s="258" t="s">
        <v>361</v>
      </c>
    </row>
    <row r="3" spans="1:31" s="18" customFormat="1">
      <c r="A3" s="124">
        <f>'1-συμβολαια'!A3</f>
        <v>11220</v>
      </c>
      <c r="B3" s="124">
        <f>'1-συμβολαια'!B3</f>
        <v>41458</v>
      </c>
      <c r="C3" s="124" t="str">
        <f>'1-συμβολαια'!C3</f>
        <v>αποδοχή κληρονομιάς</v>
      </c>
      <c r="D3" s="210">
        <f>'1-συμβολαια'!D3</f>
        <v>0</v>
      </c>
      <c r="E3" s="28">
        <f>'8-κ-15-17'!D3</f>
        <v>0</v>
      </c>
      <c r="F3" s="28">
        <f>'8-κ-15-17'!M3</f>
        <v>0</v>
      </c>
      <c r="G3" s="28">
        <f>'8-κ-15-17'!V3</f>
        <v>0</v>
      </c>
      <c r="H3" s="28">
        <f>'2-δικαιώμ'!H3</f>
        <v>0</v>
      </c>
      <c r="I3" s="28">
        <f>'2-δικαιώμ'!I3</f>
        <v>2</v>
      </c>
      <c r="J3" s="28">
        <f>'2-δικαιώμ'!J3</f>
        <v>2</v>
      </c>
      <c r="K3" s="28">
        <f>'2-δικαιώμ'!K3</f>
        <v>0.4</v>
      </c>
      <c r="L3" s="152"/>
      <c r="M3" s="152"/>
      <c r="N3" s="35"/>
      <c r="O3" s="35"/>
      <c r="P3" s="35"/>
      <c r="Q3" s="152"/>
      <c r="R3" s="35"/>
      <c r="S3" s="35"/>
      <c r="T3" s="35"/>
      <c r="U3" s="35"/>
      <c r="V3" s="152"/>
      <c r="W3" s="35">
        <f>'2-δικαιώμ'!H3+'2-δικαιώμ'!I3</f>
        <v>2</v>
      </c>
      <c r="X3" s="35">
        <f>'2-δικαιώμ'!J3</f>
        <v>2</v>
      </c>
      <c r="Y3" s="35">
        <f>'2-δικαιώμ'!K3</f>
        <v>0.4</v>
      </c>
      <c r="Z3" s="152"/>
      <c r="AA3" s="35"/>
      <c r="AB3" s="35"/>
      <c r="AC3" s="35"/>
      <c r="AD3" s="35"/>
      <c r="AE3" s="35"/>
    </row>
    <row r="4" spans="1:31" s="18" customFormat="1">
      <c r="A4" s="124"/>
      <c r="B4" s="124">
        <f>'1-συμβολαια'!B4</f>
        <v>0</v>
      </c>
      <c r="C4" s="124" t="str">
        <f>'1-συμβολαια'!C4</f>
        <v>χρησικτησία  αγροτεμαχίων 1-2-3-4-5-6-8-9-??? = πατρός ΔΩΡΕΑ άτυπος</v>
      </c>
      <c r="D4" s="210">
        <f>'1-συμβολαια'!D4</f>
        <v>8065.87</v>
      </c>
      <c r="E4" s="28">
        <f>'8-κ-15-17'!D4</f>
        <v>0</v>
      </c>
      <c r="F4" s="28">
        <f>'8-κ-15-17'!M4</f>
        <v>52.428155000000004</v>
      </c>
      <c r="G4" s="28">
        <f>'8-κ-15-17'!V4</f>
        <v>10.0823375</v>
      </c>
      <c r="H4" s="28">
        <f>'2-δικαιώμ'!H4</f>
        <v>7.259282999999999</v>
      </c>
      <c r="I4" s="28">
        <f>'2-δικαιώμ'!I4</f>
        <v>1</v>
      </c>
      <c r="J4" s="28">
        <f>'2-δικαιώμ'!J4</f>
        <v>5.0329350000000002</v>
      </c>
      <c r="K4" s="28">
        <f>'2-δικαιώμ'!K4</f>
        <v>1.0065869999999999</v>
      </c>
      <c r="L4" s="152"/>
      <c r="M4" s="152"/>
      <c r="N4" s="35"/>
      <c r="O4" s="35"/>
      <c r="P4" s="35"/>
      <c r="Q4" s="152"/>
      <c r="R4" s="35"/>
      <c r="S4" s="35"/>
      <c r="T4" s="35"/>
      <c r="U4" s="35"/>
      <c r="V4" s="152"/>
      <c r="W4" s="35">
        <f>'2-δικαιώμ'!H4+'2-δικαιώμ'!I4</f>
        <v>8.2592829999999999</v>
      </c>
      <c r="X4" s="35">
        <f>'2-δικαιώμ'!J4</f>
        <v>5.0329350000000002</v>
      </c>
      <c r="Y4" s="35">
        <f>'2-δικαιώμ'!K4</f>
        <v>1.0065869999999999</v>
      </c>
      <c r="Z4" s="152"/>
      <c r="AA4" s="35"/>
      <c r="AB4" s="35"/>
      <c r="AC4" s="35"/>
      <c r="AD4" s="35"/>
      <c r="AE4" s="35"/>
    </row>
    <row r="5" spans="1:31" s="18" customFormat="1">
      <c r="A5" s="124"/>
      <c r="B5" s="124">
        <f>'1-συμβολαια'!B5</f>
        <v>0</v>
      </c>
      <c r="C5" s="124" t="str">
        <f>'1-συμβολαια'!C5</f>
        <v>χρησικτησία  οικοπέδων  5-6 = πατρός ΔΩΡΕΑ άτυπος</v>
      </c>
      <c r="D5" s="210">
        <f>'1-συμβολαια'!D5</f>
        <v>11423.74</v>
      </c>
      <c r="E5" s="28">
        <f>'8-κ-15-17'!D5</f>
        <v>0</v>
      </c>
      <c r="F5" s="28">
        <f>'8-κ-15-17'!M5</f>
        <v>74.254310000000004</v>
      </c>
      <c r="G5" s="28">
        <f>'8-κ-15-17'!V5</f>
        <v>14.279674999999999</v>
      </c>
      <c r="H5" s="28">
        <f>'2-δικαιώμ'!H5</f>
        <v>10.281365999999998</v>
      </c>
      <c r="I5" s="28">
        <f>'2-δικαιώμ'!I5</f>
        <v>1</v>
      </c>
      <c r="J5" s="28">
        <f>'2-δικαιώμ'!J5</f>
        <v>6.7118699999999993</v>
      </c>
      <c r="K5" s="28">
        <f>'2-δικαιώμ'!K5</f>
        <v>1.3423739999999997</v>
      </c>
      <c r="L5" s="152"/>
      <c r="M5" s="152"/>
      <c r="N5" s="35"/>
      <c r="O5" s="35"/>
      <c r="P5" s="35"/>
      <c r="Q5" s="152"/>
      <c r="R5" s="35"/>
      <c r="S5" s="35"/>
      <c r="T5" s="35"/>
      <c r="U5" s="35"/>
      <c r="V5" s="152"/>
      <c r="W5" s="35">
        <f>'2-δικαιώμ'!H5+'2-δικαιώμ'!I5</f>
        <v>11.281365999999998</v>
      </c>
      <c r="X5" s="35">
        <f>'2-δικαιώμ'!J5</f>
        <v>6.7118699999999993</v>
      </c>
      <c r="Y5" s="35">
        <f>'2-δικαιώμ'!K5</f>
        <v>1.3423739999999997</v>
      </c>
      <c r="Z5" s="152"/>
      <c r="AA5" s="35"/>
      <c r="AB5" s="35"/>
      <c r="AC5" s="35"/>
      <c r="AD5" s="35"/>
      <c r="AE5" s="35"/>
    </row>
    <row r="6" spans="1:31" s="18" customFormat="1">
      <c r="A6" s="124"/>
      <c r="B6" s="124">
        <f>'1-συμβολαια'!B6</f>
        <v>0</v>
      </c>
      <c r="C6" s="124" t="str">
        <f>'1-συμβολαια'!C6</f>
        <v>χρησικτησία αγροτεμαχίου 7' = ΑΝΑΔΑΣΜΟΣ</v>
      </c>
      <c r="D6" s="210">
        <f>'1-συμβολαια'!D6</f>
        <v>2773.39</v>
      </c>
      <c r="E6" s="28">
        <f>'8-κ-15-17'!D6</f>
        <v>0</v>
      </c>
      <c r="F6" s="28">
        <f>'8-κ-15-17'!M6</f>
        <v>18.027035000000001</v>
      </c>
      <c r="G6" s="28">
        <f>'8-κ-15-17'!V6</f>
        <v>3.4667374999999998</v>
      </c>
      <c r="H6" s="28">
        <f>'2-δικαιώμ'!H6</f>
        <v>2.4960509999999996</v>
      </c>
      <c r="I6" s="28">
        <f>'2-δικαιώμ'!I6</f>
        <v>1</v>
      </c>
      <c r="J6" s="28">
        <f>'2-δικαιώμ'!J6</f>
        <v>2.386695</v>
      </c>
      <c r="K6" s="28">
        <f>'2-δικαιώμ'!K6</f>
        <v>0.47733900000000001</v>
      </c>
      <c r="L6" s="152"/>
      <c r="M6" s="152"/>
      <c r="N6" s="35"/>
      <c r="O6" s="35"/>
      <c r="P6" s="35"/>
      <c r="Q6" s="152"/>
      <c r="R6" s="35"/>
      <c r="S6" s="35"/>
      <c r="T6" s="35"/>
      <c r="U6" s="35"/>
      <c r="V6" s="152"/>
      <c r="W6" s="35">
        <f>'2-δικαιώμ'!H6+'2-δικαιώμ'!I6</f>
        <v>3.4960509999999996</v>
      </c>
      <c r="X6" s="35">
        <f>'2-δικαιώμ'!J6</f>
        <v>2.386695</v>
      </c>
      <c r="Y6" s="35">
        <f>'2-δικαιώμ'!K6</f>
        <v>0.47733900000000001</v>
      </c>
      <c r="Z6" s="152"/>
      <c r="AA6" s="35"/>
      <c r="AB6" s="35"/>
      <c r="AC6" s="35"/>
      <c r="AD6" s="35"/>
      <c r="AE6" s="35"/>
    </row>
    <row r="7" spans="1:31">
      <c r="A7" s="666" t="str">
        <f>'1-συμβολαια'!A7</f>
        <v>σύνολο</v>
      </c>
      <c r="B7" s="667"/>
      <c r="C7" s="667"/>
      <c r="D7" s="668"/>
      <c r="E7" s="298">
        <f>SUM(E3:E6)</f>
        <v>0</v>
      </c>
      <c r="F7" s="298">
        <f>SUM(F3:F6)</f>
        <v>144.70950000000002</v>
      </c>
      <c r="G7" s="298">
        <f>SUM(G3:G6)</f>
        <v>27.828749999999999</v>
      </c>
      <c r="H7" s="298">
        <f>SUM(H3:H6)</f>
        <v>20.036699999999996</v>
      </c>
      <c r="I7" s="298">
        <f>SUM(I3:I6)</f>
        <v>5</v>
      </c>
      <c r="J7" s="298">
        <f>SUM(J3:J6)</f>
        <v>16.131499999999999</v>
      </c>
      <c r="K7" s="298">
        <f>SUM(K3:K6)</f>
        <v>3.2262999999999997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</row>
    <row r="10" spans="1:31">
      <c r="C10" s="93"/>
      <c r="E10" s="2"/>
      <c r="F10" s="2"/>
      <c r="G10" s="2"/>
      <c r="H10" s="2"/>
      <c r="I10" s="2"/>
      <c r="J10" s="2"/>
      <c r="K10" s="2"/>
    </row>
    <row r="11" spans="1:31" ht="15.75">
      <c r="C11" s="93"/>
      <c r="E11" s="2"/>
      <c r="F11" s="2"/>
      <c r="G11" s="2"/>
      <c r="H11" s="139"/>
      <c r="I11" s="285"/>
      <c r="J11" s="286">
        <v>1</v>
      </c>
      <c r="K11" s="5" t="s">
        <v>392</v>
      </c>
      <c r="L11" s="5"/>
      <c r="M11" s="287"/>
    </row>
    <row r="12" spans="1:31">
      <c r="C12" s="93"/>
      <c r="E12" s="2"/>
      <c r="F12" s="2"/>
      <c r="G12" s="2"/>
      <c r="H12" s="4"/>
      <c r="I12" s="170"/>
      <c r="J12" s="305">
        <v>1</v>
      </c>
      <c r="K12" s="5" t="s">
        <v>393</v>
      </c>
      <c r="L12" s="5"/>
      <c r="M12" s="287"/>
    </row>
    <row r="13" spans="1:31" ht="12.75">
      <c r="C13" s="217" t="s">
        <v>480</v>
      </c>
      <c r="E13" s="2"/>
      <c r="F13" s="2"/>
      <c r="G13" s="2"/>
      <c r="H13" s="327"/>
      <c r="I13" s="58"/>
      <c r="J13" s="4">
        <v>0.73</v>
      </c>
      <c r="K13" s="5" t="s">
        <v>135</v>
      </c>
      <c r="L13" s="5"/>
      <c r="M13" s="5"/>
    </row>
    <row r="14" spans="1:31" ht="12.75">
      <c r="C14" s="218" t="s">
        <v>481</v>
      </c>
      <c r="E14" s="2"/>
      <c r="F14" s="2"/>
      <c r="G14" s="2"/>
      <c r="H14" s="327"/>
      <c r="I14" s="58"/>
      <c r="J14" s="4">
        <v>2</v>
      </c>
      <c r="K14" s="5" t="s">
        <v>394</v>
      </c>
      <c r="L14" s="5"/>
      <c r="M14" s="5"/>
    </row>
    <row r="15" spans="1:31" ht="15.75">
      <c r="C15" s="219" t="s">
        <v>389</v>
      </c>
      <c r="E15" s="2"/>
      <c r="F15" s="2"/>
      <c r="G15" s="2"/>
      <c r="H15" s="327"/>
      <c r="I15" s="58"/>
      <c r="J15" s="4">
        <v>3.7</v>
      </c>
      <c r="K15" s="5" t="s">
        <v>395</v>
      </c>
      <c r="L15" s="5"/>
      <c r="M15" s="5"/>
    </row>
  </sheetData>
  <mergeCells count="14">
    <mergeCell ref="AA1:AE1"/>
    <mergeCell ref="A7:D7"/>
    <mergeCell ref="J1:K1"/>
    <mergeCell ref="N1:P1"/>
    <mergeCell ref="R1:U1"/>
    <mergeCell ref="W1:W2"/>
    <mergeCell ref="X1:X2"/>
    <mergeCell ref="Y1:Y2"/>
    <mergeCell ref="A1:A2"/>
    <mergeCell ref="B1:B2"/>
    <mergeCell ref="C1:C2"/>
    <mergeCell ref="D1:D2"/>
    <mergeCell ref="E1:G1"/>
    <mergeCell ref="H1:I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N33"/>
  <sheetViews>
    <sheetView workbookViewId="0">
      <pane ySplit="2" topLeftCell="A3" activePane="bottomLeft" state="frozen"/>
      <selection pane="bottomLeft" activeCell="D4" sqref="D4"/>
    </sheetView>
  </sheetViews>
  <sheetFormatPr defaultRowHeight="15"/>
  <cols>
    <col min="1" max="1" width="11.5703125" style="106" bestFit="1" customWidth="1"/>
    <col min="2" max="2" width="76.42578125" style="107" bestFit="1" customWidth="1"/>
    <col min="3" max="3" width="13.5703125" style="108" bestFit="1" customWidth="1"/>
    <col min="4" max="5" width="13.5703125" style="108" customWidth="1"/>
    <col min="6" max="6" width="10.28515625" style="108" bestFit="1" customWidth="1"/>
    <col min="7" max="7" width="13.5703125" style="108" bestFit="1" customWidth="1"/>
    <col min="8" max="8" width="13.5703125" style="108" customWidth="1"/>
    <col min="9" max="9" width="7.85546875" style="83" customWidth="1"/>
    <col min="10" max="10" width="10" style="83" customWidth="1"/>
    <col min="11" max="11" width="45" style="83" bestFit="1" customWidth="1"/>
    <col min="12" max="12" width="30.85546875" style="83" customWidth="1"/>
    <col min="13" max="210" width="9.140625" style="101"/>
    <col min="211" max="211" width="9" style="101" bestFit="1" customWidth="1"/>
    <col min="212" max="212" width="9.85546875" style="101" bestFit="1" customWidth="1"/>
    <col min="213" max="213" width="9.140625" style="101" bestFit="1" customWidth="1"/>
    <col min="214" max="214" width="16" style="101" bestFit="1" customWidth="1"/>
    <col min="215" max="215" width="9" style="101" bestFit="1" customWidth="1"/>
    <col min="216" max="216" width="7.85546875" style="101" bestFit="1" customWidth="1"/>
    <col min="217" max="217" width="11.7109375" style="101" bestFit="1" customWidth="1"/>
    <col min="218" max="218" width="14.28515625" style="101" customWidth="1"/>
    <col min="219" max="219" width="11.7109375" style="101" bestFit="1" customWidth="1"/>
    <col min="220" max="220" width="14.140625" style="101" bestFit="1" customWidth="1"/>
    <col min="221" max="221" width="16.7109375" style="101" customWidth="1"/>
    <col min="222" max="222" width="16.5703125" style="101" customWidth="1"/>
    <col min="223" max="224" width="7.85546875" style="101" bestFit="1" customWidth="1"/>
    <col min="225" max="225" width="8" style="101" bestFit="1" customWidth="1"/>
    <col min="226" max="227" width="7.85546875" style="101" bestFit="1" customWidth="1"/>
    <col min="228" max="228" width="9.7109375" style="101" customWidth="1"/>
    <col min="229" max="229" width="12.85546875" style="101" customWidth="1"/>
    <col min="230" max="466" width="9.140625" style="101"/>
    <col min="467" max="467" width="9" style="101" bestFit="1" customWidth="1"/>
    <col min="468" max="468" width="9.85546875" style="101" bestFit="1" customWidth="1"/>
    <col min="469" max="469" width="9.140625" style="101" bestFit="1" customWidth="1"/>
    <col min="470" max="470" width="16" style="101" bestFit="1" customWidth="1"/>
    <col min="471" max="471" width="9" style="101" bestFit="1" customWidth="1"/>
    <col min="472" max="472" width="7.85546875" style="101" bestFit="1" customWidth="1"/>
    <col min="473" max="473" width="11.7109375" style="101" bestFit="1" customWidth="1"/>
    <col min="474" max="474" width="14.28515625" style="101" customWidth="1"/>
    <col min="475" max="475" width="11.7109375" style="101" bestFit="1" customWidth="1"/>
    <col min="476" max="476" width="14.140625" style="101" bestFit="1" customWidth="1"/>
    <col min="477" max="477" width="16.7109375" style="101" customWidth="1"/>
    <col min="478" max="478" width="16.5703125" style="101" customWidth="1"/>
    <col min="479" max="480" width="7.85546875" style="101" bestFit="1" customWidth="1"/>
    <col min="481" max="481" width="8" style="101" bestFit="1" customWidth="1"/>
    <col min="482" max="483" width="7.85546875" style="101" bestFit="1" customWidth="1"/>
    <col min="484" max="484" width="9.7109375" style="101" customWidth="1"/>
    <col min="485" max="485" width="12.85546875" style="101" customWidth="1"/>
    <col min="486" max="722" width="9.140625" style="101"/>
    <col min="723" max="723" width="9" style="101" bestFit="1" customWidth="1"/>
    <col min="724" max="724" width="9.85546875" style="101" bestFit="1" customWidth="1"/>
    <col min="725" max="725" width="9.140625" style="101" bestFit="1" customWidth="1"/>
    <col min="726" max="726" width="16" style="101" bestFit="1" customWidth="1"/>
    <col min="727" max="727" width="9" style="101" bestFit="1" customWidth="1"/>
    <col min="728" max="728" width="7.85546875" style="101" bestFit="1" customWidth="1"/>
    <col min="729" max="729" width="11.7109375" style="101" bestFit="1" customWidth="1"/>
    <col min="730" max="730" width="14.28515625" style="101" customWidth="1"/>
    <col min="731" max="731" width="11.7109375" style="101" bestFit="1" customWidth="1"/>
    <col min="732" max="732" width="14.140625" style="101" bestFit="1" customWidth="1"/>
    <col min="733" max="733" width="16.7109375" style="101" customWidth="1"/>
    <col min="734" max="734" width="16.5703125" style="101" customWidth="1"/>
    <col min="735" max="736" width="7.85546875" style="101" bestFit="1" customWidth="1"/>
    <col min="737" max="737" width="8" style="101" bestFit="1" customWidth="1"/>
    <col min="738" max="739" width="7.85546875" style="101" bestFit="1" customWidth="1"/>
    <col min="740" max="740" width="9.7109375" style="101" customWidth="1"/>
    <col min="741" max="741" width="12.85546875" style="101" customWidth="1"/>
    <col min="742" max="978" width="9.140625" style="101"/>
    <col min="979" max="979" width="9" style="101" bestFit="1" customWidth="1"/>
    <col min="980" max="980" width="9.85546875" style="101" bestFit="1" customWidth="1"/>
    <col min="981" max="981" width="9.140625" style="101" bestFit="1" customWidth="1"/>
    <col min="982" max="982" width="16" style="101" bestFit="1" customWidth="1"/>
    <col min="983" max="983" width="9" style="101" bestFit="1" customWidth="1"/>
    <col min="984" max="984" width="7.85546875" style="101" bestFit="1" customWidth="1"/>
    <col min="985" max="985" width="11.7109375" style="101" bestFit="1" customWidth="1"/>
    <col min="986" max="986" width="14.28515625" style="101" customWidth="1"/>
    <col min="987" max="987" width="11.7109375" style="101" bestFit="1" customWidth="1"/>
    <col min="988" max="988" width="14.140625" style="101" bestFit="1" customWidth="1"/>
    <col min="989" max="989" width="16.7109375" style="101" customWidth="1"/>
    <col min="990" max="990" width="16.5703125" style="101" customWidth="1"/>
    <col min="991" max="992" width="7.85546875" style="101" bestFit="1" customWidth="1"/>
    <col min="993" max="993" width="8" style="101" bestFit="1" customWidth="1"/>
    <col min="994" max="995" width="7.85546875" style="101" bestFit="1" customWidth="1"/>
    <col min="996" max="996" width="9.7109375" style="101" customWidth="1"/>
    <col min="997" max="997" width="12.85546875" style="101" customWidth="1"/>
    <col min="998" max="1234" width="9.140625" style="101"/>
    <col min="1235" max="1235" width="9" style="101" bestFit="1" customWidth="1"/>
    <col min="1236" max="1236" width="9.85546875" style="101" bestFit="1" customWidth="1"/>
    <col min="1237" max="1237" width="9.140625" style="101" bestFit="1" customWidth="1"/>
    <col min="1238" max="1238" width="16" style="101" bestFit="1" customWidth="1"/>
    <col min="1239" max="1239" width="9" style="101" bestFit="1" customWidth="1"/>
    <col min="1240" max="1240" width="7.85546875" style="101" bestFit="1" customWidth="1"/>
    <col min="1241" max="1241" width="11.7109375" style="101" bestFit="1" customWidth="1"/>
    <col min="1242" max="1242" width="14.28515625" style="101" customWidth="1"/>
    <col min="1243" max="1243" width="11.7109375" style="101" bestFit="1" customWidth="1"/>
    <col min="1244" max="1244" width="14.140625" style="101" bestFit="1" customWidth="1"/>
    <col min="1245" max="1245" width="16.7109375" style="101" customWidth="1"/>
    <col min="1246" max="1246" width="16.5703125" style="101" customWidth="1"/>
    <col min="1247" max="1248" width="7.85546875" style="101" bestFit="1" customWidth="1"/>
    <col min="1249" max="1249" width="8" style="101" bestFit="1" customWidth="1"/>
    <col min="1250" max="1251" width="7.85546875" style="101" bestFit="1" customWidth="1"/>
    <col min="1252" max="1252" width="9.7109375" style="101" customWidth="1"/>
    <col min="1253" max="1253" width="12.85546875" style="101" customWidth="1"/>
    <col min="1254" max="1490" width="9.140625" style="101"/>
    <col min="1491" max="1491" width="9" style="101" bestFit="1" customWidth="1"/>
    <col min="1492" max="1492" width="9.85546875" style="101" bestFit="1" customWidth="1"/>
    <col min="1493" max="1493" width="9.140625" style="101" bestFit="1" customWidth="1"/>
    <col min="1494" max="1494" width="16" style="101" bestFit="1" customWidth="1"/>
    <col min="1495" max="1495" width="9" style="101" bestFit="1" customWidth="1"/>
    <col min="1496" max="1496" width="7.85546875" style="101" bestFit="1" customWidth="1"/>
    <col min="1497" max="1497" width="11.7109375" style="101" bestFit="1" customWidth="1"/>
    <col min="1498" max="1498" width="14.28515625" style="101" customWidth="1"/>
    <col min="1499" max="1499" width="11.7109375" style="101" bestFit="1" customWidth="1"/>
    <col min="1500" max="1500" width="14.140625" style="101" bestFit="1" customWidth="1"/>
    <col min="1501" max="1501" width="16.7109375" style="101" customWidth="1"/>
    <col min="1502" max="1502" width="16.5703125" style="101" customWidth="1"/>
    <col min="1503" max="1504" width="7.85546875" style="101" bestFit="1" customWidth="1"/>
    <col min="1505" max="1505" width="8" style="101" bestFit="1" customWidth="1"/>
    <col min="1506" max="1507" width="7.85546875" style="101" bestFit="1" customWidth="1"/>
    <col min="1508" max="1508" width="9.7109375" style="101" customWidth="1"/>
    <col min="1509" max="1509" width="12.85546875" style="101" customWidth="1"/>
    <col min="1510" max="1746" width="9.140625" style="101"/>
    <col min="1747" max="1747" width="9" style="101" bestFit="1" customWidth="1"/>
    <col min="1748" max="1748" width="9.85546875" style="101" bestFit="1" customWidth="1"/>
    <col min="1749" max="1749" width="9.140625" style="101" bestFit="1" customWidth="1"/>
    <col min="1750" max="1750" width="16" style="101" bestFit="1" customWidth="1"/>
    <col min="1751" max="1751" width="9" style="101" bestFit="1" customWidth="1"/>
    <col min="1752" max="1752" width="7.85546875" style="101" bestFit="1" customWidth="1"/>
    <col min="1753" max="1753" width="11.7109375" style="101" bestFit="1" customWidth="1"/>
    <col min="1754" max="1754" width="14.28515625" style="101" customWidth="1"/>
    <col min="1755" max="1755" width="11.7109375" style="101" bestFit="1" customWidth="1"/>
    <col min="1756" max="1756" width="14.140625" style="101" bestFit="1" customWidth="1"/>
    <col min="1757" max="1757" width="16.7109375" style="101" customWidth="1"/>
    <col min="1758" max="1758" width="16.5703125" style="101" customWidth="1"/>
    <col min="1759" max="1760" width="7.85546875" style="101" bestFit="1" customWidth="1"/>
    <col min="1761" max="1761" width="8" style="101" bestFit="1" customWidth="1"/>
    <col min="1762" max="1763" width="7.85546875" style="101" bestFit="1" customWidth="1"/>
    <col min="1764" max="1764" width="9.7109375" style="101" customWidth="1"/>
    <col min="1765" max="1765" width="12.85546875" style="101" customWidth="1"/>
    <col min="1766" max="2002" width="9.140625" style="101"/>
    <col min="2003" max="2003" width="9" style="101" bestFit="1" customWidth="1"/>
    <col min="2004" max="2004" width="9.85546875" style="101" bestFit="1" customWidth="1"/>
    <col min="2005" max="2005" width="9.140625" style="101" bestFit="1" customWidth="1"/>
    <col min="2006" max="2006" width="16" style="101" bestFit="1" customWidth="1"/>
    <col min="2007" max="2007" width="9" style="101" bestFit="1" customWidth="1"/>
    <col min="2008" max="2008" width="7.85546875" style="101" bestFit="1" customWidth="1"/>
    <col min="2009" max="2009" width="11.7109375" style="101" bestFit="1" customWidth="1"/>
    <col min="2010" max="2010" width="14.28515625" style="101" customWidth="1"/>
    <col min="2011" max="2011" width="11.7109375" style="101" bestFit="1" customWidth="1"/>
    <col min="2012" max="2012" width="14.140625" style="101" bestFit="1" customWidth="1"/>
    <col min="2013" max="2013" width="16.7109375" style="101" customWidth="1"/>
    <col min="2014" max="2014" width="16.5703125" style="101" customWidth="1"/>
    <col min="2015" max="2016" width="7.85546875" style="101" bestFit="1" customWidth="1"/>
    <col min="2017" max="2017" width="8" style="101" bestFit="1" customWidth="1"/>
    <col min="2018" max="2019" width="7.85546875" style="101" bestFit="1" customWidth="1"/>
    <col min="2020" max="2020" width="9.7109375" style="101" customWidth="1"/>
    <col min="2021" max="2021" width="12.85546875" style="101" customWidth="1"/>
    <col min="2022" max="2258" width="9.140625" style="101"/>
    <col min="2259" max="2259" width="9" style="101" bestFit="1" customWidth="1"/>
    <col min="2260" max="2260" width="9.85546875" style="101" bestFit="1" customWidth="1"/>
    <col min="2261" max="2261" width="9.140625" style="101" bestFit="1" customWidth="1"/>
    <col min="2262" max="2262" width="16" style="101" bestFit="1" customWidth="1"/>
    <col min="2263" max="2263" width="9" style="101" bestFit="1" customWidth="1"/>
    <col min="2264" max="2264" width="7.85546875" style="101" bestFit="1" customWidth="1"/>
    <col min="2265" max="2265" width="11.7109375" style="101" bestFit="1" customWidth="1"/>
    <col min="2266" max="2266" width="14.28515625" style="101" customWidth="1"/>
    <col min="2267" max="2267" width="11.7109375" style="101" bestFit="1" customWidth="1"/>
    <col min="2268" max="2268" width="14.140625" style="101" bestFit="1" customWidth="1"/>
    <col min="2269" max="2269" width="16.7109375" style="101" customWidth="1"/>
    <col min="2270" max="2270" width="16.5703125" style="101" customWidth="1"/>
    <col min="2271" max="2272" width="7.85546875" style="101" bestFit="1" customWidth="1"/>
    <col min="2273" max="2273" width="8" style="101" bestFit="1" customWidth="1"/>
    <col min="2274" max="2275" width="7.85546875" style="101" bestFit="1" customWidth="1"/>
    <col min="2276" max="2276" width="9.7109375" style="101" customWidth="1"/>
    <col min="2277" max="2277" width="12.85546875" style="101" customWidth="1"/>
    <col min="2278" max="2514" width="9.140625" style="101"/>
    <col min="2515" max="2515" width="9" style="101" bestFit="1" customWidth="1"/>
    <col min="2516" max="2516" width="9.85546875" style="101" bestFit="1" customWidth="1"/>
    <col min="2517" max="2517" width="9.140625" style="101" bestFit="1" customWidth="1"/>
    <col min="2518" max="2518" width="16" style="101" bestFit="1" customWidth="1"/>
    <col min="2519" max="2519" width="9" style="101" bestFit="1" customWidth="1"/>
    <col min="2520" max="2520" width="7.85546875" style="101" bestFit="1" customWidth="1"/>
    <col min="2521" max="2521" width="11.7109375" style="101" bestFit="1" customWidth="1"/>
    <col min="2522" max="2522" width="14.28515625" style="101" customWidth="1"/>
    <col min="2523" max="2523" width="11.7109375" style="101" bestFit="1" customWidth="1"/>
    <col min="2524" max="2524" width="14.140625" style="101" bestFit="1" customWidth="1"/>
    <col min="2525" max="2525" width="16.7109375" style="101" customWidth="1"/>
    <col min="2526" max="2526" width="16.5703125" style="101" customWidth="1"/>
    <col min="2527" max="2528" width="7.85546875" style="101" bestFit="1" customWidth="1"/>
    <col min="2529" max="2529" width="8" style="101" bestFit="1" customWidth="1"/>
    <col min="2530" max="2531" width="7.85546875" style="101" bestFit="1" customWidth="1"/>
    <col min="2532" max="2532" width="9.7109375" style="101" customWidth="1"/>
    <col min="2533" max="2533" width="12.85546875" style="101" customWidth="1"/>
    <col min="2534" max="2770" width="9.140625" style="101"/>
    <col min="2771" max="2771" width="9" style="101" bestFit="1" customWidth="1"/>
    <col min="2772" max="2772" width="9.85546875" style="101" bestFit="1" customWidth="1"/>
    <col min="2773" max="2773" width="9.140625" style="101" bestFit="1" customWidth="1"/>
    <col min="2774" max="2774" width="16" style="101" bestFit="1" customWidth="1"/>
    <col min="2775" max="2775" width="9" style="101" bestFit="1" customWidth="1"/>
    <col min="2776" max="2776" width="7.85546875" style="101" bestFit="1" customWidth="1"/>
    <col min="2777" max="2777" width="11.7109375" style="101" bestFit="1" customWidth="1"/>
    <col min="2778" max="2778" width="14.28515625" style="101" customWidth="1"/>
    <col min="2779" max="2779" width="11.7109375" style="101" bestFit="1" customWidth="1"/>
    <col min="2780" max="2780" width="14.140625" style="101" bestFit="1" customWidth="1"/>
    <col min="2781" max="2781" width="16.7109375" style="101" customWidth="1"/>
    <col min="2782" max="2782" width="16.5703125" style="101" customWidth="1"/>
    <col min="2783" max="2784" width="7.85546875" style="101" bestFit="1" customWidth="1"/>
    <col min="2785" max="2785" width="8" style="101" bestFit="1" customWidth="1"/>
    <col min="2786" max="2787" width="7.85546875" style="101" bestFit="1" customWidth="1"/>
    <col min="2788" max="2788" width="9.7109375" style="101" customWidth="1"/>
    <col min="2789" max="2789" width="12.85546875" style="101" customWidth="1"/>
    <col min="2790" max="3026" width="9.140625" style="101"/>
    <col min="3027" max="3027" width="9" style="101" bestFit="1" customWidth="1"/>
    <col min="3028" max="3028" width="9.85546875" style="101" bestFit="1" customWidth="1"/>
    <col min="3029" max="3029" width="9.140625" style="101" bestFit="1" customWidth="1"/>
    <col min="3030" max="3030" width="16" style="101" bestFit="1" customWidth="1"/>
    <col min="3031" max="3031" width="9" style="101" bestFit="1" customWidth="1"/>
    <col min="3032" max="3032" width="7.85546875" style="101" bestFit="1" customWidth="1"/>
    <col min="3033" max="3033" width="11.7109375" style="101" bestFit="1" customWidth="1"/>
    <col min="3034" max="3034" width="14.28515625" style="101" customWidth="1"/>
    <col min="3035" max="3035" width="11.7109375" style="101" bestFit="1" customWidth="1"/>
    <col min="3036" max="3036" width="14.140625" style="101" bestFit="1" customWidth="1"/>
    <col min="3037" max="3037" width="16.7109375" style="101" customWidth="1"/>
    <col min="3038" max="3038" width="16.5703125" style="101" customWidth="1"/>
    <col min="3039" max="3040" width="7.85546875" style="101" bestFit="1" customWidth="1"/>
    <col min="3041" max="3041" width="8" style="101" bestFit="1" customWidth="1"/>
    <col min="3042" max="3043" width="7.85546875" style="101" bestFit="1" customWidth="1"/>
    <col min="3044" max="3044" width="9.7109375" style="101" customWidth="1"/>
    <col min="3045" max="3045" width="12.85546875" style="101" customWidth="1"/>
    <col min="3046" max="3282" width="9.140625" style="101"/>
    <col min="3283" max="3283" width="9" style="101" bestFit="1" customWidth="1"/>
    <col min="3284" max="3284" width="9.85546875" style="101" bestFit="1" customWidth="1"/>
    <col min="3285" max="3285" width="9.140625" style="101" bestFit="1" customWidth="1"/>
    <col min="3286" max="3286" width="16" style="101" bestFit="1" customWidth="1"/>
    <col min="3287" max="3287" width="9" style="101" bestFit="1" customWidth="1"/>
    <col min="3288" max="3288" width="7.85546875" style="101" bestFit="1" customWidth="1"/>
    <col min="3289" max="3289" width="11.7109375" style="101" bestFit="1" customWidth="1"/>
    <col min="3290" max="3290" width="14.28515625" style="101" customWidth="1"/>
    <col min="3291" max="3291" width="11.7109375" style="101" bestFit="1" customWidth="1"/>
    <col min="3292" max="3292" width="14.140625" style="101" bestFit="1" customWidth="1"/>
    <col min="3293" max="3293" width="16.7109375" style="101" customWidth="1"/>
    <col min="3294" max="3294" width="16.5703125" style="101" customWidth="1"/>
    <col min="3295" max="3296" width="7.85546875" style="101" bestFit="1" customWidth="1"/>
    <col min="3297" max="3297" width="8" style="101" bestFit="1" customWidth="1"/>
    <col min="3298" max="3299" width="7.85546875" style="101" bestFit="1" customWidth="1"/>
    <col min="3300" max="3300" width="9.7109375" style="101" customWidth="1"/>
    <col min="3301" max="3301" width="12.85546875" style="101" customWidth="1"/>
    <col min="3302" max="3538" width="9.140625" style="101"/>
    <col min="3539" max="3539" width="9" style="101" bestFit="1" customWidth="1"/>
    <col min="3540" max="3540" width="9.85546875" style="101" bestFit="1" customWidth="1"/>
    <col min="3541" max="3541" width="9.140625" style="101" bestFit="1" customWidth="1"/>
    <col min="3542" max="3542" width="16" style="101" bestFit="1" customWidth="1"/>
    <col min="3543" max="3543" width="9" style="101" bestFit="1" customWidth="1"/>
    <col min="3544" max="3544" width="7.85546875" style="101" bestFit="1" customWidth="1"/>
    <col min="3545" max="3545" width="11.7109375" style="101" bestFit="1" customWidth="1"/>
    <col min="3546" max="3546" width="14.28515625" style="101" customWidth="1"/>
    <col min="3547" max="3547" width="11.7109375" style="101" bestFit="1" customWidth="1"/>
    <col min="3548" max="3548" width="14.140625" style="101" bestFit="1" customWidth="1"/>
    <col min="3549" max="3549" width="16.7109375" style="101" customWidth="1"/>
    <col min="3550" max="3550" width="16.5703125" style="101" customWidth="1"/>
    <col min="3551" max="3552" width="7.85546875" style="101" bestFit="1" customWidth="1"/>
    <col min="3553" max="3553" width="8" style="101" bestFit="1" customWidth="1"/>
    <col min="3554" max="3555" width="7.85546875" style="101" bestFit="1" customWidth="1"/>
    <col min="3556" max="3556" width="9.7109375" style="101" customWidth="1"/>
    <col min="3557" max="3557" width="12.85546875" style="101" customWidth="1"/>
    <col min="3558" max="3794" width="9.140625" style="101"/>
    <col min="3795" max="3795" width="9" style="101" bestFit="1" customWidth="1"/>
    <col min="3796" max="3796" width="9.85546875" style="101" bestFit="1" customWidth="1"/>
    <col min="3797" max="3797" width="9.140625" style="101" bestFit="1" customWidth="1"/>
    <col min="3798" max="3798" width="16" style="101" bestFit="1" customWidth="1"/>
    <col min="3799" max="3799" width="9" style="101" bestFit="1" customWidth="1"/>
    <col min="3800" max="3800" width="7.85546875" style="101" bestFit="1" customWidth="1"/>
    <col min="3801" max="3801" width="11.7109375" style="101" bestFit="1" customWidth="1"/>
    <col min="3802" max="3802" width="14.28515625" style="101" customWidth="1"/>
    <col min="3803" max="3803" width="11.7109375" style="101" bestFit="1" customWidth="1"/>
    <col min="3804" max="3804" width="14.140625" style="101" bestFit="1" customWidth="1"/>
    <col min="3805" max="3805" width="16.7109375" style="101" customWidth="1"/>
    <col min="3806" max="3806" width="16.5703125" style="101" customWidth="1"/>
    <col min="3807" max="3808" width="7.85546875" style="101" bestFit="1" customWidth="1"/>
    <col min="3809" max="3809" width="8" style="101" bestFit="1" customWidth="1"/>
    <col min="3810" max="3811" width="7.85546875" style="101" bestFit="1" customWidth="1"/>
    <col min="3812" max="3812" width="9.7109375" style="101" customWidth="1"/>
    <col min="3813" max="3813" width="12.85546875" style="101" customWidth="1"/>
    <col min="3814" max="4050" width="9.140625" style="101"/>
    <col min="4051" max="4051" width="9" style="101" bestFit="1" customWidth="1"/>
    <col min="4052" max="4052" width="9.85546875" style="101" bestFit="1" customWidth="1"/>
    <col min="4053" max="4053" width="9.140625" style="101" bestFit="1" customWidth="1"/>
    <col min="4054" max="4054" width="16" style="101" bestFit="1" customWidth="1"/>
    <col min="4055" max="4055" width="9" style="101" bestFit="1" customWidth="1"/>
    <col min="4056" max="4056" width="7.85546875" style="101" bestFit="1" customWidth="1"/>
    <col min="4057" max="4057" width="11.7109375" style="101" bestFit="1" customWidth="1"/>
    <col min="4058" max="4058" width="14.28515625" style="101" customWidth="1"/>
    <col min="4059" max="4059" width="11.7109375" style="101" bestFit="1" customWidth="1"/>
    <col min="4060" max="4060" width="14.140625" style="101" bestFit="1" customWidth="1"/>
    <col min="4061" max="4061" width="16.7109375" style="101" customWidth="1"/>
    <col min="4062" max="4062" width="16.5703125" style="101" customWidth="1"/>
    <col min="4063" max="4064" width="7.85546875" style="101" bestFit="1" customWidth="1"/>
    <col min="4065" max="4065" width="8" style="101" bestFit="1" customWidth="1"/>
    <col min="4066" max="4067" width="7.85546875" style="101" bestFit="1" customWidth="1"/>
    <col min="4068" max="4068" width="9.7109375" style="101" customWidth="1"/>
    <col min="4069" max="4069" width="12.85546875" style="101" customWidth="1"/>
    <col min="4070" max="4306" width="9.140625" style="101"/>
    <col min="4307" max="4307" width="9" style="101" bestFit="1" customWidth="1"/>
    <col min="4308" max="4308" width="9.85546875" style="101" bestFit="1" customWidth="1"/>
    <col min="4309" max="4309" width="9.140625" style="101" bestFit="1" customWidth="1"/>
    <col min="4310" max="4310" width="16" style="101" bestFit="1" customWidth="1"/>
    <col min="4311" max="4311" width="9" style="101" bestFit="1" customWidth="1"/>
    <col min="4312" max="4312" width="7.85546875" style="101" bestFit="1" customWidth="1"/>
    <col min="4313" max="4313" width="11.7109375" style="101" bestFit="1" customWidth="1"/>
    <col min="4314" max="4314" width="14.28515625" style="101" customWidth="1"/>
    <col min="4315" max="4315" width="11.7109375" style="101" bestFit="1" customWidth="1"/>
    <col min="4316" max="4316" width="14.140625" style="101" bestFit="1" customWidth="1"/>
    <col min="4317" max="4317" width="16.7109375" style="101" customWidth="1"/>
    <col min="4318" max="4318" width="16.5703125" style="101" customWidth="1"/>
    <col min="4319" max="4320" width="7.85546875" style="101" bestFit="1" customWidth="1"/>
    <col min="4321" max="4321" width="8" style="101" bestFit="1" customWidth="1"/>
    <col min="4322" max="4323" width="7.85546875" style="101" bestFit="1" customWidth="1"/>
    <col min="4324" max="4324" width="9.7109375" style="101" customWidth="1"/>
    <col min="4325" max="4325" width="12.85546875" style="101" customWidth="1"/>
    <col min="4326" max="4562" width="9.140625" style="101"/>
    <col min="4563" max="4563" width="9" style="101" bestFit="1" customWidth="1"/>
    <col min="4564" max="4564" width="9.85546875" style="101" bestFit="1" customWidth="1"/>
    <col min="4565" max="4565" width="9.140625" style="101" bestFit="1" customWidth="1"/>
    <col min="4566" max="4566" width="16" style="101" bestFit="1" customWidth="1"/>
    <col min="4567" max="4567" width="9" style="101" bestFit="1" customWidth="1"/>
    <col min="4568" max="4568" width="7.85546875" style="101" bestFit="1" customWidth="1"/>
    <col min="4569" max="4569" width="11.7109375" style="101" bestFit="1" customWidth="1"/>
    <col min="4570" max="4570" width="14.28515625" style="101" customWidth="1"/>
    <col min="4571" max="4571" width="11.7109375" style="101" bestFit="1" customWidth="1"/>
    <col min="4572" max="4572" width="14.140625" style="101" bestFit="1" customWidth="1"/>
    <col min="4573" max="4573" width="16.7109375" style="101" customWidth="1"/>
    <col min="4574" max="4574" width="16.5703125" style="101" customWidth="1"/>
    <col min="4575" max="4576" width="7.85546875" style="101" bestFit="1" customWidth="1"/>
    <col min="4577" max="4577" width="8" style="101" bestFit="1" customWidth="1"/>
    <col min="4578" max="4579" width="7.85546875" style="101" bestFit="1" customWidth="1"/>
    <col min="4580" max="4580" width="9.7109375" style="101" customWidth="1"/>
    <col min="4581" max="4581" width="12.85546875" style="101" customWidth="1"/>
    <col min="4582" max="4818" width="9.140625" style="101"/>
    <col min="4819" max="4819" width="9" style="101" bestFit="1" customWidth="1"/>
    <col min="4820" max="4820" width="9.85546875" style="101" bestFit="1" customWidth="1"/>
    <col min="4821" max="4821" width="9.140625" style="101" bestFit="1" customWidth="1"/>
    <col min="4822" max="4822" width="16" style="101" bestFit="1" customWidth="1"/>
    <col min="4823" max="4823" width="9" style="101" bestFit="1" customWidth="1"/>
    <col min="4824" max="4824" width="7.85546875" style="101" bestFit="1" customWidth="1"/>
    <col min="4825" max="4825" width="11.7109375" style="101" bestFit="1" customWidth="1"/>
    <col min="4826" max="4826" width="14.28515625" style="101" customWidth="1"/>
    <col min="4827" max="4827" width="11.7109375" style="101" bestFit="1" customWidth="1"/>
    <col min="4828" max="4828" width="14.140625" style="101" bestFit="1" customWidth="1"/>
    <col min="4829" max="4829" width="16.7109375" style="101" customWidth="1"/>
    <col min="4830" max="4830" width="16.5703125" style="101" customWidth="1"/>
    <col min="4831" max="4832" width="7.85546875" style="101" bestFit="1" customWidth="1"/>
    <col min="4833" max="4833" width="8" style="101" bestFit="1" customWidth="1"/>
    <col min="4834" max="4835" width="7.85546875" style="101" bestFit="1" customWidth="1"/>
    <col min="4836" max="4836" width="9.7109375" style="101" customWidth="1"/>
    <col min="4837" max="4837" width="12.85546875" style="101" customWidth="1"/>
    <col min="4838" max="5074" width="9.140625" style="101"/>
    <col min="5075" max="5075" width="9" style="101" bestFit="1" customWidth="1"/>
    <col min="5076" max="5076" width="9.85546875" style="101" bestFit="1" customWidth="1"/>
    <col min="5077" max="5077" width="9.140625" style="101" bestFit="1" customWidth="1"/>
    <col min="5078" max="5078" width="16" style="101" bestFit="1" customWidth="1"/>
    <col min="5079" max="5079" width="9" style="101" bestFit="1" customWidth="1"/>
    <col min="5080" max="5080" width="7.85546875" style="101" bestFit="1" customWidth="1"/>
    <col min="5081" max="5081" width="11.7109375" style="101" bestFit="1" customWidth="1"/>
    <col min="5082" max="5082" width="14.28515625" style="101" customWidth="1"/>
    <col min="5083" max="5083" width="11.7109375" style="101" bestFit="1" customWidth="1"/>
    <col min="5084" max="5084" width="14.140625" style="101" bestFit="1" customWidth="1"/>
    <col min="5085" max="5085" width="16.7109375" style="101" customWidth="1"/>
    <col min="5086" max="5086" width="16.5703125" style="101" customWidth="1"/>
    <col min="5087" max="5088" width="7.85546875" style="101" bestFit="1" customWidth="1"/>
    <col min="5089" max="5089" width="8" style="101" bestFit="1" customWidth="1"/>
    <col min="5090" max="5091" width="7.85546875" style="101" bestFit="1" customWidth="1"/>
    <col min="5092" max="5092" width="9.7109375" style="101" customWidth="1"/>
    <col min="5093" max="5093" width="12.85546875" style="101" customWidth="1"/>
    <col min="5094" max="5330" width="9.140625" style="101"/>
    <col min="5331" max="5331" width="9" style="101" bestFit="1" customWidth="1"/>
    <col min="5332" max="5332" width="9.85546875" style="101" bestFit="1" customWidth="1"/>
    <col min="5333" max="5333" width="9.140625" style="101" bestFit="1" customWidth="1"/>
    <col min="5334" max="5334" width="16" style="101" bestFit="1" customWidth="1"/>
    <col min="5335" max="5335" width="9" style="101" bestFit="1" customWidth="1"/>
    <col min="5336" max="5336" width="7.85546875" style="101" bestFit="1" customWidth="1"/>
    <col min="5337" max="5337" width="11.7109375" style="101" bestFit="1" customWidth="1"/>
    <col min="5338" max="5338" width="14.28515625" style="101" customWidth="1"/>
    <col min="5339" max="5339" width="11.7109375" style="101" bestFit="1" customWidth="1"/>
    <col min="5340" max="5340" width="14.140625" style="101" bestFit="1" customWidth="1"/>
    <col min="5341" max="5341" width="16.7109375" style="101" customWidth="1"/>
    <col min="5342" max="5342" width="16.5703125" style="101" customWidth="1"/>
    <col min="5343" max="5344" width="7.85546875" style="101" bestFit="1" customWidth="1"/>
    <col min="5345" max="5345" width="8" style="101" bestFit="1" customWidth="1"/>
    <col min="5346" max="5347" width="7.85546875" style="101" bestFit="1" customWidth="1"/>
    <col min="5348" max="5348" width="9.7109375" style="101" customWidth="1"/>
    <col min="5349" max="5349" width="12.85546875" style="101" customWidth="1"/>
    <col min="5350" max="5586" width="9.140625" style="101"/>
    <col min="5587" max="5587" width="9" style="101" bestFit="1" customWidth="1"/>
    <col min="5588" max="5588" width="9.85546875" style="101" bestFit="1" customWidth="1"/>
    <col min="5589" max="5589" width="9.140625" style="101" bestFit="1" customWidth="1"/>
    <col min="5590" max="5590" width="16" style="101" bestFit="1" customWidth="1"/>
    <col min="5591" max="5591" width="9" style="101" bestFit="1" customWidth="1"/>
    <col min="5592" max="5592" width="7.85546875" style="101" bestFit="1" customWidth="1"/>
    <col min="5593" max="5593" width="11.7109375" style="101" bestFit="1" customWidth="1"/>
    <col min="5594" max="5594" width="14.28515625" style="101" customWidth="1"/>
    <col min="5595" max="5595" width="11.7109375" style="101" bestFit="1" customWidth="1"/>
    <col min="5596" max="5596" width="14.140625" style="101" bestFit="1" customWidth="1"/>
    <col min="5597" max="5597" width="16.7109375" style="101" customWidth="1"/>
    <col min="5598" max="5598" width="16.5703125" style="101" customWidth="1"/>
    <col min="5599" max="5600" width="7.85546875" style="101" bestFit="1" customWidth="1"/>
    <col min="5601" max="5601" width="8" style="101" bestFit="1" customWidth="1"/>
    <col min="5602" max="5603" width="7.85546875" style="101" bestFit="1" customWidth="1"/>
    <col min="5604" max="5604" width="9.7109375" style="101" customWidth="1"/>
    <col min="5605" max="5605" width="12.85546875" style="101" customWidth="1"/>
    <col min="5606" max="5842" width="9.140625" style="101"/>
    <col min="5843" max="5843" width="9" style="101" bestFit="1" customWidth="1"/>
    <col min="5844" max="5844" width="9.85546875" style="101" bestFit="1" customWidth="1"/>
    <col min="5845" max="5845" width="9.140625" style="101" bestFit="1" customWidth="1"/>
    <col min="5846" max="5846" width="16" style="101" bestFit="1" customWidth="1"/>
    <col min="5847" max="5847" width="9" style="101" bestFit="1" customWidth="1"/>
    <col min="5848" max="5848" width="7.85546875" style="101" bestFit="1" customWidth="1"/>
    <col min="5849" max="5849" width="11.7109375" style="101" bestFit="1" customWidth="1"/>
    <col min="5850" max="5850" width="14.28515625" style="101" customWidth="1"/>
    <col min="5851" max="5851" width="11.7109375" style="101" bestFit="1" customWidth="1"/>
    <col min="5852" max="5852" width="14.140625" style="101" bestFit="1" customWidth="1"/>
    <col min="5853" max="5853" width="16.7109375" style="101" customWidth="1"/>
    <col min="5854" max="5854" width="16.5703125" style="101" customWidth="1"/>
    <col min="5855" max="5856" width="7.85546875" style="101" bestFit="1" customWidth="1"/>
    <col min="5857" max="5857" width="8" style="101" bestFit="1" customWidth="1"/>
    <col min="5858" max="5859" width="7.85546875" style="101" bestFit="1" customWidth="1"/>
    <col min="5860" max="5860" width="9.7109375" style="101" customWidth="1"/>
    <col min="5861" max="5861" width="12.85546875" style="101" customWidth="1"/>
    <col min="5862" max="6098" width="9.140625" style="101"/>
    <col min="6099" max="6099" width="9" style="101" bestFit="1" customWidth="1"/>
    <col min="6100" max="6100" width="9.85546875" style="101" bestFit="1" customWidth="1"/>
    <col min="6101" max="6101" width="9.140625" style="101" bestFit="1" customWidth="1"/>
    <col min="6102" max="6102" width="16" style="101" bestFit="1" customWidth="1"/>
    <col min="6103" max="6103" width="9" style="101" bestFit="1" customWidth="1"/>
    <col min="6104" max="6104" width="7.85546875" style="101" bestFit="1" customWidth="1"/>
    <col min="6105" max="6105" width="11.7109375" style="101" bestFit="1" customWidth="1"/>
    <col min="6106" max="6106" width="14.28515625" style="101" customWidth="1"/>
    <col min="6107" max="6107" width="11.7109375" style="101" bestFit="1" customWidth="1"/>
    <col min="6108" max="6108" width="14.140625" style="101" bestFit="1" customWidth="1"/>
    <col min="6109" max="6109" width="16.7109375" style="101" customWidth="1"/>
    <col min="6110" max="6110" width="16.5703125" style="101" customWidth="1"/>
    <col min="6111" max="6112" width="7.85546875" style="101" bestFit="1" customWidth="1"/>
    <col min="6113" max="6113" width="8" style="101" bestFit="1" customWidth="1"/>
    <col min="6114" max="6115" width="7.85546875" style="101" bestFit="1" customWidth="1"/>
    <col min="6116" max="6116" width="9.7109375" style="101" customWidth="1"/>
    <col min="6117" max="6117" width="12.85546875" style="101" customWidth="1"/>
    <col min="6118" max="6354" width="9.140625" style="101"/>
    <col min="6355" max="6355" width="9" style="101" bestFit="1" customWidth="1"/>
    <col min="6356" max="6356" width="9.85546875" style="101" bestFit="1" customWidth="1"/>
    <col min="6357" max="6357" width="9.140625" style="101" bestFit="1" customWidth="1"/>
    <col min="6358" max="6358" width="16" style="101" bestFit="1" customWidth="1"/>
    <col min="6359" max="6359" width="9" style="101" bestFit="1" customWidth="1"/>
    <col min="6360" max="6360" width="7.85546875" style="101" bestFit="1" customWidth="1"/>
    <col min="6361" max="6361" width="11.7109375" style="101" bestFit="1" customWidth="1"/>
    <col min="6362" max="6362" width="14.28515625" style="101" customWidth="1"/>
    <col min="6363" max="6363" width="11.7109375" style="101" bestFit="1" customWidth="1"/>
    <col min="6364" max="6364" width="14.140625" style="101" bestFit="1" customWidth="1"/>
    <col min="6365" max="6365" width="16.7109375" style="101" customWidth="1"/>
    <col min="6366" max="6366" width="16.5703125" style="101" customWidth="1"/>
    <col min="6367" max="6368" width="7.85546875" style="101" bestFit="1" customWidth="1"/>
    <col min="6369" max="6369" width="8" style="101" bestFit="1" customWidth="1"/>
    <col min="6370" max="6371" width="7.85546875" style="101" bestFit="1" customWidth="1"/>
    <col min="6372" max="6372" width="9.7109375" style="101" customWidth="1"/>
    <col min="6373" max="6373" width="12.85546875" style="101" customWidth="1"/>
    <col min="6374" max="6610" width="9.140625" style="101"/>
    <col min="6611" max="6611" width="9" style="101" bestFit="1" customWidth="1"/>
    <col min="6612" max="6612" width="9.85546875" style="101" bestFit="1" customWidth="1"/>
    <col min="6613" max="6613" width="9.140625" style="101" bestFit="1" customWidth="1"/>
    <col min="6614" max="6614" width="16" style="101" bestFit="1" customWidth="1"/>
    <col min="6615" max="6615" width="9" style="101" bestFit="1" customWidth="1"/>
    <col min="6616" max="6616" width="7.85546875" style="101" bestFit="1" customWidth="1"/>
    <col min="6617" max="6617" width="11.7109375" style="101" bestFit="1" customWidth="1"/>
    <col min="6618" max="6618" width="14.28515625" style="101" customWidth="1"/>
    <col min="6619" max="6619" width="11.7109375" style="101" bestFit="1" customWidth="1"/>
    <col min="6620" max="6620" width="14.140625" style="101" bestFit="1" customWidth="1"/>
    <col min="6621" max="6621" width="16.7109375" style="101" customWidth="1"/>
    <col min="6622" max="6622" width="16.5703125" style="101" customWidth="1"/>
    <col min="6623" max="6624" width="7.85546875" style="101" bestFit="1" customWidth="1"/>
    <col min="6625" max="6625" width="8" style="101" bestFit="1" customWidth="1"/>
    <col min="6626" max="6627" width="7.85546875" style="101" bestFit="1" customWidth="1"/>
    <col min="6628" max="6628" width="9.7109375" style="101" customWidth="1"/>
    <col min="6629" max="6629" width="12.85546875" style="101" customWidth="1"/>
    <col min="6630" max="6866" width="9.140625" style="101"/>
    <col min="6867" max="6867" width="9" style="101" bestFit="1" customWidth="1"/>
    <col min="6868" max="6868" width="9.85546875" style="101" bestFit="1" customWidth="1"/>
    <col min="6869" max="6869" width="9.140625" style="101" bestFit="1" customWidth="1"/>
    <col min="6870" max="6870" width="16" style="101" bestFit="1" customWidth="1"/>
    <col min="6871" max="6871" width="9" style="101" bestFit="1" customWidth="1"/>
    <col min="6872" max="6872" width="7.85546875" style="101" bestFit="1" customWidth="1"/>
    <col min="6873" max="6873" width="11.7109375" style="101" bestFit="1" customWidth="1"/>
    <col min="6874" max="6874" width="14.28515625" style="101" customWidth="1"/>
    <col min="6875" max="6875" width="11.7109375" style="101" bestFit="1" customWidth="1"/>
    <col min="6876" max="6876" width="14.140625" style="101" bestFit="1" customWidth="1"/>
    <col min="6877" max="6877" width="16.7109375" style="101" customWidth="1"/>
    <col min="6878" max="6878" width="16.5703125" style="101" customWidth="1"/>
    <col min="6879" max="6880" width="7.85546875" style="101" bestFit="1" customWidth="1"/>
    <col min="6881" max="6881" width="8" style="101" bestFit="1" customWidth="1"/>
    <col min="6882" max="6883" width="7.85546875" style="101" bestFit="1" customWidth="1"/>
    <col min="6884" max="6884" width="9.7109375" style="101" customWidth="1"/>
    <col min="6885" max="6885" width="12.85546875" style="101" customWidth="1"/>
    <col min="6886" max="7122" width="9.140625" style="101"/>
    <col min="7123" max="7123" width="9" style="101" bestFit="1" customWidth="1"/>
    <col min="7124" max="7124" width="9.85546875" style="101" bestFit="1" customWidth="1"/>
    <col min="7125" max="7125" width="9.140625" style="101" bestFit="1" customWidth="1"/>
    <col min="7126" max="7126" width="16" style="101" bestFit="1" customWidth="1"/>
    <col min="7127" max="7127" width="9" style="101" bestFit="1" customWidth="1"/>
    <col min="7128" max="7128" width="7.85546875" style="101" bestFit="1" customWidth="1"/>
    <col min="7129" max="7129" width="11.7109375" style="101" bestFit="1" customWidth="1"/>
    <col min="7130" max="7130" width="14.28515625" style="101" customWidth="1"/>
    <col min="7131" max="7131" width="11.7109375" style="101" bestFit="1" customWidth="1"/>
    <col min="7132" max="7132" width="14.140625" style="101" bestFit="1" customWidth="1"/>
    <col min="7133" max="7133" width="16.7109375" style="101" customWidth="1"/>
    <col min="7134" max="7134" width="16.5703125" style="101" customWidth="1"/>
    <col min="7135" max="7136" width="7.85546875" style="101" bestFit="1" customWidth="1"/>
    <col min="7137" max="7137" width="8" style="101" bestFit="1" customWidth="1"/>
    <col min="7138" max="7139" width="7.85546875" style="101" bestFit="1" customWidth="1"/>
    <col min="7140" max="7140" width="9.7109375" style="101" customWidth="1"/>
    <col min="7141" max="7141" width="12.85546875" style="101" customWidth="1"/>
    <col min="7142" max="7378" width="9.140625" style="101"/>
    <col min="7379" max="7379" width="9" style="101" bestFit="1" customWidth="1"/>
    <col min="7380" max="7380" width="9.85546875" style="101" bestFit="1" customWidth="1"/>
    <col min="7381" max="7381" width="9.140625" style="101" bestFit="1" customWidth="1"/>
    <col min="7382" max="7382" width="16" style="101" bestFit="1" customWidth="1"/>
    <col min="7383" max="7383" width="9" style="101" bestFit="1" customWidth="1"/>
    <col min="7384" max="7384" width="7.85546875" style="101" bestFit="1" customWidth="1"/>
    <col min="7385" max="7385" width="11.7109375" style="101" bestFit="1" customWidth="1"/>
    <col min="7386" max="7386" width="14.28515625" style="101" customWidth="1"/>
    <col min="7387" max="7387" width="11.7109375" style="101" bestFit="1" customWidth="1"/>
    <col min="7388" max="7388" width="14.140625" style="101" bestFit="1" customWidth="1"/>
    <col min="7389" max="7389" width="16.7109375" style="101" customWidth="1"/>
    <col min="7390" max="7390" width="16.5703125" style="101" customWidth="1"/>
    <col min="7391" max="7392" width="7.85546875" style="101" bestFit="1" customWidth="1"/>
    <col min="7393" max="7393" width="8" style="101" bestFit="1" customWidth="1"/>
    <col min="7394" max="7395" width="7.85546875" style="101" bestFit="1" customWidth="1"/>
    <col min="7396" max="7396" width="9.7109375" style="101" customWidth="1"/>
    <col min="7397" max="7397" width="12.85546875" style="101" customWidth="1"/>
    <col min="7398" max="7634" width="9.140625" style="101"/>
    <col min="7635" max="7635" width="9" style="101" bestFit="1" customWidth="1"/>
    <col min="7636" max="7636" width="9.85546875" style="101" bestFit="1" customWidth="1"/>
    <col min="7637" max="7637" width="9.140625" style="101" bestFit="1" customWidth="1"/>
    <col min="7638" max="7638" width="16" style="101" bestFit="1" customWidth="1"/>
    <col min="7639" max="7639" width="9" style="101" bestFit="1" customWidth="1"/>
    <col min="7640" max="7640" width="7.85546875" style="101" bestFit="1" customWidth="1"/>
    <col min="7641" max="7641" width="11.7109375" style="101" bestFit="1" customWidth="1"/>
    <col min="7642" max="7642" width="14.28515625" style="101" customWidth="1"/>
    <col min="7643" max="7643" width="11.7109375" style="101" bestFit="1" customWidth="1"/>
    <col min="7644" max="7644" width="14.140625" style="101" bestFit="1" customWidth="1"/>
    <col min="7645" max="7645" width="16.7109375" style="101" customWidth="1"/>
    <col min="7646" max="7646" width="16.5703125" style="101" customWidth="1"/>
    <col min="7647" max="7648" width="7.85546875" style="101" bestFit="1" customWidth="1"/>
    <col min="7649" max="7649" width="8" style="101" bestFit="1" customWidth="1"/>
    <col min="7650" max="7651" width="7.85546875" style="101" bestFit="1" customWidth="1"/>
    <col min="7652" max="7652" width="9.7109375" style="101" customWidth="1"/>
    <col min="7653" max="7653" width="12.85546875" style="101" customWidth="1"/>
    <col min="7654" max="7890" width="9.140625" style="101"/>
    <col min="7891" max="7891" width="9" style="101" bestFit="1" customWidth="1"/>
    <col min="7892" max="7892" width="9.85546875" style="101" bestFit="1" customWidth="1"/>
    <col min="7893" max="7893" width="9.140625" style="101" bestFit="1" customWidth="1"/>
    <col min="7894" max="7894" width="16" style="101" bestFit="1" customWidth="1"/>
    <col min="7895" max="7895" width="9" style="101" bestFit="1" customWidth="1"/>
    <col min="7896" max="7896" width="7.85546875" style="101" bestFit="1" customWidth="1"/>
    <col min="7897" max="7897" width="11.7109375" style="101" bestFit="1" customWidth="1"/>
    <col min="7898" max="7898" width="14.28515625" style="101" customWidth="1"/>
    <col min="7899" max="7899" width="11.7109375" style="101" bestFit="1" customWidth="1"/>
    <col min="7900" max="7900" width="14.140625" style="101" bestFit="1" customWidth="1"/>
    <col min="7901" max="7901" width="16.7109375" style="101" customWidth="1"/>
    <col min="7902" max="7902" width="16.5703125" style="101" customWidth="1"/>
    <col min="7903" max="7904" width="7.85546875" style="101" bestFit="1" customWidth="1"/>
    <col min="7905" max="7905" width="8" style="101" bestFit="1" customWidth="1"/>
    <col min="7906" max="7907" width="7.85546875" style="101" bestFit="1" customWidth="1"/>
    <col min="7908" max="7908" width="9.7109375" style="101" customWidth="1"/>
    <col min="7909" max="7909" width="12.85546875" style="101" customWidth="1"/>
    <col min="7910" max="8146" width="9.140625" style="101"/>
    <col min="8147" max="8147" width="9" style="101" bestFit="1" customWidth="1"/>
    <col min="8148" max="8148" width="9.85546875" style="101" bestFit="1" customWidth="1"/>
    <col min="8149" max="8149" width="9.140625" style="101" bestFit="1" customWidth="1"/>
    <col min="8150" max="8150" width="16" style="101" bestFit="1" customWidth="1"/>
    <col min="8151" max="8151" width="9" style="101" bestFit="1" customWidth="1"/>
    <col min="8152" max="8152" width="7.85546875" style="101" bestFit="1" customWidth="1"/>
    <col min="8153" max="8153" width="11.7109375" style="101" bestFit="1" customWidth="1"/>
    <col min="8154" max="8154" width="14.28515625" style="101" customWidth="1"/>
    <col min="8155" max="8155" width="11.7109375" style="101" bestFit="1" customWidth="1"/>
    <col min="8156" max="8156" width="14.140625" style="101" bestFit="1" customWidth="1"/>
    <col min="8157" max="8157" width="16.7109375" style="101" customWidth="1"/>
    <col min="8158" max="8158" width="16.5703125" style="101" customWidth="1"/>
    <col min="8159" max="8160" width="7.85546875" style="101" bestFit="1" customWidth="1"/>
    <col min="8161" max="8161" width="8" style="101" bestFit="1" customWidth="1"/>
    <col min="8162" max="8163" width="7.85546875" style="101" bestFit="1" customWidth="1"/>
    <col min="8164" max="8164" width="9.7109375" style="101" customWidth="1"/>
    <col min="8165" max="8165" width="12.85546875" style="101" customWidth="1"/>
    <col min="8166" max="8402" width="9.140625" style="101"/>
    <col min="8403" max="8403" width="9" style="101" bestFit="1" customWidth="1"/>
    <col min="8404" max="8404" width="9.85546875" style="101" bestFit="1" customWidth="1"/>
    <col min="8405" max="8405" width="9.140625" style="101" bestFit="1" customWidth="1"/>
    <col min="8406" max="8406" width="16" style="101" bestFit="1" customWidth="1"/>
    <col min="8407" max="8407" width="9" style="101" bestFit="1" customWidth="1"/>
    <col min="8408" max="8408" width="7.85546875" style="101" bestFit="1" customWidth="1"/>
    <col min="8409" max="8409" width="11.7109375" style="101" bestFit="1" customWidth="1"/>
    <col min="8410" max="8410" width="14.28515625" style="101" customWidth="1"/>
    <col min="8411" max="8411" width="11.7109375" style="101" bestFit="1" customWidth="1"/>
    <col min="8412" max="8412" width="14.140625" style="101" bestFit="1" customWidth="1"/>
    <col min="8413" max="8413" width="16.7109375" style="101" customWidth="1"/>
    <col min="8414" max="8414" width="16.5703125" style="101" customWidth="1"/>
    <col min="8415" max="8416" width="7.85546875" style="101" bestFit="1" customWidth="1"/>
    <col min="8417" max="8417" width="8" style="101" bestFit="1" customWidth="1"/>
    <col min="8418" max="8419" width="7.85546875" style="101" bestFit="1" customWidth="1"/>
    <col min="8420" max="8420" width="9.7109375" style="101" customWidth="1"/>
    <col min="8421" max="8421" width="12.85546875" style="101" customWidth="1"/>
    <col min="8422" max="8658" width="9.140625" style="101"/>
    <col min="8659" max="8659" width="9" style="101" bestFit="1" customWidth="1"/>
    <col min="8660" max="8660" width="9.85546875" style="101" bestFit="1" customWidth="1"/>
    <col min="8661" max="8661" width="9.140625" style="101" bestFit="1" customWidth="1"/>
    <col min="8662" max="8662" width="16" style="101" bestFit="1" customWidth="1"/>
    <col min="8663" max="8663" width="9" style="101" bestFit="1" customWidth="1"/>
    <col min="8664" max="8664" width="7.85546875" style="101" bestFit="1" customWidth="1"/>
    <col min="8665" max="8665" width="11.7109375" style="101" bestFit="1" customWidth="1"/>
    <col min="8666" max="8666" width="14.28515625" style="101" customWidth="1"/>
    <col min="8667" max="8667" width="11.7109375" style="101" bestFit="1" customWidth="1"/>
    <col min="8668" max="8668" width="14.140625" style="101" bestFit="1" customWidth="1"/>
    <col min="8669" max="8669" width="16.7109375" style="101" customWidth="1"/>
    <col min="8670" max="8670" width="16.5703125" style="101" customWidth="1"/>
    <col min="8671" max="8672" width="7.85546875" style="101" bestFit="1" customWidth="1"/>
    <col min="8673" max="8673" width="8" style="101" bestFit="1" customWidth="1"/>
    <col min="8674" max="8675" width="7.85546875" style="101" bestFit="1" customWidth="1"/>
    <col min="8676" max="8676" width="9.7109375" style="101" customWidth="1"/>
    <col min="8677" max="8677" width="12.85546875" style="101" customWidth="1"/>
    <col min="8678" max="8914" width="9.140625" style="101"/>
    <col min="8915" max="8915" width="9" style="101" bestFit="1" customWidth="1"/>
    <col min="8916" max="8916" width="9.85546875" style="101" bestFit="1" customWidth="1"/>
    <col min="8917" max="8917" width="9.140625" style="101" bestFit="1" customWidth="1"/>
    <col min="8918" max="8918" width="16" style="101" bestFit="1" customWidth="1"/>
    <col min="8919" max="8919" width="9" style="101" bestFit="1" customWidth="1"/>
    <col min="8920" max="8920" width="7.85546875" style="101" bestFit="1" customWidth="1"/>
    <col min="8921" max="8921" width="11.7109375" style="101" bestFit="1" customWidth="1"/>
    <col min="8922" max="8922" width="14.28515625" style="101" customWidth="1"/>
    <col min="8923" max="8923" width="11.7109375" style="101" bestFit="1" customWidth="1"/>
    <col min="8924" max="8924" width="14.140625" style="101" bestFit="1" customWidth="1"/>
    <col min="8925" max="8925" width="16.7109375" style="101" customWidth="1"/>
    <col min="8926" max="8926" width="16.5703125" style="101" customWidth="1"/>
    <col min="8927" max="8928" width="7.85546875" style="101" bestFit="1" customWidth="1"/>
    <col min="8929" max="8929" width="8" style="101" bestFit="1" customWidth="1"/>
    <col min="8930" max="8931" width="7.85546875" style="101" bestFit="1" customWidth="1"/>
    <col min="8932" max="8932" width="9.7109375" style="101" customWidth="1"/>
    <col min="8933" max="8933" width="12.85546875" style="101" customWidth="1"/>
    <col min="8934" max="9170" width="9.140625" style="101"/>
    <col min="9171" max="9171" width="9" style="101" bestFit="1" customWidth="1"/>
    <col min="9172" max="9172" width="9.85546875" style="101" bestFit="1" customWidth="1"/>
    <col min="9173" max="9173" width="9.140625" style="101" bestFit="1" customWidth="1"/>
    <col min="9174" max="9174" width="16" style="101" bestFit="1" customWidth="1"/>
    <col min="9175" max="9175" width="9" style="101" bestFit="1" customWidth="1"/>
    <col min="9176" max="9176" width="7.85546875" style="101" bestFit="1" customWidth="1"/>
    <col min="9177" max="9177" width="11.7109375" style="101" bestFit="1" customWidth="1"/>
    <col min="9178" max="9178" width="14.28515625" style="101" customWidth="1"/>
    <col min="9179" max="9179" width="11.7109375" style="101" bestFit="1" customWidth="1"/>
    <col min="9180" max="9180" width="14.140625" style="101" bestFit="1" customWidth="1"/>
    <col min="9181" max="9181" width="16.7109375" style="101" customWidth="1"/>
    <col min="9182" max="9182" width="16.5703125" style="101" customWidth="1"/>
    <col min="9183" max="9184" width="7.85546875" style="101" bestFit="1" customWidth="1"/>
    <col min="9185" max="9185" width="8" style="101" bestFit="1" customWidth="1"/>
    <col min="9186" max="9187" width="7.85546875" style="101" bestFit="1" customWidth="1"/>
    <col min="9188" max="9188" width="9.7109375" style="101" customWidth="1"/>
    <col min="9189" max="9189" width="12.85546875" style="101" customWidth="1"/>
    <col min="9190" max="9426" width="9.140625" style="101"/>
    <col min="9427" max="9427" width="9" style="101" bestFit="1" customWidth="1"/>
    <col min="9428" max="9428" width="9.85546875" style="101" bestFit="1" customWidth="1"/>
    <col min="9429" max="9429" width="9.140625" style="101" bestFit="1" customWidth="1"/>
    <col min="9430" max="9430" width="16" style="101" bestFit="1" customWidth="1"/>
    <col min="9431" max="9431" width="9" style="101" bestFit="1" customWidth="1"/>
    <col min="9432" max="9432" width="7.85546875" style="101" bestFit="1" customWidth="1"/>
    <col min="9433" max="9433" width="11.7109375" style="101" bestFit="1" customWidth="1"/>
    <col min="9434" max="9434" width="14.28515625" style="101" customWidth="1"/>
    <col min="9435" max="9435" width="11.7109375" style="101" bestFit="1" customWidth="1"/>
    <col min="9436" max="9436" width="14.140625" style="101" bestFit="1" customWidth="1"/>
    <col min="9437" max="9437" width="16.7109375" style="101" customWidth="1"/>
    <col min="9438" max="9438" width="16.5703125" style="101" customWidth="1"/>
    <col min="9439" max="9440" width="7.85546875" style="101" bestFit="1" customWidth="1"/>
    <col min="9441" max="9441" width="8" style="101" bestFit="1" customWidth="1"/>
    <col min="9442" max="9443" width="7.85546875" style="101" bestFit="1" customWidth="1"/>
    <col min="9444" max="9444" width="9.7109375" style="101" customWidth="1"/>
    <col min="9445" max="9445" width="12.85546875" style="101" customWidth="1"/>
    <col min="9446" max="9682" width="9.140625" style="101"/>
    <col min="9683" max="9683" width="9" style="101" bestFit="1" customWidth="1"/>
    <col min="9684" max="9684" width="9.85546875" style="101" bestFit="1" customWidth="1"/>
    <col min="9685" max="9685" width="9.140625" style="101" bestFit="1" customWidth="1"/>
    <col min="9686" max="9686" width="16" style="101" bestFit="1" customWidth="1"/>
    <col min="9687" max="9687" width="9" style="101" bestFit="1" customWidth="1"/>
    <col min="9688" max="9688" width="7.85546875" style="101" bestFit="1" customWidth="1"/>
    <col min="9689" max="9689" width="11.7109375" style="101" bestFit="1" customWidth="1"/>
    <col min="9690" max="9690" width="14.28515625" style="101" customWidth="1"/>
    <col min="9691" max="9691" width="11.7109375" style="101" bestFit="1" customWidth="1"/>
    <col min="9692" max="9692" width="14.140625" style="101" bestFit="1" customWidth="1"/>
    <col min="9693" max="9693" width="16.7109375" style="101" customWidth="1"/>
    <col min="9694" max="9694" width="16.5703125" style="101" customWidth="1"/>
    <col min="9695" max="9696" width="7.85546875" style="101" bestFit="1" customWidth="1"/>
    <col min="9697" max="9697" width="8" style="101" bestFit="1" customWidth="1"/>
    <col min="9698" max="9699" width="7.85546875" style="101" bestFit="1" customWidth="1"/>
    <col min="9700" max="9700" width="9.7109375" style="101" customWidth="1"/>
    <col min="9701" max="9701" width="12.85546875" style="101" customWidth="1"/>
    <col min="9702" max="9938" width="9.140625" style="101"/>
    <col min="9939" max="9939" width="9" style="101" bestFit="1" customWidth="1"/>
    <col min="9940" max="9940" width="9.85546875" style="101" bestFit="1" customWidth="1"/>
    <col min="9941" max="9941" width="9.140625" style="101" bestFit="1" customWidth="1"/>
    <col min="9942" max="9942" width="16" style="101" bestFit="1" customWidth="1"/>
    <col min="9943" max="9943" width="9" style="101" bestFit="1" customWidth="1"/>
    <col min="9944" max="9944" width="7.85546875" style="101" bestFit="1" customWidth="1"/>
    <col min="9945" max="9945" width="11.7109375" style="101" bestFit="1" customWidth="1"/>
    <col min="9946" max="9946" width="14.28515625" style="101" customWidth="1"/>
    <col min="9947" max="9947" width="11.7109375" style="101" bestFit="1" customWidth="1"/>
    <col min="9948" max="9948" width="14.140625" style="101" bestFit="1" customWidth="1"/>
    <col min="9949" max="9949" width="16.7109375" style="101" customWidth="1"/>
    <col min="9950" max="9950" width="16.5703125" style="101" customWidth="1"/>
    <col min="9951" max="9952" width="7.85546875" style="101" bestFit="1" customWidth="1"/>
    <col min="9953" max="9953" width="8" style="101" bestFit="1" customWidth="1"/>
    <col min="9954" max="9955" width="7.85546875" style="101" bestFit="1" customWidth="1"/>
    <col min="9956" max="9956" width="9.7109375" style="101" customWidth="1"/>
    <col min="9957" max="9957" width="12.85546875" style="101" customWidth="1"/>
    <col min="9958" max="10194" width="9.140625" style="101"/>
    <col min="10195" max="10195" width="9" style="101" bestFit="1" customWidth="1"/>
    <col min="10196" max="10196" width="9.85546875" style="101" bestFit="1" customWidth="1"/>
    <col min="10197" max="10197" width="9.140625" style="101" bestFit="1" customWidth="1"/>
    <col min="10198" max="10198" width="16" style="101" bestFit="1" customWidth="1"/>
    <col min="10199" max="10199" width="9" style="101" bestFit="1" customWidth="1"/>
    <col min="10200" max="10200" width="7.85546875" style="101" bestFit="1" customWidth="1"/>
    <col min="10201" max="10201" width="11.7109375" style="101" bestFit="1" customWidth="1"/>
    <col min="10202" max="10202" width="14.28515625" style="101" customWidth="1"/>
    <col min="10203" max="10203" width="11.7109375" style="101" bestFit="1" customWidth="1"/>
    <col min="10204" max="10204" width="14.140625" style="101" bestFit="1" customWidth="1"/>
    <col min="10205" max="10205" width="16.7109375" style="101" customWidth="1"/>
    <col min="10206" max="10206" width="16.5703125" style="101" customWidth="1"/>
    <col min="10207" max="10208" width="7.85546875" style="101" bestFit="1" customWidth="1"/>
    <col min="10209" max="10209" width="8" style="101" bestFit="1" customWidth="1"/>
    <col min="10210" max="10211" width="7.85546875" style="101" bestFit="1" customWidth="1"/>
    <col min="10212" max="10212" width="9.7109375" style="101" customWidth="1"/>
    <col min="10213" max="10213" width="12.85546875" style="101" customWidth="1"/>
    <col min="10214" max="10450" width="9.140625" style="101"/>
    <col min="10451" max="10451" width="9" style="101" bestFit="1" customWidth="1"/>
    <col min="10452" max="10452" width="9.85546875" style="101" bestFit="1" customWidth="1"/>
    <col min="10453" max="10453" width="9.140625" style="101" bestFit="1" customWidth="1"/>
    <col min="10454" max="10454" width="16" style="101" bestFit="1" customWidth="1"/>
    <col min="10455" max="10455" width="9" style="101" bestFit="1" customWidth="1"/>
    <col min="10456" max="10456" width="7.85546875" style="101" bestFit="1" customWidth="1"/>
    <col min="10457" max="10457" width="11.7109375" style="101" bestFit="1" customWidth="1"/>
    <col min="10458" max="10458" width="14.28515625" style="101" customWidth="1"/>
    <col min="10459" max="10459" width="11.7109375" style="101" bestFit="1" customWidth="1"/>
    <col min="10460" max="10460" width="14.140625" style="101" bestFit="1" customWidth="1"/>
    <col min="10461" max="10461" width="16.7109375" style="101" customWidth="1"/>
    <col min="10462" max="10462" width="16.5703125" style="101" customWidth="1"/>
    <col min="10463" max="10464" width="7.85546875" style="101" bestFit="1" customWidth="1"/>
    <col min="10465" max="10465" width="8" style="101" bestFit="1" customWidth="1"/>
    <col min="10466" max="10467" width="7.85546875" style="101" bestFit="1" customWidth="1"/>
    <col min="10468" max="10468" width="9.7109375" style="101" customWidth="1"/>
    <col min="10469" max="10469" width="12.85546875" style="101" customWidth="1"/>
    <col min="10470" max="10706" width="9.140625" style="101"/>
    <col min="10707" max="10707" width="9" style="101" bestFit="1" customWidth="1"/>
    <col min="10708" max="10708" width="9.85546875" style="101" bestFit="1" customWidth="1"/>
    <col min="10709" max="10709" width="9.140625" style="101" bestFit="1" customWidth="1"/>
    <col min="10710" max="10710" width="16" style="101" bestFit="1" customWidth="1"/>
    <col min="10711" max="10711" width="9" style="101" bestFit="1" customWidth="1"/>
    <col min="10712" max="10712" width="7.85546875" style="101" bestFit="1" customWidth="1"/>
    <col min="10713" max="10713" width="11.7109375" style="101" bestFit="1" customWidth="1"/>
    <col min="10714" max="10714" width="14.28515625" style="101" customWidth="1"/>
    <col min="10715" max="10715" width="11.7109375" style="101" bestFit="1" customWidth="1"/>
    <col min="10716" max="10716" width="14.140625" style="101" bestFit="1" customWidth="1"/>
    <col min="10717" max="10717" width="16.7109375" style="101" customWidth="1"/>
    <col min="10718" max="10718" width="16.5703125" style="101" customWidth="1"/>
    <col min="10719" max="10720" width="7.85546875" style="101" bestFit="1" customWidth="1"/>
    <col min="10721" max="10721" width="8" style="101" bestFit="1" customWidth="1"/>
    <col min="10722" max="10723" width="7.85546875" style="101" bestFit="1" customWidth="1"/>
    <col min="10724" max="10724" width="9.7109375" style="101" customWidth="1"/>
    <col min="10725" max="10725" width="12.85546875" style="101" customWidth="1"/>
    <col min="10726" max="10962" width="9.140625" style="101"/>
    <col min="10963" max="10963" width="9" style="101" bestFit="1" customWidth="1"/>
    <col min="10964" max="10964" width="9.85546875" style="101" bestFit="1" customWidth="1"/>
    <col min="10965" max="10965" width="9.140625" style="101" bestFit="1" customWidth="1"/>
    <col min="10966" max="10966" width="16" style="101" bestFit="1" customWidth="1"/>
    <col min="10967" max="10967" width="9" style="101" bestFit="1" customWidth="1"/>
    <col min="10968" max="10968" width="7.85546875" style="101" bestFit="1" customWidth="1"/>
    <col min="10969" max="10969" width="11.7109375" style="101" bestFit="1" customWidth="1"/>
    <col min="10970" max="10970" width="14.28515625" style="101" customWidth="1"/>
    <col min="10971" max="10971" width="11.7109375" style="101" bestFit="1" customWidth="1"/>
    <col min="10972" max="10972" width="14.140625" style="101" bestFit="1" customWidth="1"/>
    <col min="10973" max="10973" width="16.7109375" style="101" customWidth="1"/>
    <col min="10974" max="10974" width="16.5703125" style="101" customWidth="1"/>
    <col min="10975" max="10976" width="7.85546875" style="101" bestFit="1" customWidth="1"/>
    <col min="10977" max="10977" width="8" style="101" bestFit="1" customWidth="1"/>
    <col min="10978" max="10979" width="7.85546875" style="101" bestFit="1" customWidth="1"/>
    <col min="10980" max="10980" width="9.7109375" style="101" customWidth="1"/>
    <col min="10981" max="10981" width="12.85546875" style="101" customWidth="1"/>
    <col min="10982" max="11218" width="9.140625" style="101"/>
    <col min="11219" max="11219" width="9" style="101" bestFit="1" customWidth="1"/>
    <col min="11220" max="11220" width="9.85546875" style="101" bestFit="1" customWidth="1"/>
    <col min="11221" max="11221" width="9.140625" style="101" bestFit="1" customWidth="1"/>
    <col min="11222" max="11222" width="16" style="101" bestFit="1" customWidth="1"/>
    <col min="11223" max="11223" width="9" style="101" bestFit="1" customWidth="1"/>
    <col min="11224" max="11224" width="7.85546875" style="101" bestFit="1" customWidth="1"/>
    <col min="11225" max="11225" width="11.7109375" style="101" bestFit="1" customWidth="1"/>
    <col min="11226" max="11226" width="14.28515625" style="101" customWidth="1"/>
    <col min="11227" max="11227" width="11.7109375" style="101" bestFit="1" customWidth="1"/>
    <col min="11228" max="11228" width="14.140625" style="101" bestFit="1" customWidth="1"/>
    <col min="11229" max="11229" width="16.7109375" style="101" customWidth="1"/>
    <col min="11230" max="11230" width="16.5703125" style="101" customWidth="1"/>
    <col min="11231" max="11232" width="7.85546875" style="101" bestFit="1" customWidth="1"/>
    <col min="11233" max="11233" width="8" style="101" bestFit="1" customWidth="1"/>
    <col min="11234" max="11235" width="7.85546875" style="101" bestFit="1" customWidth="1"/>
    <col min="11236" max="11236" width="9.7109375" style="101" customWidth="1"/>
    <col min="11237" max="11237" width="12.85546875" style="101" customWidth="1"/>
    <col min="11238" max="11474" width="9.140625" style="101"/>
    <col min="11475" max="11475" width="9" style="101" bestFit="1" customWidth="1"/>
    <col min="11476" max="11476" width="9.85546875" style="101" bestFit="1" customWidth="1"/>
    <col min="11477" max="11477" width="9.140625" style="101" bestFit="1" customWidth="1"/>
    <col min="11478" max="11478" width="16" style="101" bestFit="1" customWidth="1"/>
    <col min="11479" max="11479" width="9" style="101" bestFit="1" customWidth="1"/>
    <col min="11480" max="11480" width="7.85546875" style="101" bestFit="1" customWidth="1"/>
    <col min="11481" max="11481" width="11.7109375" style="101" bestFit="1" customWidth="1"/>
    <col min="11482" max="11482" width="14.28515625" style="101" customWidth="1"/>
    <col min="11483" max="11483" width="11.7109375" style="101" bestFit="1" customWidth="1"/>
    <col min="11484" max="11484" width="14.140625" style="101" bestFit="1" customWidth="1"/>
    <col min="11485" max="11485" width="16.7109375" style="101" customWidth="1"/>
    <col min="11486" max="11486" width="16.5703125" style="101" customWidth="1"/>
    <col min="11487" max="11488" width="7.85546875" style="101" bestFit="1" customWidth="1"/>
    <col min="11489" max="11489" width="8" style="101" bestFit="1" customWidth="1"/>
    <col min="11490" max="11491" width="7.85546875" style="101" bestFit="1" customWidth="1"/>
    <col min="11492" max="11492" width="9.7109375" style="101" customWidth="1"/>
    <col min="11493" max="11493" width="12.85546875" style="101" customWidth="1"/>
    <col min="11494" max="11730" width="9.140625" style="101"/>
    <col min="11731" max="11731" width="9" style="101" bestFit="1" customWidth="1"/>
    <col min="11732" max="11732" width="9.85546875" style="101" bestFit="1" customWidth="1"/>
    <col min="11733" max="11733" width="9.140625" style="101" bestFit="1" customWidth="1"/>
    <col min="11734" max="11734" width="16" style="101" bestFit="1" customWidth="1"/>
    <col min="11735" max="11735" width="9" style="101" bestFit="1" customWidth="1"/>
    <col min="11736" max="11736" width="7.85546875" style="101" bestFit="1" customWidth="1"/>
    <col min="11737" max="11737" width="11.7109375" style="101" bestFit="1" customWidth="1"/>
    <col min="11738" max="11738" width="14.28515625" style="101" customWidth="1"/>
    <col min="11739" max="11739" width="11.7109375" style="101" bestFit="1" customWidth="1"/>
    <col min="11740" max="11740" width="14.140625" style="101" bestFit="1" customWidth="1"/>
    <col min="11741" max="11741" width="16.7109375" style="101" customWidth="1"/>
    <col min="11742" max="11742" width="16.5703125" style="101" customWidth="1"/>
    <col min="11743" max="11744" width="7.85546875" style="101" bestFit="1" customWidth="1"/>
    <col min="11745" max="11745" width="8" style="101" bestFit="1" customWidth="1"/>
    <col min="11746" max="11747" width="7.85546875" style="101" bestFit="1" customWidth="1"/>
    <col min="11748" max="11748" width="9.7109375" style="101" customWidth="1"/>
    <col min="11749" max="11749" width="12.85546875" style="101" customWidth="1"/>
    <col min="11750" max="11986" width="9.140625" style="101"/>
    <col min="11987" max="11987" width="9" style="101" bestFit="1" customWidth="1"/>
    <col min="11988" max="11988" width="9.85546875" style="101" bestFit="1" customWidth="1"/>
    <col min="11989" max="11989" width="9.140625" style="101" bestFit="1" customWidth="1"/>
    <col min="11990" max="11990" width="16" style="101" bestFit="1" customWidth="1"/>
    <col min="11991" max="11991" width="9" style="101" bestFit="1" customWidth="1"/>
    <col min="11992" max="11992" width="7.85546875" style="101" bestFit="1" customWidth="1"/>
    <col min="11993" max="11993" width="11.7109375" style="101" bestFit="1" customWidth="1"/>
    <col min="11994" max="11994" width="14.28515625" style="101" customWidth="1"/>
    <col min="11995" max="11995" width="11.7109375" style="101" bestFit="1" customWidth="1"/>
    <col min="11996" max="11996" width="14.140625" style="101" bestFit="1" customWidth="1"/>
    <col min="11997" max="11997" width="16.7109375" style="101" customWidth="1"/>
    <col min="11998" max="11998" width="16.5703125" style="101" customWidth="1"/>
    <col min="11999" max="12000" width="7.85546875" style="101" bestFit="1" customWidth="1"/>
    <col min="12001" max="12001" width="8" style="101" bestFit="1" customWidth="1"/>
    <col min="12002" max="12003" width="7.85546875" style="101" bestFit="1" customWidth="1"/>
    <col min="12004" max="12004" width="9.7109375" style="101" customWidth="1"/>
    <col min="12005" max="12005" width="12.85546875" style="101" customWidth="1"/>
    <col min="12006" max="12242" width="9.140625" style="101"/>
    <col min="12243" max="12243" width="9" style="101" bestFit="1" customWidth="1"/>
    <col min="12244" max="12244" width="9.85546875" style="101" bestFit="1" customWidth="1"/>
    <col min="12245" max="12245" width="9.140625" style="101" bestFit="1" customWidth="1"/>
    <col min="12246" max="12246" width="16" style="101" bestFit="1" customWidth="1"/>
    <col min="12247" max="12247" width="9" style="101" bestFit="1" customWidth="1"/>
    <col min="12248" max="12248" width="7.85546875" style="101" bestFit="1" customWidth="1"/>
    <col min="12249" max="12249" width="11.7109375" style="101" bestFit="1" customWidth="1"/>
    <col min="12250" max="12250" width="14.28515625" style="101" customWidth="1"/>
    <col min="12251" max="12251" width="11.7109375" style="101" bestFit="1" customWidth="1"/>
    <col min="12252" max="12252" width="14.140625" style="101" bestFit="1" customWidth="1"/>
    <col min="12253" max="12253" width="16.7109375" style="101" customWidth="1"/>
    <col min="12254" max="12254" width="16.5703125" style="101" customWidth="1"/>
    <col min="12255" max="12256" width="7.85546875" style="101" bestFit="1" customWidth="1"/>
    <col min="12257" max="12257" width="8" style="101" bestFit="1" customWidth="1"/>
    <col min="12258" max="12259" width="7.85546875" style="101" bestFit="1" customWidth="1"/>
    <col min="12260" max="12260" width="9.7109375" style="101" customWidth="1"/>
    <col min="12261" max="12261" width="12.85546875" style="101" customWidth="1"/>
    <col min="12262" max="12498" width="9.140625" style="101"/>
    <col min="12499" max="12499" width="9" style="101" bestFit="1" customWidth="1"/>
    <col min="12500" max="12500" width="9.85546875" style="101" bestFit="1" customWidth="1"/>
    <col min="12501" max="12501" width="9.140625" style="101" bestFit="1" customWidth="1"/>
    <col min="12502" max="12502" width="16" style="101" bestFit="1" customWidth="1"/>
    <col min="12503" max="12503" width="9" style="101" bestFit="1" customWidth="1"/>
    <col min="12504" max="12504" width="7.85546875" style="101" bestFit="1" customWidth="1"/>
    <col min="12505" max="12505" width="11.7109375" style="101" bestFit="1" customWidth="1"/>
    <col min="12506" max="12506" width="14.28515625" style="101" customWidth="1"/>
    <col min="12507" max="12507" width="11.7109375" style="101" bestFit="1" customWidth="1"/>
    <col min="12508" max="12508" width="14.140625" style="101" bestFit="1" customWidth="1"/>
    <col min="12509" max="12509" width="16.7109375" style="101" customWidth="1"/>
    <col min="12510" max="12510" width="16.5703125" style="101" customWidth="1"/>
    <col min="12511" max="12512" width="7.85546875" style="101" bestFit="1" customWidth="1"/>
    <col min="12513" max="12513" width="8" style="101" bestFit="1" customWidth="1"/>
    <col min="12514" max="12515" width="7.85546875" style="101" bestFit="1" customWidth="1"/>
    <col min="12516" max="12516" width="9.7109375" style="101" customWidth="1"/>
    <col min="12517" max="12517" width="12.85546875" style="101" customWidth="1"/>
    <col min="12518" max="12754" width="9.140625" style="101"/>
    <col min="12755" max="12755" width="9" style="101" bestFit="1" customWidth="1"/>
    <col min="12756" max="12756" width="9.85546875" style="101" bestFit="1" customWidth="1"/>
    <col min="12757" max="12757" width="9.140625" style="101" bestFit="1" customWidth="1"/>
    <col min="12758" max="12758" width="16" style="101" bestFit="1" customWidth="1"/>
    <col min="12759" max="12759" width="9" style="101" bestFit="1" customWidth="1"/>
    <col min="12760" max="12760" width="7.85546875" style="101" bestFit="1" customWidth="1"/>
    <col min="12761" max="12761" width="11.7109375" style="101" bestFit="1" customWidth="1"/>
    <col min="12762" max="12762" width="14.28515625" style="101" customWidth="1"/>
    <col min="12763" max="12763" width="11.7109375" style="101" bestFit="1" customWidth="1"/>
    <col min="12764" max="12764" width="14.140625" style="101" bestFit="1" customWidth="1"/>
    <col min="12765" max="12765" width="16.7109375" style="101" customWidth="1"/>
    <col min="12766" max="12766" width="16.5703125" style="101" customWidth="1"/>
    <col min="12767" max="12768" width="7.85546875" style="101" bestFit="1" customWidth="1"/>
    <col min="12769" max="12769" width="8" style="101" bestFit="1" customWidth="1"/>
    <col min="12770" max="12771" width="7.85546875" style="101" bestFit="1" customWidth="1"/>
    <col min="12772" max="12772" width="9.7109375" style="101" customWidth="1"/>
    <col min="12773" max="12773" width="12.85546875" style="101" customWidth="1"/>
    <col min="12774" max="13010" width="9.140625" style="101"/>
    <col min="13011" max="13011" width="9" style="101" bestFit="1" customWidth="1"/>
    <col min="13012" max="13012" width="9.85546875" style="101" bestFit="1" customWidth="1"/>
    <col min="13013" max="13013" width="9.140625" style="101" bestFit="1" customWidth="1"/>
    <col min="13014" max="13014" width="16" style="101" bestFit="1" customWidth="1"/>
    <col min="13015" max="13015" width="9" style="101" bestFit="1" customWidth="1"/>
    <col min="13016" max="13016" width="7.85546875" style="101" bestFit="1" customWidth="1"/>
    <col min="13017" max="13017" width="11.7109375" style="101" bestFit="1" customWidth="1"/>
    <col min="13018" max="13018" width="14.28515625" style="101" customWidth="1"/>
    <col min="13019" max="13019" width="11.7109375" style="101" bestFit="1" customWidth="1"/>
    <col min="13020" max="13020" width="14.140625" style="101" bestFit="1" customWidth="1"/>
    <col min="13021" max="13021" width="16.7109375" style="101" customWidth="1"/>
    <col min="13022" max="13022" width="16.5703125" style="101" customWidth="1"/>
    <col min="13023" max="13024" width="7.85546875" style="101" bestFit="1" customWidth="1"/>
    <col min="13025" max="13025" width="8" style="101" bestFit="1" customWidth="1"/>
    <col min="13026" max="13027" width="7.85546875" style="101" bestFit="1" customWidth="1"/>
    <col min="13028" max="13028" width="9.7109375" style="101" customWidth="1"/>
    <col min="13029" max="13029" width="12.85546875" style="101" customWidth="1"/>
    <col min="13030" max="13266" width="9.140625" style="101"/>
    <col min="13267" max="13267" width="9" style="101" bestFit="1" customWidth="1"/>
    <col min="13268" max="13268" width="9.85546875" style="101" bestFit="1" customWidth="1"/>
    <col min="13269" max="13269" width="9.140625" style="101" bestFit="1" customWidth="1"/>
    <col min="13270" max="13270" width="16" style="101" bestFit="1" customWidth="1"/>
    <col min="13271" max="13271" width="9" style="101" bestFit="1" customWidth="1"/>
    <col min="13272" max="13272" width="7.85546875" style="101" bestFit="1" customWidth="1"/>
    <col min="13273" max="13273" width="11.7109375" style="101" bestFit="1" customWidth="1"/>
    <col min="13274" max="13274" width="14.28515625" style="101" customWidth="1"/>
    <col min="13275" max="13275" width="11.7109375" style="101" bestFit="1" customWidth="1"/>
    <col min="13276" max="13276" width="14.140625" style="101" bestFit="1" customWidth="1"/>
    <col min="13277" max="13277" width="16.7109375" style="101" customWidth="1"/>
    <col min="13278" max="13278" width="16.5703125" style="101" customWidth="1"/>
    <col min="13279" max="13280" width="7.85546875" style="101" bestFit="1" customWidth="1"/>
    <col min="13281" max="13281" width="8" style="101" bestFit="1" customWidth="1"/>
    <col min="13282" max="13283" width="7.85546875" style="101" bestFit="1" customWidth="1"/>
    <col min="13284" max="13284" width="9.7109375" style="101" customWidth="1"/>
    <col min="13285" max="13285" width="12.85546875" style="101" customWidth="1"/>
    <col min="13286" max="13522" width="9.140625" style="101"/>
    <col min="13523" max="13523" width="9" style="101" bestFit="1" customWidth="1"/>
    <col min="13524" max="13524" width="9.85546875" style="101" bestFit="1" customWidth="1"/>
    <col min="13525" max="13525" width="9.140625" style="101" bestFit="1" customWidth="1"/>
    <col min="13526" max="13526" width="16" style="101" bestFit="1" customWidth="1"/>
    <col min="13527" max="13527" width="9" style="101" bestFit="1" customWidth="1"/>
    <col min="13528" max="13528" width="7.85546875" style="101" bestFit="1" customWidth="1"/>
    <col min="13529" max="13529" width="11.7109375" style="101" bestFit="1" customWidth="1"/>
    <col min="13530" max="13530" width="14.28515625" style="101" customWidth="1"/>
    <col min="13531" max="13531" width="11.7109375" style="101" bestFit="1" customWidth="1"/>
    <col min="13532" max="13532" width="14.140625" style="101" bestFit="1" customWidth="1"/>
    <col min="13533" max="13533" width="16.7109375" style="101" customWidth="1"/>
    <col min="13534" max="13534" width="16.5703125" style="101" customWidth="1"/>
    <col min="13535" max="13536" width="7.85546875" style="101" bestFit="1" customWidth="1"/>
    <col min="13537" max="13537" width="8" style="101" bestFit="1" customWidth="1"/>
    <col min="13538" max="13539" width="7.85546875" style="101" bestFit="1" customWidth="1"/>
    <col min="13540" max="13540" width="9.7109375" style="101" customWidth="1"/>
    <col min="13541" max="13541" width="12.85546875" style="101" customWidth="1"/>
    <col min="13542" max="13778" width="9.140625" style="101"/>
    <col min="13779" max="13779" width="9" style="101" bestFit="1" customWidth="1"/>
    <col min="13780" max="13780" width="9.85546875" style="101" bestFit="1" customWidth="1"/>
    <col min="13781" max="13781" width="9.140625" style="101" bestFit="1" customWidth="1"/>
    <col min="13782" max="13782" width="16" style="101" bestFit="1" customWidth="1"/>
    <col min="13783" max="13783" width="9" style="101" bestFit="1" customWidth="1"/>
    <col min="13784" max="13784" width="7.85546875" style="101" bestFit="1" customWidth="1"/>
    <col min="13785" max="13785" width="11.7109375" style="101" bestFit="1" customWidth="1"/>
    <col min="13786" max="13786" width="14.28515625" style="101" customWidth="1"/>
    <col min="13787" max="13787" width="11.7109375" style="101" bestFit="1" customWidth="1"/>
    <col min="13788" max="13788" width="14.140625" style="101" bestFit="1" customWidth="1"/>
    <col min="13789" max="13789" width="16.7109375" style="101" customWidth="1"/>
    <col min="13790" max="13790" width="16.5703125" style="101" customWidth="1"/>
    <col min="13791" max="13792" width="7.85546875" style="101" bestFit="1" customWidth="1"/>
    <col min="13793" max="13793" width="8" style="101" bestFit="1" customWidth="1"/>
    <col min="13794" max="13795" width="7.85546875" style="101" bestFit="1" customWidth="1"/>
    <col min="13796" max="13796" width="9.7109375" style="101" customWidth="1"/>
    <col min="13797" max="13797" width="12.85546875" style="101" customWidth="1"/>
    <col min="13798" max="14034" width="9.140625" style="101"/>
    <col min="14035" max="14035" width="9" style="101" bestFit="1" customWidth="1"/>
    <col min="14036" max="14036" width="9.85546875" style="101" bestFit="1" customWidth="1"/>
    <col min="14037" max="14037" width="9.140625" style="101" bestFit="1" customWidth="1"/>
    <col min="14038" max="14038" width="16" style="101" bestFit="1" customWidth="1"/>
    <col min="14039" max="14039" width="9" style="101" bestFit="1" customWidth="1"/>
    <col min="14040" max="14040" width="7.85546875" style="101" bestFit="1" customWidth="1"/>
    <col min="14041" max="14041" width="11.7109375" style="101" bestFit="1" customWidth="1"/>
    <col min="14042" max="14042" width="14.28515625" style="101" customWidth="1"/>
    <col min="14043" max="14043" width="11.7109375" style="101" bestFit="1" customWidth="1"/>
    <col min="14044" max="14044" width="14.140625" style="101" bestFit="1" customWidth="1"/>
    <col min="14045" max="14045" width="16.7109375" style="101" customWidth="1"/>
    <col min="14046" max="14046" width="16.5703125" style="101" customWidth="1"/>
    <col min="14047" max="14048" width="7.85546875" style="101" bestFit="1" customWidth="1"/>
    <col min="14049" max="14049" width="8" style="101" bestFit="1" customWidth="1"/>
    <col min="14050" max="14051" width="7.85546875" style="101" bestFit="1" customWidth="1"/>
    <col min="14052" max="14052" width="9.7109375" style="101" customWidth="1"/>
    <col min="14053" max="14053" width="12.85546875" style="101" customWidth="1"/>
    <col min="14054" max="14290" width="9.140625" style="101"/>
    <col min="14291" max="14291" width="9" style="101" bestFit="1" customWidth="1"/>
    <col min="14292" max="14292" width="9.85546875" style="101" bestFit="1" customWidth="1"/>
    <col min="14293" max="14293" width="9.140625" style="101" bestFit="1" customWidth="1"/>
    <col min="14294" max="14294" width="16" style="101" bestFit="1" customWidth="1"/>
    <col min="14295" max="14295" width="9" style="101" bestFit="1" customWidth="1"/>
    <col min="14296" max="14296" width="7.85546875" style="101" bestFit="1" customWidth="1"/>
    <col min="14297" max="14297" width="11.7109375" style="101" bestFit="1" customWidth="1"/>
    <col min="14298" max="14298" width="14.28515625" style="101" customWidth="1"/>
    <col min="14299" max="14299" width="11.7109375" style="101" bestFit="1" customWidth="1"/>
    <col min="14300" max="14300" width="14.140625" style="101" bestFit="1" customWidth="1"/>
    <col min="14301" max="14301" width="16.7109375" style="101" customWidth="1"/>
    <col min="14302" max="14302" width="16.5703125" style="101" customWidth="1"/>
    <col min="14303" max="14304" width="7.85546875" style="101" bestFit="1" customWidth="1"/>
    <col min="14305" max="14305" width="8" style="101" bestFit="1" customWidth="1"/>
    <col min="14306" max="14307" width="7.85546875" style="101" bestFit="1" customWidth="1"/>
    <col min="14308" max="14308" width="9.7109375" style="101" customWidth="1"/>
    <col min="14309" max="14309" width="12.85546875" style="101" customWidth="1"/>
    <col min="14310" max="14546" width="9.140625" style="101"/>
    <col min="14547" max="14547" width="9" style="101" bestFit="1" customWidth="1"/>
    <col min="14548" max="14548" width="9.85546875" style="101" bestFit="1" customWidth="1"/>
    <col min="14549" max="14549" width="9.140625" style="101" bestFit="1" customWidth="1"/>
    <col min="14550" max="14550" width="16" style="101" bestFit="1" customWidth="1"/>
    <col min="14551" max="14551" width="9" style="101" bestFit="1" customWidth="1"/>
    <col min="14552" max="14552" width="7.85546875" style="101" bestFit="1" customWidth="1"/>
    <col min="14553" max="14553" width="11.7109375" style="101" bestFit="1" customWidth="1"/>
    <col min="14554" max="14554" width="14.28515625" style="101" customWidth="1"/>
    <col min="14555" max="14555" width="11.7109375" style="101" bestFit="1" customWidth="1"/>
    <col min="14556" max="14556" width="14.140625" style="101" bestFit="1" customWidth="1"/>
    <col min="14557" max="14557" width="16.7109375" style="101" customWidth="1"/>
    <col min="14558" max="14558" width="16.5703125" style="101" customWidth="1"/>
    <col min="14559" max="14560" width="7.85546875" style="101" bestFit="1" customWidth="1"/>
    <col min="14561" max="14561" width="8" style="101" bestFit="1" customWidth="1"/>
    <col min="14562" max="14563" width="7.85546875" style="101" bestFit="1" customWidth="1"/>
    <col min="14564" max="14564" width="9.7109375" style="101" customWidth="1"/>
    <col min="14565" max="14565" width="12.85546875" style="101" customWidth="1"/>
    <col min="14566" max="14802" width="9.140625" style="101"/>
    <col min="14803" max="14803" width="9" style="101" bestFit="1" customWidth="1"/>
    <col min="14804" max="14804" width="9.85546875" style="101" bestFit="1" customWidth="1"/>
    <col min="14805" max="14805" width="9.140625" style="101" bestFit="1" customWidth="1"/>
    <col min="14806" max="14806" width="16" style="101" bestFit="1" customWidth="1"/>
    <col min="14807" max="14807" width="9" style="101" bestFit="1" customWidth="1"/>
    <col min="14808" max="14808" width="7.85546875" style="101" bestFit="1" customWidth="1"/>
    <col min="14809" max="14809" width="11.7109375" style="101" bestFit="1" customWidth="1"/>
    <col min="14810" max="14810" width="14.28515625" style="101" customWidth="1"/>
    <col min="14811" max="14811" width="11.7109375" style="101" bestFit="1" customWidth="1"/>
    <col min="14812" max="14812" width="14.140625" style="101" bestFit="1" customWidth="1"/>
    <col min="14813" max="14813" width="16.7109375" style="101" customWidth="1"/>
    <col min="14814" max="14814" width="16.5703125" style="101" customWidth="1"/>
    <col min="14815" max="14816" width="7.85546875" style="101" bestFit="1" customWidth="1"/>
    <col min="14817" max="14817" width="8" style="101" bestFit="1" customWidth="1"/>
    <col min="14818" max="14819" width="7.85546875" style="101" bestFit="1" customWidth="1"/>
    <col min="14820" max="14820" width="9.7109375" style="101" customWidth="1"/>
    <col min="14821" max="14821" width="12.85546875" style="101" customWidth="1"/>
    <col min="14822" max="15058" width="9.140625" style="101"/>
    <col min="15059" max="15059" width="9" style="101" bestFit="1" customWidth="1"/>
    <col min="15060" max="15060" width="9.85546875" style="101" bestFit="1" customWidth="1"/>
    <col min="15061" max="15061" width="9.140625" style="101" bestFit="1" customWidth="1"/>
    <col min="15062" max="15062" width="16" style="101" bestFit="1" customWidth="1"/>
    <col min="15063" max="15063" width="9" style="101" bestFit="1" customWidth="1"/>
    <col min="15064" max="15064" width="7.85546875" style="101" bestFit="1" customWidth="1"/>
    <col min="15065" max="15065" width="11.7109375" style="101" bestFit="1" customWidth="1"/>
    <col min="15066" max="15066" width="14.28515625" style="101" customWidth="1"/>
    <col min="15067" max="15067" width="11.7109375" style="101" bestFit="1" customWidth="1"/>
    <col min="15068" max="15068" width="14.140625" style="101" bestFit="1" customWidth="1"/>
    <col min="15069" max="15069" width="16.7109375" style="101" customWidth="1"/>
    <col min="15070" max="15070" width="16.5703125" style="101" customWidth="1"/>
    <col min="15071" max="15072" width="7.85546875" style="101" bestFit="1" customWidth="1"/>
    <col min="15073" max="15073" width="8" style="101" bestFit="1" customWidth="1"/>
    <col min="15074" max="15075" width="7.85546875" style="101" bestFit="1" customWidth="1"/>
    <col min="15076" max="15076" width="9.7109375" style="101" customWidth="1"/>
    <col min="15077" max="15077" width="12.85546875" style="101" customWidth="1"/>
    <col min="15078" max="15314" width="9.140625" style="101"/>
    <col min="15315" max="15315" width="9" style="101" bestFit="1" customWidth="1"/>
    <col min="15316" max="15316" width="9.85546875" style="101" bestFit="1" customWidth="1"/>
    <col min="15317" max="15317" width="9.140625" style="101" bestFit="1" customWidth="1"/>
    <col min="15318" max="15318" width="16" style="101" bestFit="1" customWidth="1"/>
    <col min="15319" max="15319" width="9" style="101" bestFit="1" customWidth="1"/>
    <col min="15320" max="15320" width="7.85546875" style="101" bestFit="1" customWidth="1"/>
    <col min="15321" max="15321" width="11.7109375" style="101" bestFit="1" customWidth="1"/>
    <col min="15322" max="15322" width="14.28515625" style="101" customWidth="1"/>
    <col min="15323" max="15323" width="11.7109375" style="101" bestFit="1" customWidth="1"/>
    <col min="15324" max="15324" width="14.140625" style="101" bestFit="1" customWidth="1"/>
    <col min="15325" max="15325" width="16.7109375" style="101" customWidth="1"/>
    <col min="15326" max="15326" width="16.5703125" style="101" customWidth="1"/>
    <col min="15327" max="15328" width="7.85546875" style="101" bestFit="1" customWidth="1"/>
    <col min="15329" max="15329" width="8" style="101" bestFit="1" customWidth="1"/>
    <col min="15330" max="15331" width="7.85546875" style="101" bestFit="1" customWidth="1"/>
    <col min="15332" max="15332" width="9.7109375" style="101" customWidth="1"/>
    <col min="15333" max="15333" width="12.85546875" style="101" customWidth="1"/>
    <col min="15334" max="15570" width="9.140625" style="101"/>
    <col min="15571" max="15571" width="9" style="101" bestFit="1" customWidth="1"/>
    <col min="15572" max="15572" width="9.85546875" style="101" bestFit="1" customWidth="1"/>
    <col min="15573" max="15573" width="9.140625" style="101" bestFit="1" customWidth="1"/>
    <col min="15574" max="15574" width="16" style="101" bestFit="1" customWidth="1"/>
    <col min="15575" max="15575" width="9" style="101" bestFit="1" customWidth="1"/>
    <col min="15576" max="15576" width="7.85546875" style="101" bestFit="1" customWidth="1"/>
    <col min="15577" max="15577" width="11.7109375" style="101" bestFit="1" customWidth="1"/>
    <col min="15578" max="15578" width="14.28515625" style="101" customWidth="1"/>
    <col min="15579" max="15579" width="11.7109375" style="101" bestFit="1" customWidth="1"/>
    <col min="15580" max="15580" width="14.140625" style="101" bestFit="1" customWidth="1"/>
    <col min="15581" max="15581" width="16.7109375" style="101" customWidth="1"/>
    <col min="15582" max="15582" width="16.5703125" style="101" customWidth="1"/>
    <col min="15583" max="15584" width="7.85546875" style="101" bestFit="1" customWidth="1"/>
    <col min="15585" max="15585" width="8" style="101" bestFit="1" customWidth="1"/>
    <col min="15586" max="15587" width="7.85546875" style="101" bestFit="1" customWidth="1"/>
    <col min="15588" max="15588" width="9.7109375" style="101" customWidth="1"/>
    <col min="15589" max="15589" width="12.85546875" style="101" customWidth="1"/>
    <col min="15590" max="15826" width="9.140625" style="101"/>
    <col min="15827" max="15827" width="9" style="101" bestFit="1" customWidth="1"/>
    <col min="15828" max="15828" width="9.85546875" style="101" bestFit="1" customWidth="1"/>
    <col min="15829" max="15829" width="9.140625" style="101" bestFit="1" customWidth="1"/>
    <col min="15830" max="15830" width="16" style="101" bestFit="1" customWidth="1"/>
    <col min="15831" max="15831" width="9" style="101" bestFit="1" customWidth="1"/>
    <col min="15832" max="15832" width="7.85546875" style="101" bestFit="1" customWidth="1"/>
    <col min="15833" max="15833" width="11.7109375" style="101" bestFit="1" customWidth="1"/>
    <col min="15834" max="15834" width="14.28515625" style="101" customWidth="1"/>
    <col min="15835" max="15835" width="11.7109375" style="101" bestFit="1" customWidth="1"/>
    <col min="15836" max="15836" width="14.140625" style="101" bestFit="1" customWidth="1"/>
    <col min="15837" max="15837" width="16.7109375" style="101" customWidth="1"/>
    <col min="15838" max="15838" width="16.5703125" style="101" customWidth="1"/>
    <col min="15839" max="15840" width="7.85546875" style="101" bestFit="1" customWidth="1"/>
    <col min="15841" max="15841" width="8" style="101" bestFit="1" customWidth="1"/>
    <col min="15842" max="15843" width="7.85546875" style="101" bestFit="1" customWidth="1"/>
    <col min="15844" max="15844" width="9.7109375" style="101" customWidth="1"/>
    <col min="15845" max="15845" width="12.85546875" style="101" customWidth="1"/>
    <col min="15846" max="16082" width="9.140625" style="101"/>
    <col min="16083" max="16083" width="9" style="101" bestFit="1" customWidth="1"/>
    <col min="16084" max="16084" width="9.85546875" style="101" bestFit="1" customWidth="1"/>
    <col min="16085" max="16085" width="9.140625" style="101" bestFit="1" customWidth="1"/>
    <col min="16086" max="16086" width="16" style="101" bestFit="1" customWidth="1"/>
    <col min="16087" max="16087" width="9" style="101" bestFit="1" customWidth="1"/>
    <col min="16088" max="16088" width="7.85546875" style="101" bestFit="1" customWidth="1"/>
    <col min="16089" max="16089" width="11.7109375" style="101" bestFit="1" customWidth="1"/>
    <col min="16090" max="16090" width="14.28515625" style="101" customWidth="1"/>
    <col min="16091" max="16091" width="11.7109375" style="101" bestFit="1" customWidth="1"/>
    <col min="16092" max="16092" width="14.140625" style="101" bestFit="1" customWidth="1"/>
    <col min="16093" max="16093" width="16.7109375" style="101" customWidth="1"/>
    <col min="16094" max="16094" width="16.5703125" style="101" customWidth="1"/>
    <col min="16095" max="16096" width="7.85546875" style="101" bestFit="1" customWidth="1"/>
    <col min="16097" max="16097" width="8" style="101" bestFit="1" customWidth="1"/>
    <col min="16098" max="16099" width="7.85546875" style="101" bestFit="1" customWidth="1"/>
    <col min="16100" max="16100" width="9.7109375" style="101" customWidth="1"/>
    <col min="16101" max="16101" width="12.85546875" style="101" customWidth="1"/>
    <col min="16102" max="16384" width="9.140625" style="101"/>
  </cols>
  <sheetData>
    <row r="1" spans="1:14" s="103" customFormat="1" ht="15.75" customHeight="1">
      <c r="A1" s="559" t="s">
        <v>1</v>
      </c>
      <c r="B1" s="687" t="s">
        <v>0</v>
      </c>
      <c r="C1" s="686" t="s">
        <v>489</v>
      </c>
      <c r="D1" s="686"/>
      <c r="E1" s="686"/>
      <c r="F1" s="686"/>
      <c r="G1" s="686"/>
      <c r="H1" s="689" t="s">
        <v>251</v>
      </c>
      <c r="I1" s="683" t="s">
        <v>29</v>
      </c>
      <c r="J1" s="684"/>
      <c r="K1" s="684"/>
      <c r="L1" s="685"/>
    </row>
    <row r="2" spans="1:14" ht="16.5" thickBot="1">
      <c r="A2" s="560"/>
      <c r="B2" s="688"/>
      <c r="C2" s="104" t="s">
        <v>23</v>
      </c>
      <c r="D2" s="104" t="s">
        <v>504</v>
      </c>
      <c r="E2" s="104" t="s">
        <v>47</v>
      </c>
      <c r="F2" s="109" t="s">
        <v>9</v>
      </c>
      <c r="G2" s="111" t="s">
        <v>33</v>
      </c>
      <c r="H2" s="690"/>
      <c r="I2" s="145"/>
      <c r="J2" s="145"/>
      <c r="K2" s="145"/>
      <c r="L2" s="146"/>
    </row>
    <row r="3" spans="1:14" s="136" customFormat="1">
      <c r="A3" s="468">
        <f>'1-συμβολαια'!A3</f>
        <v>11220</v>
      </c>
      <c r="B3" s="469" t="str">
        <f>'1-συμβολαια'!C3</f>
        <v>αποδοχή κληρονομιάς</v>
      </c>
      <c r="C3" s="366">
        <f>'1-συμβολαια'!L3*16%</f>
        <v>83.584000000000017</v>
      </c>
      <c r="D3" s="366">
        <f>'2-δικαιώμ'!N3*16%+'5-αντίγρ'!O3*16%</f>
        <v>2.8160000000000003</v>
      </c>
      <c r="E3" s="366">
        <f t="shared" ref="E3" si="0">C3+D3</f>
        <v>86.40000000000002</v>
      </c>
      <c r="F3" s="366">
        <v>18.239999999999998</v>
      </c>
      <c r="G3" s="366">
        <f t="shared" ref="G3" si="1">E3-F3</f>
        <v>68.160000000000025</v>
      </c>
      <c r="H3" s="366">
        <f>'13-ντιΜιΧο'!BY3*16%</f>
        <v>254.83199999999997</v>
      </c>
      <c r="I3" s="321" t="s">
        <v>249</v>
      </c>
      <c r="J3" s="321"/>
      <c r="K3" s="340" t="s">
        <v>566</v>
      </c>
      <c r="L3" s="463"/>
    </row>
    <row r="4" spans="1:14" s="136" customFormat="1">
      <c r="A4" s="467">
        <f>'1-συμβολαια'!A4</f>
        <v>0</v>
      </c>
      <c r="B4" s="363" t="str">
        <f>'1-συμβολαια'!C4</f>
        <v>χρησικτησία  αγροτεμαχίων 1-2-3-4-5-6-8-9-??? = πατρός ΔΩΡΕΑ άτυπος</v>
      </c>
      <c r="C4" s="332">
        <f>'1-συμβολαια'!L4*16%</f>
        <v>28.2175832</v>
      </c>
      <c r="D4" s="366">
        <f>'2-δικαιώμ'!N4*16%+'5-αντίγρ'!O4*16%</f>
        <v>2.2878088000000001</v>
      </c>
      <c r="E4" s="366">
        <f t="shared" ref="E4:E6" si="2">C4+D4</f>
        <v>30.505392000000001</v>
      </c>
      <c r="F4" s="366"/>
      <c r="G4" s="366">
        <f t="shared" ref="G4:G6" si="3">E4-F4</f>
        <v>30.505392000000001</v>
      </c>
      <c r="H4" s="366">
        <f>'13-ντιΜιΧο'!BY4*16%</f>
        <v>125.0784</v>
      </c>
      <c r="I4" s="321" t="s">
        <v>249</v>
      </c>
      <c r="J4" s="321" t="s">
        <v>250</v>
      </c>
      <c r="K4" s="340"/>
      <c r="L4" s="264"/>
    </row>
    <row r="5" spans="1:14" s="136" customFormat="1">
      <c r="A5" s="467">
        <f>'1-συμβολαια'!A5</f>
        <v>0</v>
      </c>
      <c r="B5" s="363" t="str">
        <f>'1-συμβολαια'!C5</f>
        <v>χρησικτησία  οικοπέδων  5-6 = πατρός ΔΩΡΕΑ άτυπος</v>
      </c>
      <c r="C5" s="332">
        <f>'1-συμβολαια'!L5*16%</f>
        <v>27.984286399999998</v>
      </c>
      <c r="D5" s="366">
        <f>'2-δικαιώμ'!N5*16%+'5-αντίγρ'!O5*16%</f>
        <v>3.0936975999999992</v>
      </c>
      <c r="E5" s="366">
        <f t="shared" si="2"/>
        <v>31.077983999999997</v>
      </c>
      <c r="F5" s="366"/>
      <c r="G5" s="366">
        <f t="shared" si="3"/>
        <v>31.077983999999997</v>
      </c>
      <c r="H5" s="366">
        <f>'13-ντιΜιΧο'!BY5*16%</f>
        <v>59.811199999999999</v>
      </c>
      <c r="I5" s="321" t="s">
        <v>249</v>
      </c>
      <c r="J5" s="321" t="s">
        <v>250</v>
      </c>
      <c r="K5" s="340"/>
      <c r="L5" s="264"/>
    </row>
    <row r="6" spans="1:14" s="136" customFormat="1" ht="15.75" thickBot="1">
      <c r="A6" s="471">
        <f>'1-συμβολαια'!A6</f>
        <v>0</v>
      </c>
      <c r="B6" s="470" t="str">
        <f>'1-συμβολαια'!C6</f>
        <v>χρησικτησία αγροτεμαχίου 7' = ΑΝΑΔΑΣΜΟΣ</v>
      </c>
      <c r="C6" s="418">
        <f>'1-συμβολαια'!L6*16%</f>
        <v>13.019810400000001</v>
      </c>
      <c r="D6" s="418">
        <f>'2-δικαιώμ'!N6*16%+'5-αντίγρ'!O6*16%</f>
        <v>1.0176135999999998</v>
      </c>
      <c r="E6" s="418">
        <f t="shared" si="2"/>
        <v>14.037424000000001</v>
      </c>
      <c r="F6" s="418"/>
      <c r="G6" s="418">
        <f t="shared" si="3"/>
        <v>14.037424000000001</v>
      </c>
      <c r="H6" s="418">
        <f>'13-ντιΜιΧο'!BY6*16%</f>
        <v>34.870400000000004</v>
      </c>
      <c r="I6" s="419" t="s">
        <v>249</v>
      </c>
      <c r="J6" s="419" t="s">
        <v>250</v>
      </c>
      <c r="K6" s="482"/>
      <c r="L6" s="464"/>
    </row>
    <row r="7" spans="1:14" ht="15.75">
      <c r="A7" s="575" t="s">
        <v>47</v>
      </c>
      <c r="B7" s="576"/>
      <c r="C7" s="100">
        <f>SUM(C3:C6)</f>
        <v>152.80568000000002</v>
      </c>
      <c r="D7" s="100">
        <f t="shared" ref="D7:E7" si="4">SUM(D3:D6)</f>
        <v>9.2151199999999989</v>
      </c>
      <c r="E7" s="100">
        <f t="shared" si="4"/>
        <v>162.02080000000001</v>
      </c>
      <c r="F7" s="100">
        <f>SUM(F3:F6)</f>
        <v>18.239999999999998</v>
      </c>
      <c r="G7" s="100">
        <f>SUM(G3:G6)</f>
        <v>143.7808</v>
      </c>
      <c r="H7" s="100">
        <f>SUM(H3:H6)</f>
        <v>474.59199999999998</v>
      </c>
    </row>
    <row r="8" spans="1:14" ht="15.75" customHeight="1">
      <c r="I8" s="151"/>
      <c r="J8" s="151"/>
      <c r="K8" s="151"/>
      <c r="L8" s="151"/>
      <c r="M8" s="136"/>
      <c r="N8" s="136"/>
    </row>
    <row r="9" spans="1:14" ht="15.75" customHeight="1">
      <c r="I9" s="152" t="s">
        <v>103</v>
      </c>
      <c r="K9" s="88"/>
      <c r="L9" s="492"/>
      <c r="M9" s="171"/>
      <c r="N9" s="171"/>
    </row>
    <row r="10" spans="1:14" ht="15.75">
      <c r="J10" s="170" t="s">
        <v>247</v>
      </c>
      <c r="K10" s="88"/>
      <c r="L10" s="493"/>
      <c r="M10" s="61"/>
      <c r="N10" s="136"/>
    </row>
    <row r="11" spans="1:14">
      <c r="K11" s="152" t="s">
        <v>248</v>
      </c>
      <c r="L11" s="88"/>
      <c r="M11" s="136"/>
      <c r="N11" s="136"/>
    </row>
    <row r="12" spans="1:14">
      <c r="I12" s="88"/>
      <c r="J12" s="88"/>
      <c r="K12" s="88"/>
    </row>
    <row r="13" spans="1:14">
      <c r="B13" s="223"/>
      <c r="I13" s="88"/>
      <c r="J13" s="88"/>
      <c r="K13" s="88"/>
    </row>
    <row r="14" spans="1:14">
      <c r="B14" s="222"/>
      <c r="K14" s="88"/>
    </row>
    <row r="15" spans="1:14">
      <c r="K15" s="88"/>
    </row>
    <row r="16" spans="1:14">
      <c r="K16" s="88"/>
    </row>
    <row r="17" spans="9:11">
      <c r="I17" s="4"/>
      <c r="J17" s="88"/>
      <c r="K17" s="88"/>
    </row>
    <row r="18" spans="9:11">
      <c r="I18" s="88"/>
      <c r="J18" s="170"/>
      <c r="K18" s="88"/>
    </row>
    <row r="19" spans="9:11">
      <c r="I19" s="88"/>
      <c r="J19" s="88"/>
      <c r="K19" s="4"/>
    </row>
    <row r="20" spans="9:11">
      <c r="K20" s="88"/>
    </row>
    <row r="21" spans="9:11">
      <c r="K21" s="88"/>
    </row>
    <row r="22" spans="9:11">
      <c r="K22" s="88"/>
    </row>
    <row r="23" spans="9:11">
      <c r="K23" s="88"/>
    </row>
    <row r="24" spans="9:11">
      <c r="K24" s="88"/>
    </row>
    <row r="25" spans="9:11">
      <c r="K25" s="88"/>
    </row>
    <row r="26" spans="9:11">
      <c r="K26" s="88"/>
    </row>
    <row r="27" spans="9:11">
      <c r="K27" s="88"/>
    </row>
    <row r="28" spans="9:11">
      <c r="K28" s="88"/>
    </row>
    <row r="29" spans="9:11">
      <c r="K29" s="88"/>
    </row>
    <row r="30" spans="9:11">
      <c r="K30" s="88"/>
    </row>
    <row r="31" spans="9:11">
      <c r="K31" s="88"/>
    </row>
    <row r="32" spans="9:11">
      <c r="K32" s="88"/>
    </row>
    <row r="33" spans="11:11">
      <c r="K33" s="88"/>
    </row>
  </sheetData>
  <mergeCells count="6">
    <mergeCell ref="I1:L1"/>
    <mergeCell ref="A7:B7"/>
    <mergeCell ref="C1:G1"/>
    <mergeCell ref="A1:A2"/>
    <mergeCell ref="B1:B2"/>
    <mergeCell ref="H1:H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Q16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10.42578125" style="8" bestFit="1" customWidth="1"/>
    <col min="2" max="2" width="71.42578125" style="93" bestFit="1" customWidth="1"/>
    <col min="3" max="3" width="14.28515625" style="2" bestFit="1" customWidth="1"/>
    <col min="4" max="5" width="8.28515625" style="2" bestFit="1" customWidth="1"/>
    <col min="6" max="6" width="8.140625" style="2" bestFit="1" customWidth="1"/>
    <col min="7" max="7" width="8.42578125" style="2" bestFit="1" customWidth="1"/>
    <col min="8" max="8" width="9.855468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559" t="s">
        <v>1</v>
      </c>
      <c r="B1" s="561" t="s">
        <v>0</v>
      </c>
      <c r="C1" s="542" t="s">
        <v>7</v>
      </c>
      <c r="D1" s="696" t="s">
        <v>45</v>
      </c>
      <c r="E1" s="697"/>
      <c r="F1" s="698" t="s">
        <v>404</v>
      </c>
      <c r="G1" s="699"/>
      <c r="H1" s="694" t="s">
        <v>57</v>
      </c>
      <c r="I1" s="691" t="s">
        <v>29</v>
      </c>
      <c r="J1" s="692"/>
      <c r="K1" s="693"/>
    </row>
    <row r="2" spans="1:17" ht="34.5" customHeight="1" thickBot="1">
      <c r="A2" s="560"/>
      <c r="B2" s="562"/>
      <c r="C2" s="543"/>
      <c r="D2" s="386" t="s">
        <v>328</v>
      </c>
      <c r="E2" s="230" t="s">
        <v>91</v>
      </c>
      <c r="F2" s="229" t="s">
        <v>328</v>
      </c>
      <c r="G2" s="228" t="s">
        <v>33</v>
      </c>
      <c r="H2" s="695"/>
      <c r="I2" s="589"/>
      <c r="J2" s="555"/>
      <c r="K2" s="556"/>
    </row>
    <row r="3" spans="1:17" s="358" customFormat="1" ht="14.25">
      <c r="A3" s="498">
        <f>'1-συμβολαια'!A3</f>
        <v>11220</v>
      </c>
      <c r="B3" s="494" t="str">
        <f>'1-συμβολαια'!C3</f>
        <v>αποδοχή κληρονομιάς</v>
      </c>
      <c r="C3" s="359">
        <f>'1-συμβολαια'!D3</f>
        <v>0</v>
      </c>
      <c r="D3" s="501"/>
      <c r="E3" s="501"/>
      <c r="F3" s="360">
        <v>0.5</v>
      </c>
      <c r="G3" s="360"/>
      <c r="H3" s="360">
        <v>2</v>
      </c>
      <c r="I3" s="317" t="s">
        <v>139</v>
      </c>
      <c r="J3" s="384"/>
      <c r="K3" s="356"/>
    </row>
    <row r="4" spans="1:17" s="358" customFormat="1" ht="14.25">
      <c r="A4" s="499">
        <f>'1-συμβολαια'!A4</f>
        <v>0</v>
      </c>
      <c r="B4" s="357" t="str">
        <f>'1-συμβολαια'!C4</f>
        <v>χρησικτησία  αγροτεμαχίων 1-2-3-4-5-6-8-9-??? = πατρός ΔΩΡΕΑ άτυπος</v>
      </c>
      <c r="C4" s="359">
        <f>'1-συμβολαια'!D4</f>
        <v>8065.87</v>
      </c>
      <c r="D4" s="502"/>
      <c r="E4" s="502"/>
      <c r="F4" s="502"/>
      <c r="G4" s="502"/>
      <c r="H4" s="360">
        <v>3</v>
      </c>
      <c r="I4" s="317" t="s">
        <v>139</v>
      </c>
      <c r="J4" s="317" t="s">
        <v>134</v>
      </c>
      <c r="K4" s="75"/>
    </row>
    <row r="5" spans="1:17" s="358" customFormat="1" ht="14.25">
      <c r="A5" s="499">
        <f>'1-συμβολαια'!A5</f>
        <v>0</v>
      </c>
      <c r="B5" s="357" t="str">
        <f>'1-συμβολαια'!C5</f>
        <v>χρησικτησία  οικοπέδων  5-6 = πατρός ΔΩΡΕΑ άτυπος</v>
      </c>
      <c r="C5" s="359">
        <f>'1-συμβολαια'!D5</f>
        <v>11423.74</v>
      </c>
      <c r="D5" s="502"/>
      <c r="E5" s="502"/>
      <c r="F5" s="502"/>
      <c r="G5" s="502"/>
      <c r="H5" s="360">
        <v>3</v>
      </c>
      <c r="I5" s="317" t="s">
        <v>139</v>
      </c>
      <c r="J5" s="317" t="s">
        <v>134</v>
      </c>
      <c r="K5" s="75"/>
    </row>
    <row r="6" spans="1:17" s="358" customFormat="1" ht="15" thickBot="1">
      <c r="A6" s="500">
        <f>'1-συμβολαια'!A6</f>
        <v>0</v>
      </c>
      <c r="B6" s="495" t="str">
        <f>'1-συμβολαια'!C6</f>
        <v>χρησικτησία αγροτεμαχίου 7' = ΑΝΑΔΑΣΜΟΣ</v>
      </c>
      <c r="C6" s="496">
        <f>'1-συμβολαια'!D6</f>
        <v>2773.39</v>
      </c>
      <c r="D6" s="503"/>
      <c r="E6" s="503"/>
      <c r="F6" s="503"/>
      <c r="G6" s="503"/>
      <c r="H6" s="497">
        <v>3</v>
      </c>
      <c r="I6" s="410" t="s">
        <v>139</v>
      </c>
      <c r="J6" s="410" t="s">
        <v>134</v>
      </c>
      <c r="K6" s="411"/>
    </row>
    <row r="7" spans="1:17" ht="15.75">
      <c r="A7" s="575" t="s">
        <v>56</v>
      </c>
      <c r="B7" s="576"/>
      <c r="C7" s="576"/>
      <c r="D7" s="361">
        <f>SUM(D3:D6)</f>
        <v>0</v>
      </c>
      <c r="E7" s="361">
        <f>SUM(E3:E6)</f>
        <v>0</v>
      </c>
      <c r="F7" s="361">
        <f>SUM(F3:F6)</f>
        <v>0.5</v>
      </c>
      <c r="G7" s="361">
        <f>SUM(G3:G6)</f>
        <v>0</v>
      </c>
      <c r="H7" s="361">
        <f>SUM(H3:H6)</f>
        <v>11</v>
      </c>
    </row>
    <row r="8" spans="1:17" ht="15.75">
      <c r="I8" s="126" t="s">
        <v>104</v>
      </c>
      <c r="J8" s="139"/>
      <c r="K8" s="139"/>
      <c r="L8" s="122"/>
      <c r="M8" s="122"/>
      <c r="N8" s="122"/>
      <c r="O8" s="122"/>
      <c r="P8" s="5"/>
    </row>
    <row r="9" spans="1:17" ht="15.75">
      <c r="I9" s="232"/>
      <c r="J9" s="139" t="s">
        <v>105</v>
      </c>
      <c r="K9" s="139"/>
      <c r="L9" s="139"/>
      <c r="M9" s="139"/>
      <c r="N9" s="139"/>
      <c r="O9" s="139"/>
      <c r="P9" s="232"/>
      <c r="Q9" s="231"/>
    </row>
    <row r="10" spans="1:17" ht="15.75">
      <c r="B10" s="223"/>
      <c r="I10" s="232"/>
      <c r="J10" s="232"/>
      <c r="K10" s="233"/>
      <c r="L10" s="233"/>
      <c r="M10" s="233"/>
      <c r="N10" s="233"/>
      <c r="O10" s="233"/>
      <c r="P10" s="233"/>
      <c r="Q10" s="231"/>
    </row>
    <row r="11" spans="1:17" ht="15.75">
      <c r="B11" s="222"/>
      <c r="I11" s="232"/>
      <c r="J11" s="232"/>
      <c r="K11" s="139"/>
      <c r="L11" s="233"/>
      <c r="M11" s="233"/>
      <c r="N11" s="139"/>
      <c r="O11" s="139"/>
      <c r="P11" s="139"/>
      <c r="Q11" s="231"/>
    </row>
    <row r="12" spans="1:17" ht="15.75">
      <c r="I12" s="232"/>
      <c r="J12" s="232"/>
      <c r="K12" s="233"/>
      <c r="L12" s="233"/>
      <c r="M12" s="233"/>
      <c r="N12" s="233"/>
      <c r="O12" s="233"/>
      <c r="P12" s="233"/>
      <c r="Q12" s="231"/>
    </row>
    <row r="13" spans="1:17" ht="15.75">
      <c r="B13" s="131"/>
      <c r="L13" s="127"/>
      <c r="Q13" s="231"/>
    </row>
    <row r="14" spans="1:17" ht="15.75">
      <c r="B14" s="132"/>
      <c r="L14" s="127"/>
    </row>
    <row r="15" spans="1:17" ht="15.75">
      <c r="L15" s="127"/>
    </row>
    <row r="16" spans="1:17" ht="15.75">
      <c r="L16" s="127"/>
    </row>
  </sheetData>
  <mergeCells count="8">
    <mergeCell ref="I1:K2"/>
    <mergeCell ref="H1:H2"/>
    <mergeCell ref="A7:C7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36"/>
  <sheetViews>
    <sheetView workbookViewId="0">
      <pane ySplit="2" topLeftCell="A3" activePane="bottomLeft" state="frozen"/>
      <selection pane="bottomLeft" activeCell="B14" sqref="B14"/>
    </sheetView>
  </sheetViews>
  <sheetFormatPr defaultRowHeight="15"/>
  <cols>
    <col min="1" max="1" width="11.5703125" style="106" bestFit="1" customWidth="1"/>
    <col min="2" max="2" width="64.7109375" style="107" customWidth="1"/>
    <col min="3" max="3" width="14.28515625" style="108" customWidth="1"/>
    <col min="4" max="4" width="14.140625" style="108" bestFit="1" customWidth="1"/>
    <col min="5" max="5" width="16.7109375" style="108" bestFit="1" customWidth="1"/>
    <col min="6" max="6" width="7.85546875" style="105" customWidth="1"/>
    <col min="7" max="7" width="10" style="105" customWidth="1"/>
    <col min="8" max="8" width="6.140625" style="105" bestFit="1" customWidth="1"/>
    <col min="9" max="12" width="7.140625" style="105" customWidth="1"/>
    <col min="13" max="13" width="6.28515625" style="105" customWidth="1"/>
    <col min="14" max="19" width="7.140625" style="105" customWidth="1"/>
    <col min="20" max="20" width="9.140625" style="105" customWidth="1"/>
    <col min="21" max="21" width="7.140625" style="105" customWidth="1"/>
    <col min="22" max="22" width="30.85546875" style="105" customWidth="1"/>
    <col min="23" max="220" width="9.140625" style="101"/>
    <col min="221" max="221" width="9" style="101" bestFit="1" customWidth="1"/>
    <col min="222" max="222" width="9.85546875" style="101" bestFit="1" customWidth="1"/>
    <col min="223" max="223" width="9.140625" style="101" bestFit="1" customWidth="1"/>
    <col min="224" max="224" width="16" style="101" bestFit="1" customWidth="1"/>
    <col min="225" max="225" width="9" style="101" bestFit="1" customWidth="1"/>
    <col min="226" max="226" width="7.85546875" style="101" bestFit="1" customWidth="1"/>
    <col min="227" max="227" width="11.7109375" style="101" bestFit="1" customWidth="1"/>
    <col min="228" max="228" width="14.28515625" style="101" customWidth="1"/>
    <col min="229" max="229" width="11.7109375" style="101" bestFit="1" customWidth="1"/>
    <col min="230" max="230" width="14.140625" style="101" bestFit="1" customWidth="1"/>
    <col min="231" max="231" width="16.7109375" style="101" customWidth="1"/>
    <col min="232" max="232" width="16.5703125" style="101" customWidth="1"/>
    <col min="233" max="234" width="7.85546875" style="101" bestFit="1" customWidth="1"/>
    <col min="235" max="235" width="8" style="101" bestFit="1" customWidth="1"/>
    <col min="236" max="237" width="7.85546875" style="101" bestFit="1" customWidth="1"/>
    <col min="238" max="238" width="9.7109375" style="101" customWidth="1"/>
    <col min="239" max="239" width="12.85546875" style="101" customWidth="1"/>
    <col min="240" max="476" width="9.140625" style="101"/>
    <col min="477" max="477" width="9" style="101" bestFit="1" customWidth="1"/>
    <col min="478" max="478" width="9.85546875" style="101" bestFit="1" customWidth="1"/>
    <col min="479" max="479" width="9.140625" style="101" bestFit="1" customWidth="1"/>
    <col min="480" max="480" width="16" style="101" bestFit="1" customWidth="1"/>
    <col min="481" max="481" width="9" style="101" bestFit="1" customWidth="1"/>
    <col min="482" max="482" width="7.85546875" style="101" bestFit="1" customWidth="1"/>
    <col min="483" max="483" width="11.7109375" style="101" bestFit="1" customWidth="1"/>
    <col min="484" max="484" width="14.28515625" style="101" customWidth="1"/>
    <col min="485" max="485" width="11.7109375" style="101" bestFit="1" customWidth="1"/>
    <col min="486" max="486" width="14.140625" style="101" bestFit="1" customWidth="1"/>
    <col min="487" max="487" width="16.7109375" style="101" customWidth="1"/>
    <col min="488" max="488" width="16.5703125" style="101" customWidth="1"/>
    <col min="489" max="490" width="7.85546875" style="101" bestFit="1" customWidth="1"/>
    <col min="491" max="491" width="8" style="101" bestFit="1" customWidth="1"/>
    <col min="492" max="493" width="7.85546875" style="101" bestFit="1" customWidth="1"/>
    <col min="494" max="494" width="9.7109375" style="101" customWidth="1"/>
    <col min="495" max="495" width="12.85546875" style="101" customWidth="1"/>
    <col min="496" max="732" width="9.140625" style="101"/>
    <col min="733" max="733" width="9" style="101" bestFit="1" customWidth="1"/>
    <col min="734" max="734" width="9.85546875" style="101" bestFit="1" customWidth="1"/>
    <col min="735" max="735" width="9.140625" style="101" bestFit="1" customWidth="1"/>
    <col min="736" max="736" width="16" style="101" bestFit="1" customWidth="1"/>
    <col min="737" max="737" width="9" style="101" bestFit="1" customWidth="1"/>
    <col min="738" max="738" width="7.85546875" style="101" bestFit="1" customWidth="1"/>
    <col min="739" max="739" width="11.7109375" style="101" bestFit="1" customWidth="1"/>
    <col min="740" max="740" width="14.28515625" style="101" customWidth="1"/>
    <col min="741" max="741" width="11.7109375" style="101" bestFit="1" customWidth="1"/>
    <col min="742" max="742" width="14.140625" style="101" bestFit="1" customWidth="1"/>
    <col min="743" max="743" width="16.7109375" style="101" customWidth="1"/>
    <col min="744" max="744" width="16.5703125" style="101" customWidth="1"/>
    <col min="745" max="746" width="7.85546875" style="101" bestFit="1" customWidth="1"/>
    <col min="747" max="747" width="8" style="101" bestFit="1" customWidth="1"/>
    <col min="748" max="749" width="7.85546875" style="101" bestFit="1" customWidth="1"/>
    <col min="750" max="750" width="9.7109375" style="101" customWidth="1"/>
    <col min="751" max="751" width="12.85546875" style="101" customWidth="1"/>
    <col min="752" max="988" width="9.140625" style="101"/>
    <col min="989" max="989" width="9" style="101" bestFit="1" customWidth="1"/>
    <col min="990" max="990" width="9.85546875" style="101" bestFit="1" customWidth="1"/>
    <col min="991" max="991" width="9.140625" style="101" bestFit="1" customWidth="1"/>
    <col min="992" max="992" width="16" style="101" bestFit="1" customWidth="1"/>
    <col min="993" max="993" width="9" style="101" bestFit="1" customWidth="1"/>
    <col min="994" max="994" width="7.85546875" style="101" bestFit="1" customWidth="1"/>
    <col min="995" max="995" width="11.7109375" style="101" bestFit="1" customWidth="1"/>
    <col min="996" max="996" width="14.28515625" style="101" customWidth="1"/>
    <col min="997" max="997" width="11.7109375" style="101" bestFit="1" customWidth="1"/>
    <col min="998" max="998" width="14.140625" style="101" bestFit="1" customWidth="1"/>
    <col min="999" max="999" width="16.7109375" style="101" customWidth="1"/>
    <col min="1000" max="1000" width="16.5703125" style="101" customWidth="1"/>
    <col min="1001" max="1002" width="7.85546875" style="101" bestFit="1" customWidth="1"/>
    <col min="1003" max="1003" width="8" style="101" bestFit="1" customWidth="1"/>
    <col min="1004" max="1005" width="7.85546875" style="101" bestFit="1" customWidth="1"/>
    <col min="1006" max="1006" width="9.7109375" style="101" customWidth="1"/>
    <col min="1007" max="1007" width="12.85546875" style="101" customWidth="1"/>
    <col min="1008" max="1244" width="9.140625" style="101"/>
    <col min="1245" max="1245" width="9" style="101" bestFit="1" customWidth="1"/>
    <col min="1246" max="1246" width="9.85546875" style="101" bestFit="1" customWidth="1"/>
    <col min="1247" max="1247" width="9.140625" style="101" bestFit="1" customWidth="1"/>
    <col min="1248" max="1248" width="16" style="101" bestFit="1" customWidth="1"/>
    <col min="1249" max="1249" width="9" style="101" bestFit="1" customWidth="1"/>
    <col min="1250" max="1250" width="7.85546875" style="101" bestFit="1" customWidth="1"/>
    <col min="1251" max="1251" width="11.7109375" style="101" bestFit="1" customWidth="1"/>
    <col min="1252" max="1252" width="14.28515625" style="101" customWidth="1"/>
    <col min="1253" max="1253" width="11.7109375" style="101" bestFit="1" customWidth="1"/>
    <col min="1254" max="1254" width="14.140625" style="101" bestFit="1" customWidth="1"/>
    <col min="1255" max="1255" width="16.7109375" style="101" customWidth="1"/>
    <col min="1256" max="1256" width="16.5703125" style="101" customWidth="1"/>
    <col min="1257" max="1258" width="7.85546875" style="101" bestFit="1" customWidth="1"/>
    <col min="1259" max="1259" width="8" style="101" bestFit="1" customWidth="1"/>
    <col min="1260" max="1261" width="7.85546875" style="101" bestFit="1" customWidth="1"/>
    <col min="1262" max="1262" width="9.7109375" style="101" customWidth="1"/>
    <col min="1263" max="1263" width="12.85546875" style="101" customWidth="1"/>
    <col min="1264" max="1500" width="9.140625" style="101"/>
    <col min="1501" max="1501" width="9" style="101" bestFit="1" customWidth="1"/>
    <col min="1502" max="1502" width="9.85546875" style="101" bestFit="1" customWidth="1"/>
    <col min="1503" max="1503" width="9.140625" style="101" bestFit="1" customWidth="1"/>
    <col min="1504" max="1504" width="16" style="101" bestFit="1" customWidth="1"/>
    <col min="1505" max="1505" width="9" style="101" bestFit="1" customWidth="1"/>
    <col min="1506" max="1506" width="7.85546875" style="101" bestFit="1" customWidth="1"/>
    <col min="1507" max="1507" width="11.7109375" style="101" bestFit="1" customWidth="1"/>
    <col min="1508" max="1508" width="14.28515625" style="101" customWidth="1"/>
    <col min="1509" max="1509" width="11.7109375" style="101" bestFit="1" customWidth="1"/>
    <col min="1510" max="1510" width="14.140625" style="101" bestFit="1" customWidth="1"/>
    <col min="1511" max="1511" width="16.7109375" style="101" customWidth="1"/>
    <col min="1512" max="1512" width="16.5703125" style="101" customWidth="1"/>
    <col min="1513" max="1514" width="7.85546875" style="101" bestFit="1" customWidth="1"/>
    <col min="1515" max="1515" width="8" style="101" bestFit="1" customWidth="1"/>
    <col min="1516" max="1517" width="7.85546875" style="101" bestFit="1" customWidth="1"/>
    <col min="1518" max="1518" width="9.7109375" style="101" customWidth="1"/>
    <col min="1519" max="1519" width="12.85546875" style="101" customWidth="1"/>
    <col min="1520" max="1756" width="9.140625" style="101"/>
    <col min="1757" max="1757" width="9" style="101" bestFit="1" customWidth="1"/>
    <col min="1758" max="1758" width="9.85546875" style="101" bestFit="1" customWidth="1"/>
    <col min="1759" max="1759" width="9.140625" style="101" bestFit="1" customWidth="1"/>
    <col min="1760" max="1760" width="16" style="101" bestFit="1" customWidth="1"/>
    <col min="1761" max="1761" width="9" style="101" bestFit="1" customWidth="1"/>
    <col min="1762" max="1762" width="7.85546875" style="101" bestFit="1" customWidth="1"/>
    <col min="1763" max="1763" width="11.7109375" style="101" bestFit="1" customWidth="1"/>
    <col min="1764" max="1764" width="14.28515625" style="101" customWidth="1"/>
    <col min="1765" max="1765" width="11.7109375" style="101" bestFit="1" customWidth="1"/>
    <col min="1766" max="1766" width="14.140625" style="101" bestFit="1" customWidth="1"/>
    <col min="1767" max="1767" width="16.7109375" style="101" customWidth="1"/>
    <col min="1768" max="1768" width="16.5703125" style="101" customWidth="1"/>
    <col min="1769" max="1770" width="7.85546875" style="101" bestFit="1" customWidth="1"/>
    <col min="1771" max="1771" width="8" style="101" bestFit="1" customWidth="1"/>
    <col min="1772" max="1773" width="7.85546875" style="101" bestFit="1" customWidth="1"/>
    <col min="1774" max="1774" width="9.7109375" style="101" customWidth="1"/>
    <col min="1775" max="1775" width="12.85546875" style="101" customWidth="1"/>
    <col min="1776" max="2012" width="9.140625" style="101"/>
    <col min="2013" max="2013" width="9" style="101" bestFit="1" customWidth="1"/>
    <col min="2014" max="2014" width="9.85546875" style="101" bestFit="1" customWidth="1"/>
    <col min="2015" max="2015" width="9.140625" style="101" bestFit="1" customWidth="1"/>
    <col min="2016" max="2016" width="16" style="101" bestFit="1" customWidth="1"/>
    <col min="2017" max="2017" width="9" style="101" bestFit="1" customWidth="1"/>
    <col min="2018" max="2018" width="7.85546875" style="101" bestFit="1" customWidth="1"/>
    <col min="2019" max="2019" width="11.7109375" style="101" bestFit="1" customWidth="1"/>
    <col min="2020" max="2020" width="14.28515625" style="101" customWidth="1"/>
    <col min="2021" max="2021" width="11.7109375" style="101" bestFit="1" customWidth="1"/>
    <col min="2022" max="2022" width="14.140625" style="101" bestFit="1" customWidth="1"/>
    <col min="2023" max="2023" width="16.7109375" style="101" customWidth="1"/>
    <col min="2024" max="2024" width="16.5703125" style="101" customWidth="1"/>
    <col min="2025" max="2026" width="7.85546875" style="101" bestFit="1" customWidth="1"/>
    <col min="2027" max="2027" width="8" style="101" bestFit="1" customWidth="1"/>
    <col min="2028" max="2029" width="7.85546875" style="101" bestFit="1" customWidth="1"/>
    <col min="2030" max="2030" width="9.7109375" style="101" customWidth="1"/>
    <col min="2031" max="2031" width="12.85546875" style="101" customWidth="1"/>
    <col min="2032" max="2268" width="9.140625" style="101"/>
    <col min="2269" max="2269" width="9" style="101" bestFit="1" customWidth="1"/>
    <col min="2270" max="2270" width="9.85546875" style="101" bestFit="1" customWidth="1"/>
    <col min="2271" max="2271" width="9.140625" style="101" bestFit="1" customWidth="1"/>
    <col min="2272" max="2272" width="16" style="101" bestFit="1" customWidth="1"/>
    <col min="2273" max="2273" width="9" style="101" bestFit="1" customWidth="1"/>
    <col min="2274" max="2274" width="7.85546875" style="101" bestFit="1" customWidth="1"/>
    <col min="2275" max="2275" width="11.7109375" style="101" bestFit="1" customWidth="1"/>
    <col min="2276" max="2276" width="14.28515625" style="101" customWidth="1"/>
    <col min="2277" max="2277" width="11.7109375" style="101" bestFit="1" customWidth="1"/>
    <col min="2278" max="2278" width="14.140625" style="101" bestFit="1" customWidth="1"/>
    <col min="2279" max="2279" width="16.7109375" style="101" customWidth="1"/>
    <col min="2280" max="2280" width="16.5703125" style="101" customWidth="1"/>
    <col min="2281" max="2282" width="7.85546875" style="101" bestFit="1" customWidth="1"/>
    <col min="2283" max="2283" width="8" style="101" bestFit="1" customWidth="1"/>
    <col min="2284" max="2285" width="7.85546875" style="101" bestFit="1" customWidth="1"/>
    <col min="2286" max="2286" width="9.7109375" style="101" customWidth="1"/>
    <col min="2287" max="2287" width="12.85546875" style="101" customWidth="1"/>
    <col min="2288" max="2524" width="9.140625" style="101"/>
    <col min="2525" max="2525" width="9" style="101" bestFit="1" customWidth="1"/>
    <col min="2526" max="2526" width="9.85546875" style="101" bestFit="1" customWidth="1"/>
    <col min="2527" max="2527" width="9.140625" style="101" bestFit="1" customWidth="1"/>
    <col min="2528" max="2528" width="16" style="101" bestFit="1" customWidth="1"/>
    <col min="2529" max="2529" width="9" style="101" bestFit="1" customWidth="1"/>
    <col min="2530" max="2530" width="7.85546875" style="101" bestFit="1" customWidth="1"/>
    <col min="2531" max="2531" width="11.7109375" style="101" bestFit="1" customWidth="1"/>
    <col min="2532" max="2532" width="14.28515625" style="101" customWidth="1"/>
    <col min="2533" max="2533" width="11.7109375" style="101" bestFit="1" customWidth="1"/>
    <col min="2534" max="2534" width="14.140625" style="101" bestFit="1" customWidth="1"/>
    <col min="2535" max="2535" width="16.7109375" style="101" customWidth="1"/>
    <col min="2536" max="2536" width="16.5703125" style="101" customWidth="1"/>
    <col min="2537" max="2538" width="7.85546875" style="101" bestFit="1" customWidth="1"/>
    <col min="2539" max="2539" width="8" style="101" bestFit="1" customWidth="1"/>
    <col min="2540" max="2541" width="7.85546875" style="101" bestFit="1" customWidth="1"/>
    <col min="2542" max="2542" width="9.7109375" style="101" customWidth="1"/>
    <col min="2543" max="2543" width="12.85546875" style="101" customWidth="1"/>
    <col min="2544" max="2780" width="9.140625" style="101"/>
    <col min="2781" max="2781" width="9" style="101" bestFit="1" customWidth="1"/>
    <col min="2782" max="2782" width="9.85546875" style="101" bestFit="1" customWidth="1"/>
    <col min="2783" max="2783" width="9.140625" style="101" bestFit="1" customWidth="1"/>
    <col min="2784" max="2784" width="16" style="101" bestFit="1" customWidth="1"/>
    <col min="2785" max="2785" width="9" style="101" bestFit="1" customWidth="1"/>
    <col min="2786" max="2786" width="7.85546875" style="101" bestFit="1" customWidth="1"/>
    <col min="2787" max="2787" width="11.7109375" style="101" bestFit="1" customWidth="1"/>
    <col min="2788" max="2788" width="14.28515625" style="101" customWidth="1"/>
    <col min="2789" max="2789" width="11.7109375" style="101" bestFit="1" customWidth="1"/>
    <col min="2790" max="2790" width="14.140625" style="101" bestFit="1" customWidth="1"/>
    <col min="2791" max="2791" width="16.7109375" style="101" customWidth="1"/>
    <col min="2792" max="2792" width="16.5703125" style="101" customWidth="1"/>
    <col min="2793" max="2794" width="7.85546875" style="101" bestFit="1" customWidth="1"/>
    <col min="2795" max="2795" width="8" style="101" bestFit="1" customWidth="1"/>
    <col min="2796" max="2797" width="7.85546875" style="101" bestFit="1" customWidth="1"/>
    <col min="2798" max="2798" width="9.7109375" style="101" customWidth="1"/>
    <col min="2799" max="2799" width="12.85546875" style="101" customWidth="1"/>
    <col min="2800" max="3036" width="9.140625" style="101"/>
    <col min="3037" max="3037" width="9" style="101" bestFit="1" customWidth="1"/>
    <col min="3038" max="3038" width="9.85546875" style="101" bestFit="1" customWidth="1"/>
    <col min="3039" max="3039" width="9.140625" style="101" bestFit="1" customWidth="1"/>
    <col min="3040" max="3040" width="16" style="101" bestFit="1" customWidth="1"/>
    <col min="3041" max="3041" width="9" style="101" bestFit="1" customWidth="1"/>
    <col min="3042" max="3042" width="7.85546875" style="101" bestFit="1" customWidth="1"/>
    <col min="3043" max="3043" width="11.7109375" style="101" bestFit="1" customWidth="1"/>
    <col min="3044" max="3044" width="14.28515625" style="101" customWidth="1"/>
    <col min="3045" max="3045" width="11.7109375" style="101" bestFit="1" customWidth="1"/>
    <col min="3046" max="3046" width="14.140625" style="101" bestFit="1" customWidth="1"/>
    <col min="3047" max="3047" width="16.7109375" style="101" customWidth="1"/>
    <col min="3048" max="3048" width="16.5703125" style="101" customWidth="1"/>
    <col min="3049" max="3050" width="7.85546875" style="101" bestFit="1" customWidth="1"/>
    <col min="3051" max="3051" width="8" style="101" bestFit="1" customWidth="1"/>
    <col min="3052" max="3053" width="7.85546875" style="101" bestFit="1" customWidth="1"/>
    <col min="3054" max="3054" width="9.7109375" style="101" customWidth="1"/>
    <col min="3055" max="3055" width="12.85546875" style="101" customWidth="1"/>
    <col min="3056" max="3292" width="9.140625" style="101"/>
    <col min="3293" max="3293" width="9" style="101" bestFit="1" customWidth="1"/>
    <col min="3294" max="3294" width="9.85546875" style="101" bestFit="1" customWidth="1"/>
    <col min="3295" max="3295" width="9.140625" style="101" bestFit="1" customWidth="1"/>
    <col min="3296" max="3296" width="16" style="101" bestFit="1" customWidth="1"/>
    <col min="3297" max="3297" width="9" style="101" bestFit="1" customWidth="1"/>
    <col min="3298" max="3298" width="7.85546875" style="101" bestFit="1" customWidth="1"/>
    <col min="3299" max="3299" width="11.7109375" style="101" bestFit="1" customWidth="1"/>
    <col min="3300" max="3300" width="14.28515625" style="101" customWidth="1"/>
    <col min="3301" max="3301" width="11.7109375" style="101" bestFit="1" customWidth="1"/>
    <col min="3302" max="3302" width="14.140625" style="101" bestFit="1" customWidth="1"/>
    <col min="3303" max="3303" width="16.7109375" style="101" customWidth="1"/>
    <col min="3304" max="3304" width="16.5703125" style="101" customWidth="1"/>
    <col min="3305" max="3306" width="7.85546875" style="101" bestFit="1" customWidth="1"/>
    <col min="3307" max="3307" width="8" style="101" bestFit="1" customWidth="1"/>
    <col min="3308" max="3309" width="7.85546875" style="101" bestFit="1" customWidth="1"/>
    <col min="3310" max="3310" width="9.7109375" style="101" customWidth="1"/>
    <col min="3311" max="3311" width="12.85546875" style="101" customWidth="1"/>
    <col min="3312" max="3548" width="9.140625" style="101"/>
    <col min="3549" max="3549" width="9" style="101" bestFit="1" customWidth="1"/>
    <col min="3550" max="3550" width="9.85546875" style="101" bestFit="1" customWidth="1"/>
    <col min="3551" max="3551" width="9.140625" style="101" bestFit="1" customWidth="1"/>
    <col min="3552" max="3552" width="16" style="101" bestFit="1" customWidth="1"/>
    <col min="3553" max="3553" width="9" style="101" bestFit="1" customWidth="1"/>
    <col min="3554" max="3554" width="7.85546875" style="101" bestFit="1" customWidth="1"/>
    <col min="3555" max="3555" width="11.7109375" style="101" bestFit="1" customWidth="1"/>
    <col min="3556" max="3556" width="14.28515625" style="101" customWidth="1"/>
    <col min="3557" max="3557" width="11.7109375" style="101" bestFit="1" customWidth="1"/>
    <col min="3558" max="3558" width="14.140625" style="101" bestFit="1" customWidth="1"/>
    <col min="3559" max="3559" width="16.7109375" style="101" customWidth="1"/>
    <col min="3560" max="3560" width="16.5703125" style="101" customWidth="1"/>
    <col min="3561" max="3562" width="7.85546875" style="101" bestFit="1" customWidth="1"/>
    <col min="3563" max="3563" width="8" style="101" bestFit="1" customWidth="1"/>
    <col min="3564" max="3565" width="7.85546875" style="101" bestFit="1" customWidth="1"/>
    <col min="3566" max="3566" width="9.7109375" style="101" customWidth="1"/>
    <col min="3567" max="3567" width="12.85546875" style="101" customWidth="1"/>
    <col min="3568" max="3804" width="9.140625" style="101"/>
    <col min="3805" max="3805" width="9" style="101" bestFit="1" customWidth="1"/>
    <col min="3806" max="3806" width="9.85546875" style="101" bestFit="1" customWidth="1"/>
    <col min="3807" max="3807" width="9.140625" style="101" bestFit="1" customWidth="1"/>
    <col min="3808" max="3808" width="16" style="101" bestFit="1" customWidth="1"/>
    <col min="3809" max="3809" width="9" style="101" bestFit="1" customWidth="1"/>
    <col min="3810" max="3810" width="7.85546875" style="101" bestFit="1" customWidth="1"/>
    <col min="3811" max="3811" width="11.7109375" style="101" bestFit="1" customWidth="1"/>
    <col min="3812" max="3812" width="14.28515625" style="101" customWidth="1"/>
    <col min="3813" max="3813" width="11.7109375" style="101" bestFit="1" customWidth="1"/>
    <col min="3814" max="3814" width="14.140625" style="101" bestFit="1" customWidth="1"/>
    <col min="3815" max="3815" width="16.7109375" style="101" customWidth="1"/>
    <col min="3816" max="3816" width="16.5703125" style="101" customWidth="1"/>
    <col min="3817" max="3818" width="7.85546875" style="101" bestFit="1" customWidth="1"/>
    <col min="3819" max="3819" width="8" style="101" bestFit="1" customWidth="1"/>
    <col min="3820" max="3821" width="7.85546875" style="101" bestFit="1" customWidth="1"/>
    <col min="3822" max="3822" width="9.7109375" style="101" customWidth="1"/>
    <col min="3823" max="3823" width="12.85546875" style="101" customWidth="1"/>
    <col min="3824" max="4060" width="9.140625" style="101"/>
    <col min="4061" max="4061" width="9" style="101" bestFit="1" customWidth="1"/>
    <col min="4062" max="4062" width="9.85546875" style="101" bestFit="1" customWidth="1"/>
    <col min="4063" max="4063" width="9.140625" style="101" bestFit="1" customWidth="1"/>
    <col min="4064" max="4064" width="16" style="101" bestFit="1" customWidth="1"/>
    <col min="4065" max="4065" width="9" style="101" bestFit="1" customWidth="1"/>
    <col min="4066" max="4066" width="7.85546875" style="101" bestFit="1" customWidth="1"/>
    <col min="4067" max="4067" width="11.7109375" style="101" bestFit="1" customWidth="1"/>
    <col min="4068" max="4068" width="14.28515625" style="101" customWidth="1"/>
    <col min="4069" max="4069" width="11.7109375" style="101" bestFit="1" customWidth="1"/>
    <col min="4070" max="4070" width="14.140625" style="101" bestFit="1" customWidth="1"/>
    <col min="4071" max="4071" width="16.7109375" style="101" customWidth="1"/>
    <col min="4072" max="4072" width="16.5703125" style="101" customWidth="1"/>
    <col min="4073" max="4074" width="7.85546875" style="101" bestFit="1" customWidth="1"/>
    <col min="4075" max="4075" width="8" style="101" bestFit="1" customWidth="1"/>
    <col min="4076" max="4077" width="7.85546875" style="101" bestFit="1" customWidth="1"/>
    <col min="4078" max="4078" width="9.7109375" style="101" customWidth="1"/>
    <col min="4079" max="4079" width="12.85546875" style="101" customWidth="1"/>
    <col min="4080" max="4316" width="9.140625" style="101"/>
    <col min="4317" max="4317" width="9" style="101" bestFit="1" customWidth="1"/>
    <col min="4318" max="4318" width="9.85546875" style="101" bestFit="1" customWidth="1"/>
    <col min="4319" max="4319" width="9.140625" style="101" bestFit="1" customWidth="1"/>
    <col min="4320" max="4320" width="16" style="101" bestFit="1" customWidth="1"/>
    <col min="4321" max="4321" width="9" style="101" bestFit="1" customWidth="1"/>
    <col min="4322" max="4322" width="7.85546875" style="101" bestFit="1" customWidth="1"/>
    <col min="4323" max="4323" width="11.7109375" style="101" bestFit="1" customWidth="1"/>
    <col min="4324" max="4324" width="14.28515625" style="101" customWidth="1"/>
    <col min="4325" max="4325" width="11.7109375" style="101" bestFit="1" customWidth="1"/>
    <col min="4326" max="4326" width="14.140625" style="101" bestFit="1" customWidth="1"/>
    <col min="4327" max="4327" width="16.7109375" style="101" customWidth="1"/>
    <col min="4328" max="4328" width="16.5703125" style="101" customWidth="1"/>
    <col min="4329" max="4330" width="7.85546875" style="101" bestFit="1" customWidth="1"/>
    <col min="4331" max="4331" width="8" style="101" bestFit="1" customWidth="1"/>
    <col min="4332" max="4333" width="7.85546875" style="101" bestFit="1" customWidth="1"/>
    <col min="4334" max="4334" width="9.7109375" style="101" customWidth="1"/>
    <col min="4335" max="4335" width="12.85546875" style="101" customWidth="1"/>
    <col min="4336" max="4572" width="9.140625" style="101"/>
    <col min="4573" max="4573" width="9" style="101" bestFit="1" customWidth="1"/>
    <col min="4574" max="4574" width="9.85546875" style="101" bestFit="1" customWidth="1"/>
    <col min="4575" max="4575" width="9.140625" style="101" bestFit="1" customWidth="1"/>
    <col min="4576" max="4576" width="16" style="101" bestFit="1" customWidth="1"/>
    <col min="4577" max="4577" width="9" style="101" bestFit="1" customWidth="1"/>
    <col min="4578" max="4578" width="7.85546875" style="101" bestFit="1" customWidth="1"/>
    <col min="4579" max="4579" width="11.7109375" style="101" bestFit="1" customWidth="1"/>
    <col min="4580" max="4580" width="14.28515625" style="101" customWidth="1"/>
    <col min="4581" max="4581" width="11.7109375" style="101" bestFit="1" customWidth="1"/>
    <col min="4582" max="4582" width="14.140625" style="101" bestFit="1" customWidth="1"/>
    <col min="4583" max="4583" width="16.7109375" style="101" customWidth="1"/>
    <col min="4584" max="4584" width="16.5703125" style="101" customWidth="1"/>
    <col min="4585" max="4586" width="7.85546875" style="101" bestFit="1" customWidth="1"/>
    <col min="4587" max="4587" width="8" style="101" bestFit="1" customWidth="1"/>
    <col min="4588" max="4589" width="7.85546875" style="101" bestFit="1" customWidth="1"/>
    <col min="4590" max="4590" width="9.7109375" style="101" customWidth="1"/>
    <col min="4591" max="4591" width="12.85546875" style="101" customWidth="1"/>
    <col min="4592" max="4828" width="9.140625" style="101"/>
    <col min="4829" max="4829" width="9" style="101" bestFit="1" customWidth="1"/>
    <col min="4830" max="4830" width="9.85546875" style="101" bestFit="1" customWidth="1"/>
    <col min="4831" max="4831" width="9.140625" style="101" bestFit="1" customWidth="1"/>
    <col min="4832" max="4832" width="16" style="101" bestFit="1" customWidth="1"/>
    <col min="4833" max="4833" width="9" style="101" bestFit="1" customWidth="1"/>
    <col min="4834" max="4834" width="7.85546875" style="101" bestFit="1" customWidth="1"/>
    <col min="4835" max="4835" width="11.7109375" style="101" bestFit="1" customWidth="1"/>
    <col min="4836" max="4836" width="14.28515625" style="101" customWidth="1"/>
    <col min="4837" max="4837" width="11.7109375" style="101" bestFit="1" customWidth="1"/>
    <col min="4838" max="4838" width="14.140625" style="101" bestFit="1" customWidth="1"/>
    <col min="4839" max="4839" width="16.7109375" style="101" customWidth="1"/>
    <col min="4840" max="4840" width="16.5703125" style="101" customWidth="1"/>
    <col min="4841" max="4842" width="7.85546875" style="101" bestFit="1" customWidth="1"/>
    <col min="4843" max="4843" width="8" style="101" bestFit="1" customWidth="1"/>
    <col min="4844" max="4845" width="7.85546875" style="101" bestFit="1" customWidth="1"/>
    <col min="4846" max="4846" width="9.7109375" style="101" customWidth="1"/>
    <col min="4847" max="4847" width="12.85546875" style="101" customWidth="1"/>
    <col min="4848" max="5084" width="9.140625" style="101"/>
    <col min="5085" max="5085" width="9" style="101" bestFit="1" customWidth="1"/>
    <col min="5086" max="5086" width="9.85546875" style="101" bestFit="1" customWidth="1"/>
    <col min="5087" max="5087" width="9.140625" style="101" bestFit="1" customWidth="1"/>
    <col min="5088" max="5088" width="16" style="101" bestFit="1" customWidth="1"/>
    <col min="5089" max="5089" width="9" style="101" bestFit="1" customWidth="1"/>
    <col min="5090" max="5090" width="7.85546875" style="101" bestFit="1" customWidth="1"/>
    <col min="5091" max="5091" width="11.7109375" style="101" bestFit="1" customWidth="1"/>
    <col min="5092" max="5092" width="14.28515625" style="101" customWidth="1"/>
    <col min="5093" max="5093" width="11.7109375" style="101" bestFit="1" customWidth="1"/>
    <col min="5094" max="5094" width="14.140625" style="101" bestFit="1" customWidth="1"/>
    <col min="5095" max="5095" width="16.7109375" style="101" customWidth="1"/>
    <col min="5096" max="5096" width="16.5703125" style="101" customWidth="1"/>
    <col min="5097" max="5098" width="7.85546875" style="101" bestFit="1" customWidth="1"/>
    <col min="5099" max="5099" width="8" style="101" bestFit="1" customWidth="1"/>
    <col min="5100" max="5101" width="7.85546875" style="101" bestFit="1" customWidth="1"/>
    <col min="5102" max="5102" width="9.7109375" style="101" customWidth="1"/>
    <col min="5103" max="5103" width="12.85546875" style="101" customWidth="1"/>
    <col min="5104" max="5340" width="9.140625" style="101"/>
    <col min="5341" max="5341" width="9" style="101" bestFit="1" customWidth="1"/>
    <col min="5342" max="5342" width="9.85546875" style="101" bestFit="1" customWidth="1"/>
    <col min="5343" max="5343" width="9.140625" style="101" bestFit="1" customWidth="1"/>
    <col min="5344" max="5344" width="16" style="101" bestFit="1" customWidth="1"/>
    <col min="5345" max="5345" width="9" style="101" bestFit="1" customWidth="1"/>
    <col min="5346" max="5346" width="7.85546875" style="101" bestFit="1" customWidth="1"/>
    <col min="5347" max="5347" width="11.7109375" style="101" bestFit="1" customWidth="1"/>
    <col min="5348" max="5348" width="14.28515625" style="101" customWidth="1"/>
    <col min="5349" max="5349" width="11.7109375" style="101" bestFit="1" customWidth="1"/>
    <col min="5350" max="5350" width="14.140625" style="101" bestFit="1" customWidth="1"/>
    <col min="5351" max="5351" width="16.7109375" style="101" customWidth="1"/>
    <col min="5352" max="5352" width="16.5703125" style="101" customWidth="1"/>
    <col min="5353" max="5354" width="7.85546875" style="101" bestFit="1" customWidth="1"/>
    <col min="5355" max="5355" width="8" style="101" bestFit="1" customWidth="1"/>
    <col min="5356" max="5357" width="7.85546875" style="101" bestFit="1" customWidth="1"/>
    <col min="5358" max="5358" width="9.7109375" style="101" customWidth="1"/>
    <col min="5359" max="5359" width="12.85546875" style="101" customWidth="1"/>
    <col min="5360" max="5596" width="9.140625" style="101"/>
    <col min="5597" max="5597" width="9" style="101" bestFit="1" customWidth="1"/>
    <col min="5598" max="5598" width="9.85546875" style="101" bestFit="1" customWidth="1"/>
    <col min="5599" max="5599" width="9.140625" style="101" bestFit="1" customWidth="1"/>
    <col min="5600" max="5600" width="16" style="101" bestFit="1" customWidth="1"/>
    <col min="5601" max="5601" width="9" style="101" bestFit="1" customWidth="1"/>
    <col min="5602" max="5602" width="7.85546875" style="101" bestFit="1" customWidth="1"/>
    <col min="5603" max="5603" width="11.7109375" style="101" bestFit="1" customWidth="1"/>
    <col min="5604" max="5604" width="14.28515625" style="101" customWidth="1"/>
    <col min="5605" max="5605" width="11.7109375" style="101" bestFit="1" customWidth="1"/>
    <col min="5606" max="5606" width="14.140625" style="101" bestFit="1" customWidth="1"/>
    <col min="5607" max="5607" width="16.7109375" style="101" customWidth="1"/>
    <col min="5608" max="5608" width="16.5703125" style="101" customWidth="1"/>
    <col min="5609" max="5610" width="7.85546875" style="101" bestFit="1" customWidth="1"/>
    <col min="5611" max="5611" width="8" style="101" bestFit="1" customWidth="1"/>
    <col min="5612" max="5613" width="7.85546875" style="101" bestFit="1" customWidth="1"/>
    <col min="5614" max="5614" width="9.7109375" style="101" customWidth="1"/>
    <col min="5615" max="5615" width="12.85546875" style="101" customWidth="1"/>
    <col min="5616" max="5852" width="9.140625" style="101"/>
    <col min="5853" max="5853" width="9" style="101" bestFit="1" customWidth="1"/>
    <col min="5854" max="5854" width="9.85546875" style="101" bestFit="1" customWidth="1"/>
    <col min="5855" max="5855" width="9.140625" style="101" bestFit="1" customWidth="1"/>
    <col min="5856" max="5856" width="16" style="101" bestFit="1" customWidth="1"/>
    <col min="5857" max="5857" width="9" style="101" bestFit="1" customWidth="1"/>
    <col min="5858" max="5858" width="7.85546875" style="101" bestFit="1" customWidth="1"/>
    <col min="5859" max="5859" width="11.7109375" style="101" bestFit="1" customWidth="1"/>
    <col min="5860" max="5860" width="14.28515625" style="101" customWidth="1"/>
    <col min="5861" max="5861" width="11.7109375" style="101" bestFit="1" customWidth="1"/>
    <col min="5862" max="5862" width="14.140625" style="101" bestFit="1" customWidth="1"/>
    <col min="5863" max="5863" width="16.7109375" style="101" customWidth="1"/>
    <col min="5864" max="5864" width="16.5703125" style="101" customWidth="1"/>
    <col min="5865" max="5866" width="7.85546875" style="101" bestFit="1" customWidth="1"/>
    <col min="5867" max="5867" width="8" style="101" bestFit="1" customWidth="1"/>
    <col min="5868" max="5869" width="7.85546875" style="101" bestFit="1" customWidth="1"/>
    <col min="5870" max="5870" width="9.7109375" style="101" customWidth="1"/>
    <col min="5871" max="5871" width="12.85546875" style="101" customWidth="1"/>
    <col min="5872" max="6108" width="9.140625" style="101"/>
    <col min="6109" max="6109" width="9" style="101" bestFit="1" customWidth="1"/>
    <col min="6110" max="6110" width="9.85546875" style="101" bestFit="1" customWidth="1"/>
    <col min="6111" max="6111" width="9.140625" style="101" bestFit="1" customWidth="1"/>
    <col min="6112" max="6112" width="16" style="101" bestFit="1" customWidth="1"/>
    <col min="6113" max="6113" width="9" style="101" bestFit="1" customWidth="1"/>
    <col min="6114" max="6114" width="7.85546875" style="101" bestFit="1" customWidth="1"/>
    <col min="6115" max="6115" width="11.7109375" style="101" bestFit="1" customWidth="1"/>
    <col min="6116" max="6116" width="14.28515625" style="101" customWidth="1"/>
    <col min="6117" max="6117" width="11.7109375" style="101" bestFit="1" customWidth="1"/>
    <col min="6118" max="6118" width="14.140625" style="101" bestFit="1" customWidth="1"/>
    <col min="6119" max="6119" width="16.7109375" style="101" customWidth="1"/>
    <col min="6120" max="6120" width="16.5703125" style="101" customWidth="1"/>
    <col min="6121" max="6122" width="7.85546875" style="101" bestFit="1" customWidth="1"/>
    <col min="6123" max="6123" width="8" style="101" bestFit="1" customWidth="1"/>
    <col min="6124" max="6125" width="7.85546875" style="101" bestFit="1" customWidth="1"/>
    <col min="6126" max="6126" width="9.7109375" style="101" customWidth="1"/>
    <col min="6127" max="6127" width="12.85546875" style="101" customWidth="1"/>
    <col min="6128" max="6364" width="9.140625" style="101"/>
    <col min="6365" max="6365" width="9" style="101" bestFit="1" customWidth="1"/>
    <col min="6366" max="6366" width="9.85546875" style="101" bestFit="1" customWidth="1"/>
    <col min="6367" max="6367" width="9.140625" style="101" bestFit="1" customWidth="1"/>
    <col min="6368" max="6368" width="16" style="101" bestFit="1" customWidth="1"/>
    <col min="6369" max="6369" width="9" style="101" bestFit="1" customWidth="1"/>
    <col min="6370" max="6370" width="7.85546875" style="101" bestFit="1" customWidth="1"/>
    <col min="6371" max="6371" width="11.7109375" style="101" bestFit="1" customWidth="1"/>
    <col min="6372" max="6372" width="14.28515625" style="101" customWidth="1"/>
    <col min="6373" max="6373" width="11.7109375" style="101" bestFit="1" customWidth="1"/>
    <col min="6374" max="6374" width="14.140625" style="101" bestFit="1" customWidth="1"/>
    <col min="6375" max="6375" width="16.7109375" style="101" customWidth="1"/>
    <col min="6376" max="6376" width="16.5703125" style="101" customWidth="1"/>
    <col min="6377" max="6378" width="7.85546875" style="101" bestFit="1" customWidth="1"/>
    <col min="6379" max="6379" width="8" style="101" bestFit="1" customWidth="1"/>
    <col min="6380" max="6381" width="7.85546875" style="101" bestFit="1" customWidth="1"/>
    <col min="6382" max="6382" width="9.7109375" style="101" customWidth="1"/>
    <col min="6383" max="6383" width="12.85546875" style="101" customWidth="1"/>
    <col min="6384" max="6620" width="9.140625" style="101"/>
    <col min="6621" max="6621" width="9" style="101" bestFit="1" customWidth="1"/>
    <col min="6622" max="6622" width="9.85546875" style="101" bestFit="1" customWidth="1"/>
    <col min="6623" max="6623" width="9.140625" style="101" bestFit="1" customWidth="1"/>
    <col min="6624" max="6624" width="16" style="101" bestFit="1" customWidth="1"/>
    <col min="6625" max="6625" width="9" style="101" bestFit="1" customWidth="1"/>
    <col min="6626" max="6626" width="7.85546875" style="101" bestFit="1" customWidth="1"/>
    <col min="6627" max="6627" width="11.7109375" style="101" bestFit="1" customWidth="1"/>
    <col min="6628" max="6628" width="14.28515625" style="101" customWidth="1"/>
    <col min="6629" max="6629" width="11.7109375" style="101" bestFit="1" customWidth="1"/>
    <col min="6630" max="6630" width="14.140625" style="101" bestFit="1" customWidth="1"/>
    <col min="6631" max="6631" width="16.7109375" style="101" customWidth="1"/>
    <col min="6632" max="6632" width="16.5703125" style="101" customWidth="1"/>
    <col min="6633" max="6634" width="7.85546875" style="101" bestFit="1" customWidth="1"/>
    <col min="6635" max="6635" width="8" style="101" bestFit="1" customWidth="1"/>
    <col min="6636" max="6637" width="7.85546875" style="101" bestFit="1" customWidth="1"/>
    <col min="6638" max="6638" width="9.7109375" style="101" customWidth="1"/>
    <col min="6639" max="6639" width="12.85546875" style="101" customWidth="1"/>
    <col min="6640" max="6876" width="9.140625" style="101"/>
    <col min="6877" max="6877" width="9" style="101" bestFit="1" customWidth="1"/>
    <col min="6878" max="6878" width="9.85546875" style="101" bestFit="1" customWidth="1"/>
    <col min="6879" max="6879" width="9.140625" style="101" bestFit="1" customWidth="1"/>
    <col min="6880" max="6880" width="16" style="101" bestFit="1" customWidth="1"/>
    <col min="6881" max="6881" width="9" style="101" bestFit="1" customWidth="1"/>
    <col min="6882" max="6882" width="7.85546875" style="101" bestFit="1" customWidth="1"/>
    <col min="6883" max="6883" width="11.7109375" style="101" bestFit="1" customWidth="1"/>
    <col min="6884" max="6884" width="14.28515625" style="101" customWidth="1"/>
    <col min="6885" max="6885" width="11.7109375" style="101" bestFit="1" customWidth="1"/>
    <col min="6886" max="6886" width="14.140625" style="101" bestFit="1" customWidth="1"/>
    <col min="6887" max="6887" width="16.7109375" style="101" customWidth="1"/>
    <col min="6888" max="6888" width="16.5703125" style="101" customWidth="1"/>
    <col min="6889" max="6890" width="7.85546875" style="101" bestFit="1" customWidth="1"/>
    <col min="6891" max="6891" width="8" style="101" bestFit="1" customWidth="1"/>
    <col min="6892" max="6893" width="7.85546875" style="101" bestFit="1" customWidth="1"/>
    <col min="6894" max="6894" width="9.7109375" style="101" customWidth="1"/>
    <col min="6895" max="6895" width="12.85546875" style="101" customWidth="1"/>
    <col min="6896" max="7132" width="9.140625" style="101"/>
    <col min="7133" max="7133" width="9" style="101" bestFit="1" customWidth="1"/>
    <col min="7134" max="7134" width="9.85546875" style="101" bestFit="1" customWidth="1"/>
    <col min="7135" max="7135" width="9.140625" style="101" bestFit="1" customWidth="1"/>
    <col min="7136" max="7136" width="16" style="101" bestFit="1" customWidth="1"/>
    <col min="7137" max="7137" width="9" style="101" bestFit="1" customWidth="1"/>
    <col min="7138" max="7138" width="7.85546875" style="101" bestFit="1" customWidth="1"/>
    <col min="7139" max="7139" width="11.7109375" style="101" bestFit="1" customWidth="1"/>
    <col min="7140" max="7140" width="14.28515625" style="101" customWidth="1"/>
    <col min="7141" max="7141" width="11.7109375" style="101" bestFit="1" customWidth="1"/>
    <col min="7142" max="7142" width="14.140625" style="101" bestFit="1" customWidth="1"/>
    <col min="7143" max="7143" width="16.7109375" style="101" customWidth="1"/>
    <col min="7144" max="7144" width="16.5703125" style="101" customWidth="1"/>
    <col min="7145" max="7146" width="7.85546875" style="101" bestFit="1" customWidth="1"/>
    <col min="7147" max="7147" width="8" style="101" bestFit="1" customWidth="1"/>
    <col min="7148" max="7149" width="7.85546875" style="101" bestFit="1" customWidth="1"/>
    <col min="7150" max="7150" width="9.7109375" style="101" customWidth="1"/>
    <col min="7151" max="7151" width="12.85546875" style="101" customWidth="1"/>
    <col min="7152" max="7388" width="9.140625" style="101"/>
    <col min="7389" max="7389" width="9" style="101" bestFit="1" customWidth="1"/>
    <col min="7390" max="7390" width="9.85546875" style="101" bestFit="1" customWidth="1"/>
    <col min="7391" max="7391" width="9.140625" style="101" bestFit="1" customWidth="1"/>
    <col min="7392" max="7392" width="16" style="101" bestFit="1" customWidth="1"/>
    <col min="7393" max="7393" width="9" style="101" bestFit="1" customWidth="1"/>
    <col min="7394" max="7394" width="7.85546875" style="101" bestFit="1" customWidth="1"/>
    <col min="7395" max="7395" width="11.7109375" style="101" bestFit="1" customWidth="1"/>
    <col min="7396" max="7396" width="14.28515625" style="101" customWidth="1"/>
    <col min="7397" max="7397" width="11.7109375" style="101" bestFit="1" customWidth="1"/>
    <col min="7398" max="7398" width="14.140625" style="101" bestFit="1" customWidth="1"/>
    <col min="7399" max="7399" width="16.7109375" style="101" customWidth="1"/>
    <col min="7400" max="7400" width="16.5703125" style="101" customWidth="1"/>
    <col min="7401" max="7402" width="7.85546875" style="101" bestFit="1" customWidth="1"/>
    <col min="7403" max="7403" width="8" style="101" bestFit="1" customWidth="1"/>
    <col min="7404" max="7405" width="7.85546875" style="101" bestFit="1" customWidth="1"/>
    <col min="7406" max="7406" width="9.7109375" style="101" customWidth="1"/>
    <col min="7407" max="7407" width="12.85546875" style="101" customWidth="1"/>
    <col min="7408" max="7644" width="9.140625" style="101"/>
    <col min="7645" max="7645" width="9" style="101" bestFit="1" customWidth="1"/>
    <col min="7646" max="7646" width="9.85546875" style="101" bestFit="1" customWidth="1"/>
    <col min="7647" max="7647" width="9.140625" style="101" bestFit="1" customWidth="1"/>
    <col min="7648" max="7648" width="16" style="101" bestFit="1" customWidth="1"/>
    <col min="7649" max="7649" width="9" style="101" bestFit="1" customWidth="1"/>
    <col min="7650" max="7650" width="7.85546875" style="101" bestFit="1" customWidth="1"/>
    <col min="7651" max="7651" width="11.7109375" style="101" bestFit="1" customWidth="1"/>
    <col min="7652" max="7652" width="14.28515625" style="101" customWidth="1"/>
    <col min="7653" max="7653" width="11.7109375" style="101" bestFit="1" customWidth="1"/>
    <col min="7654" max="7654" width="14.140625" style="101" bestFit="1" customWidth="1"/>
    <col min="7655" max="7655" width="16.7109375" style="101" customWidth="1"/>
    <col min="7656" max="7656" width="16.5703125" style="101" customWidth="1"/>
    <col min="7657" max="7658" width="7.85546875" style="101" bestFit="1" customWidth="1"/>
    <col min="7659" max="7659" width="8" style="101" bestFit="1" customWidth="1"/>
    <col min="7660" max="7661" width="7.85546875" style="101" bestFit="1" customWidth="1"/>
    <col min="7662" max="7662" width="9.7109375" style="101" customWidth="1"/>
    <col min="7663" max="7663" width="12.85546875" style="101" customWidth="1"/>
    <col min="7664" max="7900" width="9.140625" style="101"/>
    <col min="7901" max="7901" width="9" style="101" bestFit="1" customWidth="1"/>
    <col min="7902" max="7902" width="9.85546875" style="101" bestFit="1" customWidth="1"/>
    <col min="7903" max="7903" width="9.140625" style="101" bestFit="1" customWidth="1"/>
    <col min="7904" max="7904" width="16" style="101" bestFit="1" customWidth="1"/>
    <col min="7905" max="7905" width="9" style="101" bestFit="1" customWidth="1"/>
    <col min="7906" max="7906" width="7.85546875" style="101" bestFit="1" customWidth="1"/>
    <col min="7907" max="7907" width="11.7109375" style="101" bestFit="1" customWidth="1"/>
    <col min="7908" max="7908" width="14.28515625" style="101" customWidth="1"/>
    <col min="7909" max="7909" width="11.7109375" style="101" bestFit="1" customWidth="1"/>
    <col min="7910" max="7910" width="14.140625" style="101" bestFit="1" customWidth="1"/>
    <col min="7911" max="7911" width="16.7109375" style="101" customWidth="1"/>
    <col min="7912" max="7912" width="16.5703125" style="101" customWidth="1"/>
    <col min="7913" max="7914" width="7.85546875" style="101" bestFit="1" customWidth="1"/>
    <col min="7915" max="7915" width="8" style="101" bestFit="1" customWidth="1"/>
    <col min="7916" max="7917" width="7.85546875" style="101" bestFit="1" customWidth="1"/>
    <col min="7918" max="7918" width="9.7109375" style="101" customWidth="1"/>
    <col min="7919" max="7919" width="12.85546875" style="101" customWidth="1"/>
    <col min="7920" max="8156" width="9.140625" style="101"/>
    <col min="8157" max="8157" width="9" style="101" bestFit="1" customWidth="1"/>
    <col min="8158" max="8158" width="9.85546875" style="101" bestFit="1" customWidth="1"/>
    <col min="8159" max="8159" width="9.140625" style="101" bestFit="1" customWidth="1"/>
    <col min="8160" max="8160" width="16" style="101" bestFit="1" customWidth="1"/>
    <col min="8161" max="8161" width="9" style="101" bestFit="1" customWidth="1"/>
    <col min="8162" max="8162" width="7.85546875" style="101" bestFit="1" customWidth="1"/>
    <col min="8163" max="8163" width="11.7109375" style="101" bestFit="1" customWidth="1"/>
    <col min="8164" max="8164" width="14.28515625" style="101" customWidth="1"/>
    <col min="8165" max="8165" width="11.7109375" style="101" bestFit="1" customWidth="1"/>
    <col min="8166" max="8166" width="14.140625" style="101" bestFit="1" customWidth="1"/>
    <col min="8167" max="8167" width="16.7109375" style="101" customWidth="1"/>
    <col min="8168" max="8168" width="16.5703125" style="101" customWidth="1"/>
    <col min="8169" max="8170" width="7.85546875" style="101" bestFit="1" customWidth="1"/>
    <col min="8171" max="8171" width="8" style="101" bestFit="1" customWidth="1"/>
    <col min="8172" max="8173" width="7.85546875" style="101" bestFit="1" customWidth="1"/>
    <col min="8174" max="8174" width="9.7109375" style="101" customWidth="1"/>
    <col min="8175" max="8175" width="12.85546875" style="101" customWidth="1"/>
    <col min="8176" max="8412" width="9.140625" style="101"/>
    <col min="8413" max="8413" width="9" style="101" bestFit="1" customWidth="1"/>
    <col min="8414" max="8414" width="9.85546875" style="101" bestFit="1" customWidth="1"/>
    <col min="8415" max="8415" width="9.140625" style="101" bestFit="1" customWidth="1"/>
    <col min="8416" max="8416" width="16" style="101" bestFit="1" customWidth="1"/>
    <col min="8417" max="8417" width="9" style="101" bestFit="1" customWidth="1"/>
    <col min="8418" max="8418" width="7.85546875" style="101" bestFit="1" customWidth="1"/>
    <col min="8419" max="8419" width="11.7109375" style="101" bestFit="1" customWidth="1"/>
    <col min="8420" max="8420" width="14.28515625" style="101" customWidth="1"/>
    <col min="8421" max="8421" width="11.7109375" style="101" bestFit="1" customWidth="1"/>
    <col min="8422" max="8422" width="14.140625" style="101" bestFit="1" customWidth="1"/>
    <col min="8423" max="8423" width="16.7109375" style="101" customWidth="1"/>
    <col min="8424" max="8424" width="16.5703125" style="101" customWidth="1"/>
    <col min="8425" max="8426" width="7.85546875" style="101" bestFit="1" customWidth="1"/>
    <col min="8427" max="8427" width="8" style="101" bestFit="1" customWidth="1"/>
    <col min="8428" max="8429" width="7.85546875" style="101" bestFit="1" customWidth="1"/>
    <col min="8430" max="8430" width="9.7109375" style="101" customWidth="1"/>
    <col min="8431" max="8431" width="12.85546875" style="101" customWidth="1"/>
    <col min="8432" max="8668" width="9.140625" style="101"/>
    <col min="8669" max="8669" width="9" style="101" bestFit="1" customWidth="1"/>
    <col min="8670" max="8670" width="9.85546875" style="101" bestFit="1" customWidth="1"/>
    <col min="8671" max="8671" width="9.140625" style="101" bestFit="1" customWidth="1"/>
    <col min="8672" max="8672" width="16" style="101" bestFit="1" customWidth="1"/>
    <col min="8673" max="8673" width="9" style="101" bestFit="1" customWidth="1"/>
    <col min="8674" max="8674" width="7.85546875" style="101" bestFit="1" customWidth="1"/>
    <col min="8675" max="8675" width="11.7109375" style="101" bestFit="1" customWidth="1"/>
    <col min="8676" max="8676" width="14.28515625" style="101" customWidth="1"/>
    <col min="8677" max="8677" width="11.7109375" style="101" bestFit="1" customWidth="1"/>
    <col min="8678" max="8678" width="14.140625" style="101" bestFit="1" customWidth="1"/>
    <col min="8679" max="8679" width="16.7109375" style="101" customWidth="1"/>
    <col min="8680" max="8680" width="16.5703125" style="101" customWidth="1"/>
    <col min="8681" max="8682" width="7.85546875" style="101" bestFit="1" customWidth="1"/>
    <col min="8683" max="8683" width="8" style="101" bestFit="1" customWidth="1"/>
    <col min="8684" max="8685" width="7.85546875" style="101" bestFit="1" customWidth="1"/>
    <col min="8686" max="8686" width="9.7109375" style="101" customWidth="1"/>
    <col min="8687" max="8687" width="12.85546875" style="101" customWidth="1"/>
    <col min="8688" max="8924" width="9.140625" style="101"/>
    <col min="8925" max="8925" width="9" style="101" bestFit="1" customWidth="1"/>
    <col min="8926" max="8926" width="9.85546875" style="101" bestFit="1" customWidth="1"/>
    <col min="8927" max="8927" width="9.140625" style="101" bestFit="1" customWidth="1"/>
    <col min="8928" max="8928" width="16" style="101" bestFit="1" customWidth="1"/>
    <col min="8929" max="8929" width="9" style="101" bestFit="1" customWidth="1"/>
    <col min="8930" max="8930" width="7.85546875" style="101" bestFit="1" customWidth="1"/>
    <col min="8931" max="8931" width="11.7109375" style="101" bestFit="1" customWidth="1"/>
    <col min="8932" max="8932" width="14.28515625" style="101" customWidth="1"/>
    <col min="8933" max="8933" width="11.7109375" style="101" bestFit="1" customWidth="1"/>
    <col min="8934" max="8934" width="14.140625" style="101" bestFit="1" customWidth="1"/>
    <col min="8935" max="8935" width="16.7109375" style="101" customWidth="1"/>
    <col min="8936" max="8936" width="16.5703125" style="101" customWidth="1"/>
    <col min="8937" max="8938" width="7.85546875" style="101" bestFit="1" customWidth="1"/>
    <col min="8939" max="8939" width="8" style="101" bestFit="1" customWidth="1"/>
    <col min="8940" max="8941" width="7.85546875" style="101" bestFit="1" customWidth="1"/>
    <col min="8942" max="8942" width="9.7109375" style="101" customWidth="1"/>
    <col min="8943" max="8943" width="12.85546875" style="101" customWidth="1"/>
    <col min="8944" max="9180" width="9.140625" style="101"/>
    <col min="9181" max="9181" width="9" style="101" bestFit="1" customWidth="1"/>
    <col min="9182" max="9182" width="9.85546875" style="101" bestFit="1" customWidth="1"/>
    <col min="9183" max="9183" width="9.140625" style="101" bestFit="1" customWidth="1"/>
    <col min="9184" max="9184" width="16" style="101" bestFit="1" customWidth="1"/>
    <col min="9185" max="9185" width="9" style="101" bestFit="1" customWidth="1"/>
    <col min="9186" max="9186" width="7.85546875" style="101" bestFit="1" customWidth="1"/>
    <col min="9187" max="9187" width="11.7109375" style="101" bestFit="1" customWidth="1"/>
    <col min="9188" max="9188" width="14.28515625" style="101" customWidth="1"/>
    <col min="9189" max="9189" width="11.7109375" style="101" bestFit="1" customWidth="1"/>
    <col min="9190" max="9190" width="14.140625" style="101" bestFit="1" customWidth="1"/>
    <col min="9191" max="9191" width="16.7109375" style="101" customWidth="1"/>
    <col min="9192" max="9192" width="16.5703125" style="101" customWidth="1"/>
    <col min="9193" max="9194" width="7.85546875" style="101" bestFit="1" customWidth="1"/>
    <col min="9195" max="9195" width="8" style="101" bestFit="1" customWidth="1"/>
    <col min="9196" max="9197" width="7.85546875" style="101" bestFit="1" customWidth="1"/>
    <col min="9198" max="9198" width="9.7109375" style="101" customWidth="1"/>
    <col min="9199" max="9199" width="12.85546875" style="101" customWidth="1"/>
    <col min="9200" max="9436" width="9.140625" style="101"/>
    <col min="9437" max="9437" width="9" style="101" bestFit="1" customWidth="1"/>
    <col min="9438" max="9438" width="9.85546875" style="101" bestFit="1" customWidth="1"/>
    <col min="9439" max="9439" width="9.140625" style="101" bestFit="1" customWidth="1"/>
    <col min="9440" max="9440" width="16" style="101" bestFit="1" customWidth="1"/>
    <col min="9441" max="9441" width="9" style="101" bestFit="1" customWidth="1"/>
    <col min="9442" max="9442" width="7.85546875" style="101" bestFit="1" customWidth="1"/>
    <col min="9443" max="9443" width="11.7109375" style="101" bestFit="1" customWidth="1"/>
    <col min="9444" max="9444" width="14.28515625" style="101" customWidth="1"/>
    <col min="9445" max="9445" width="11.7109375" style="101" bestFit="1" customWidth="1"/>
    <col min="9446" max="9446" width="14.140625" style="101" bestFit="1" customWidth="1"/>
    <col min="9447" max="9447" width="16.7109375" style="101" customWidth="1"/>
    <col min="9448" max="9448" width="16.5703125" style="101" customWidth="1"/>
    <col min="9449" max="9450" width="7.85546875" style="101" bestFit="1" customWidth="1"/>
    <col min="9451" max="9451" width="8" style="101" bestFit="1" customWidth="1"/>
    <col min="9452" max="9453" width="7.85546875" style="101" bestFit="1" customWidth="1"/>
    <col min="9454" max="9454" width="9.7109375" style="101" customWidth="1"/>
    <col min="9455" max="9455" width="12.85546875" style="101" customWidth="1"/>
    <col min="9456" max="9692" width="9.140625" style="101"/>
    <col min="9693" max="9693" width="9" style="101" bestFit="1" customWidth="1"/>
    <col min="9694" max="9694" width="9.85546875" style="101" bestFit="1" customWidth="1"/>
    <col min="9695" max="9695" width="9.140625" style="101" bestFit="1" customWidth="1"/>
    <col min="9696" max="9696" width="16" style="101" bestFit="1" customWidth="1"/>
    <col min="9697" max="9697" width="9" style="101" bestFit="1" customWidth="1"/>
    <col min="9698" max="9698" width="7.85546875" style="101" bestFit="1" customWidth="1"/>
    <col min="9699" max="9699" width="11.7109375" style="101" bestFit="1" customWidth="1"/>
    <col min="9700" max="9700" width="14.28515625" style="101" customWidth="1"/>
    <col min="9701" max="9701" width="11.7109375" style="101" bestFit="1" customWidth="1"/>
    <col min="9702" max="9702" width="14.140625" style="101" bestFit="1" customWidth="1"/>
    <col min="9703" max="9703" width="16.7109375" style="101" customWidth="1"/>
    <col min="9704" max="9704" width="16.5703125" style="101" customWidth="1"/>
    <col min="9705" max="9706" width="7.85546875" style="101" bestFit="1" customWidth="1"/>
    <col min="9707" max="9707" width="8" style="101" bestFit="1" customWidth="1"/>
    <col min="9708" max="9709" width="7.85546875" style="101" bestFit="1" customWidth="1"/>
    <col min="9710" max="9710" width="9.7109375" style="101" customWidth="1"/>
    <col min="9711" max="9711" width="12.85546875" style="101" customWidth="1"/>
    <col min="9712" max="9948" width="9.140625" style="101"/>
    <col min="9949" max="9949" width="9" style="101" bestFit="1" customWidth="1"/>
    <col min="9950" max="9950" width="9.85546875" style="101" bestFit="1" customWidth="1"/>
    <col min="9951" max="9951" width="9.140625" style="101" bestFit="1" customWidth="1"/>
    <col min="9952" max="9952" width="16" style="101" bestFit="1" customWidth="1"/>
    <col min="9953" max="9953" width="9" style="101" bestFit="1" customWidth="1"/>
    <col min="9954" max="9954" width="7.85546875" style="101" bestFit="1" customWidth="1"/>
    <col min="9955" max="9955" width="11.7109375" style="101" bestFit="1" customWidth="1"/>
    <col min="9956" max="9956" width="14.28515625" style="101" customWidth="1"/>
    <col min="9957" max="9957" width="11.7109375" style="101" bestFit="1" customWidth="1"/>
    <col min="9958" max="9958" width="14.140625" style="101" bestFit="1" customWidth="1"/>
    <col min="9959" max="9959" width="16.7109375" style="101" customWidth="1"/>
    <col min="9960" max="9960" width="16.5703125" style="101" customWidth="1"/>
    <col min="9961" max="9962" width="7.85546875" style="101" bestFit="1" customWidth="1"/>
    <col min="9963" max="9963" width="8" style="101" bestFit="1" customWidth="1"/>
    <col min="9964" max="9965" width="7.85546875" style="101" bestFit="1" customWidth="1"/>
    <col min="9966" max="9966" width="9.7109375" style="101" customWidth="1"/>
    <col min="9967" max="9967" width="12.85546875" style="101" customWidth="1"/>
    <col min="9968" max="10204" width="9.140625" style="101"/>
    <col min="10205" max="10205" width="9" style="101" bestFit="1" customWidth="1"/>
    <col min="10206" max="10206" width="9.85546875" style="101" bestFit="1" customWidth="1"/>
    <col min="10207" max="10207" width="9.140625" style="101" bestFit="1" customWidth="1"/>
    <col min="10208" max="10208" width="16" style="101" bestFit="1" customWidth="1"/>
    <col min="10209" max="10209" width="9" style="101" bestFit="1" customWidth="1"/>
    <col min="10210" max="10210" width="7.85546875" style="101" bestFit="1" customWidth="1"/>
    <col min="10211" max="10211" width="11.7109375" style="101" bestFit="1" customWidth="1"/>
    <col min="10212" max="10212" width="14.28515625" style="101" customWidth="1"/>
    <col min="10213" max="10213" width="11.7109375" style="101" bestFit="1" customWidth="1"/>
    <col min="10214" max="10214" width="14.140625" style="101" bestFit="1" customWidth="1"/>
    <col min="10215" max="10215" width="16.7109375" style="101" customWidth="1"/>
    <col min="10216" max="10216" width="16.5703125" style="101" customWidth="1"/>
    <col min="10217" max="10218" width="7.85546875" style="101" bestFit="1" customWidth="1"/>
    <col min="10219" max="10219" width="8" style="101" bestFit="1" customWidth="1"/>
    <col min="10220" max="10221" width="7.85546875" style="101" bestFit="1" customWidth="1"/>
    <col min="10222" max="10222" width="9.7109375" style="101" customWidth="1"/>
    <col min="10223" max="10223" width="12.85546875" style="101" customWidth="1"/>
    <col min="10224" max="10460" width="9.140625" style="101"/>
    <col min="10461" max="10461" width="9" style="101" bestFit="1" customWidth="1"/>
    <col min="10462" max="10462" width="9.85546875" style="101" bestFit="1" customWidth="1"/>
    <col min="10463" max="10463" width="9.140625" style="101" bestFit="1" customWidth="1"/>
    <col min="10464" max="10464" width="16" style="101" bestFit="1" customWidth="1"/>
    <col min="10465" max="10465" width="9" style="101" bestFit="1" customWidth="1"/>
    <col min="10466" max="10466" width="7.85546875" style="101" bestFit="1" customWidth="1"/>
    <col min="10467" max="10467" width="11.7109375" style="101" bestFit="1" customWidth="1"/>
    <col min="10468" max="10468" width="14.28515625" style="101" customWidth="1"/>
    <col min="10469" max="10469" width="11.7109375" style="101" bestFit="1" customWidth="1"/>
    <col min="10470" max="10470" width="14.140625" style="101" bestFit="1" customWidth="1"/>
    <col min="10471" max="10471" width="16.7109375" style="101" customWidth="1"/>
    <col min="10472" max="10472" width="16.5703125" style="101" customWidth="1"/>
    <col min="10473" max="10474" width="7.85546875" style="101" bestFit="1" customWidth="1"/>
    <col min="10475" max="10475" width="8" style="101" bestFit="1" customWidth="1"/>
    <col min="10476" max="10477" width="7.85546875" style="101" bestFit="1" customWidth="1"/>
    <col min="10478" max="10478" width="9.7109375" style="101" customWidth="1"/>
    <col min="10479" max="10479" width="12.85546875" style="101" customWidth="1"/>
    <col min="10480" max="10716" width="9.140625" style="101"/>
    <col min="10717" max="10717" width="9" style="101" bestFit="1" customWidth="1"/>
    <col min="10718" max="10718" width="9.85546875" style="101" bestFit="1" customWidth="1"/>
    <col min="10719" max="10719" width="9.140625" style="101" bestFit="1" customWidth="1"/>
    <col min="10720" max="10720" width="16" style="101" bestFit="1" customWidth="1"/>
    <col min="10721" max="10721" width="9" style="101" bestFit="1" customWidth="1"/>
    <col min="10722" max="10722" width="7.85546875" style="101" bestFit="1" customWidth="1"/>
    <col min="10723" max="10723" width="11.7109375" style="101" bestFit="1" customWidth="1"/>
    <col min="10724" max="10724" width="14.28515625" style="101" customWidth="1"/>
    <col min="10725" max="10725" width="11.7109375" style="101" bestFit="1" customWidth="1"/>
    <col min="10726" max="10726" width="14.140625" style="101" bestFit="1" customWidth="1"/>
    <col min="10727" max="10727" width="16.7109375" style="101" customWidth="1"/>
    <col min="10728" max="10728" width="16.5703125" style="101" customWidth="1"/>
    <col min="10729" max="10730" width="7.85546875" style="101" bestFit="1" customWidth="1"/>
    <col min="10731" max="10731" width="8" style="101" bestFit="1" customWidth="1"/>
    <col min="10732" max="10733" width="7.85546875" style="101" bestFit="1" customWidth="1"/>
    <col min="10734" max="10734" width="9.7109375" style="101" customWidth="1"/>
    <col min="10735" max="10735" width="12.85546875" style="101" customWidth="1"/>
    <col min="10736" max="10972" width="9.140625" style="101"/>
    <col min="10973" max="10973" width="9" style="101" bestFit="1" customWidth="1"/>
    <col min="10974" max="10974" width="9.85546875" style="101" bestFit="1" customWidth="1"/>
    <col min="10975" max="10975" width="9.140625" style="101" bestFit="1" customWidth="1"/>
    <col min="10976" max="10976" width="16" style="101" bestFit="1" customWidth="1"/>
    <col min="10977" max="10977" width="9" style="101" bestFit="1" customWidth="1"/>
    <col min="10978" max="10978" width="7.85546875" style="101" bestFit="1" customWidth="1"/>
    <col min="10979" max="10979" width="11.7109375" style="101" bestFit="1" customWidth="1"/>
    <col min="10980" max="10980" width="14.28515625" style="101" customWidth="1"/>
    <col min="10981" max="10981" width="11.7109375" style="101" bestFit="1" customWidth="1"/>
    <col min="10982" max="10982" width="14.140625" style="101" bestFit="1" customWidth="1"/>
    <col min="10983" max="10983" width="16.7109375" style="101" customWidth="1"/>
    <col min="10984" max="10984" width="16.5703125" style="101" customWidth="1"/>
    <col min="10985" max="10986" width="7.85546875" style="101" bestFit="1" customWidth="1"/>
    <col min="10987" max="10987" width="8" style="101" bestFit="1" customWidth="1"/>
    <col min="10988" max="10989" width="7.85546875" style="101" bestFit="1" customWidth="1"/>
    <col min="10990" max="10990" width="9.7109375" style="101" customWidth="1"/>
    <col min="10991" max="10991" width="12.85546875" style="101" customWidth="1"/>
    <col min="10992" max="11228" width="9.140625" style="101"/>
    <col min="11229" max="11229" width="9" style="101" bestFit="1" customWidth="1"/>
    <col min="11230" max="11230" width="9.85546875" style="101" bestFit="1" customWidth="1"/>
    <col min="11231" max="11231" width="9.140625" style="101" bestFit="1" customWidth="1"/>
    <col min="11232" max="11232" width="16" style="101" bestFit="1" customWidth="1"/>
    <col min="11233" max="11233" width="9" style="101" bestFit="1" customWidth="1"/>
    <col min="11234" max="11234" width="7.85546875" style="101" bestFit="1" customWidth="1"/>
    <col min="11235" max="11235" width="11.7109375" style="101" bestFit="1" customWidth="1"/>
    <col min="11236" max="11236" width="14.28515625" style="101" customWidth="1"/>
    <col min="11237" max="11237" width="11.7109375" style="101" bestFit="1" customWidth="1"/>
    <col min="11238" max="11238" width="14.140625" style="101" bestFit="1" customWidth="1"/>
    <col min="11239" max="11239" width="16.7109375" style="101" customWidth="1"/>
    <col min="11240" max="11240" width="16.5703125" style="101" customWidth="1"/>
    <col min="11241" max="11242" width="7.85546875" style="101" bestFit="1" customWidth="1"/>
    <col min="11243" max="11243" width="8" style="101" bestFit="1" customWidth="1"/>
    <col min="11244" max="11245" width="7.85546875" style="101" bestFit="1" customWidth="1"/>
    <col min="11246" max="11246" width="9.7109375" style="101" customWidth="1"/>
    <col min="11247" max="11247" width="12.85546875" style="101" customWidth="1"/>
    <col min="11248" max="11484" width="9.140625" style="101"/>
    <col min="11485" max="11485" width="9" style="101" bestFit="1" customWidth="1"/>
    <col min="11486" max="11486" width="9.85546875" style="101" bestFit="1" customWidth="1"/>
    <col min="11487" max="11487" width="9.140625" style="101" bestFit="1" customWidth="1"/>
    <col min="11488" max="11488" width="16" style="101" bestFit="1" customWidth="1"/>
    <col min="11489" max="11489" width="9" style="101" bestFit="1" customWidth="1"/>
    <col min="11490" max="11490" width="7.85546875" style="101" bestFit="1" customWidth="1"/>
    <col min="11491" max="11491" width="11.7109375" style="101" bestFit="1" customWidth="1"/>
    <col min="11492" max="11492" width="14.28515625" style="101" customWidth="1"/>
    <col min="11493" max="11493" width="11.7109375" style="101" bestFit="1" customWidth="1"/>
    <col min="11494" max="11494" width="14.140625" style="101" bestFit="1" customWidth="1"/>
    <col min="11495" max="11495" width="16.7109375" style="101" customWidth="1"/>
    <col min="11496" max="11496" width="16.5703125" style="101" customWidth="1"/>
    <col min="11497" max="11498" width="7.85546875" style="101" bestFit="1" customWidth="1"/>
    <col min="11499" max="11499" width="8" style="101" bestFit="1" customWidth="1"/>
    <col min="11500" max="11501" width="7.85546875" style="101" bestFit="1" customWidth="1"/>
    <col min="11502" max="11502" width="9.7109375" style="101" customWidth="1"/>
    <col min="11503" max="11503" width="12.85546875" style="101" customWidth="1"/>
    <col min="11504" max="11740" width="9.140625" style="101"/>
    <col min="11741" max="11741" width="9" style="101" bestFit="1" customWidth="1"/>
    <col min="11742" max="11742" width="9.85546875" style="101" bestFit="1" customWidth="1"/>
    <col min="11743" max="11743" width="9.140625" style="101" bestFit="1" customWidth="1"/>
    <col min="11744" max="11744" width="16" style="101" bestFit="1" customWidth="1"/>
    <col min="11745" max="11745" width="9" style="101" bestFit="1" customWidth="1"/>
    <col min="11746" max="11746" width="7.85546875" style="101" bestFit="1" customWidth="1"/>
    <col min="11747" max="11747" width="11.7109375" style="101" bestFit="1" customWidth="1"/>
    <col min="11748" max="11748" width="14.28515625" style="101" customWidth="1"/>
    <col min="11749" max="11749" width="11.7109375" style="101" bestFit="1" customWidth="1"/>
    <col min="11750" max="11750" width="14.140625" style="101" bestFit="1" customWidth="1"/>
    <col min="11751" max="11751" width="16.7109375" style="101" customWidth="1"/>
    <col min="11752" max="11752" width="16.5703125" style="101" customWidth="1"/>
    <col min="11753" max="11754" width="7.85546875" style="101" bestFit="1" customWidth="1"/>
    <col min="11755" max="11755" width="8" style="101" bestFit="1" customWidth="1"/>
    <col min="11756" max="11757" width="7.85546875" style="101" bestFit="1" customWidth="1"/>
    <col min="11758" max="11758" width="9.7109375" style="101" customWidth="1"/>
    <col min="11759" max="11759" width="12.85546875" style="101" customWidth="1"/>
    <col min="11760" max="11996" width="9.140625" style="101"/>
    <col min="11997" max="11997" width="9" style="101" bestFit="1" customWidth="1"/>
    <col min="11998" max="11998" width="9.85546875" style="101" bestFit="1" customWidth="1"/>
    <col min="11999" max="11999" width="9.140625" style="101" bestFit="1" customWidth="1"/>
    <col min="12000" max="12000" width="16" style="101" bestFit="1" customWidth="1"/>
    <col min="12001" max="12001" width="9" style="101" bestFit="1" customWidth="1"/>
    <col min="12002" max="12002" width="7.85546875" style="101" bestFit="1" customWidth="1"/>
    <col min="12003" max="12003" width="11.7109375" style="101" bestFit="1" customWidth="1"/>
    <col min="12004" max="12004" width="14.28515625" style="101" customWidth="1"/>
    <col min="12005" max="12005" width="11.7109375" style="101" bestFit="1" customWidth="1"/>
    <col min="12006" max="12006" width="14.140625" style="101" bestFit="1" customWidth="1"/>
    <col min="12007" max="12007" width="16.7109375" style="101" customWidth="1"/>
    <col min="12008" max="12008" width="16.5703125" style="101" customWidth="1"/>
    <col min="12009" max="12010" width="7.85546875" style="101" bestFit="1" customWidth="1"/>
    <col min="12011" max="12011" width="8" style="101" bestFit="1" customWidth="1"/>
    <col min="12012" max="12013" width="7.85546875" style="101" bestFit="1" customWidth="1"/>
    <col min="12014" max="12014" width="9.7109375" style="101" customWidth="1"/>
    <col min="12015" max="12015" width="12.85546875" style="101" customWidth="1"/>
    <col min="12016" max="12252" width="9.140625" style="101"/>
    <col min="12253" max="12253" width="9" style="101" bestFit="1" customWidth="1"/>
    <col min="12254" max="12254" width="9.85546875" style="101" bestFit="1" customWidth="1"/>
    <col min="12255" max="12255" width="9.140625" style="101" bestFit="1" customWidth="1"/>
    <col min="12256" max="12256" width="16" style="101" bestFit="1" customWidth="1"/>
    <col min="12257" max="12257" width="9" style="101" bestFit="1" customWidth="1"/>
    <col min="12258" max="12258" width="7.85546875" style="101" bestFit="1" customWidth="1"/>
    <col min="12259" max="12259" width="11.7109375" style="101" bestFit="1" customWidth="1"/>
    <col min="12260" max="12260" width="14.28515625" style="101" customWidth="1"/>
    <col min="12261" max="12261" width="11.7109375" style="101" bestFit="1" customWidth="1"/>
    <col min="12262" max="12262" width="14.140625" style="101" bestFit="1" customWidth="1"/>
    <col min="12263" max="12263" width="16.7109375" style="101" customWidth="1"/>
    <col min="12264" max="12264" width="16.5703125" style="101" customWidth="1"/>
    <col min="12265" max="12266" width="7.85546875" style="101" bestFit="1" customWidth="1"/>
    <col min="12267" max="12267" width="8" style="101" bestFit="1" customWidth="1"/>
    <col min="12268" max="12269" width="7.85546875" style="101" bestFit="1" customWidth="1"/>
    <col min="12270" max="12270" width="9.7109375" style="101" customWidth="1"/>
    <col min="12271" max="12271" width="12.85546875" style="101" customWidth="1"/>
    <col min="12272" max="12508" width="9.140625" style="101"/>
    <col min="12509" max="12509" width="9" style="101" bestFit="1" customWidth="1"/>
    <col min="12510" max="12510" width="9.85546875" style="101" bestFit="1" customWidth="1"/>
    <col min="12511" max="12511" width="9.140625" style="101" bestFit="1" customWidth="1"/>
    <col min="12512" max="12512" width="16" style="101" bestFit="1" customWidth="1"/>
    <col min="12513" max="12513" width="9" style="101" bestFit="1" customWidth="1"/>
    <col min="12514" max="12514" width="7.85546875" style="101" bestFit="1" customWidth="1"/>
    <col min="12515" max="12515" width="11.7109375" style="101" bestFit="1" customWidth="1"/>
    <col min="12516" max="12516" width="14.28515625" style="101" customWidth="1"/>
    <col min="12517" max="12517" width="11.7109375" style="101" bestFit="1" customWidth="1"/>
    <col min="12518" max="12518" width="14.140625" style="101" bestFit="1" customWidth="1"/>
    <col min="12519" max="12519" width="16.7109375" style="101" customWidth="1"/>
    <col min="12520" max="12520" width="16.5703125" style="101" customWidth="1"/>
    <col min="12521" max="12522" width="7.85546875" style="101" bestFit="1" customWidth="1"/>
    <col min="12523" max="12523" width="8" style="101" bestFit="1" customWidth="1"/>
    <col min="12524" max="12525" width="7.85546875" style="101" bestFit="1" customWidth="1"/>
    <col min="12526" max="12526" width="9.7109375" style="101" customWidth="1"/>
    <col min="12527" max="12527" width="12.85546875" style="101" customWidth="1"/>
    <col min="12528" max="12764" width="9.140625" style="101"/>
    <col min="12765" max="12765" width="9" style="101" bestFit="1" customWidth="1"/>
    <col min="12766" max="12766" width="9.85546875" style="101" bestFit="1" customWidth="1"/>
    <col min="12767" max="12767" width="9.140625" style="101" bestFit="1" customWidth="1"/>
    <col min="12768" max="12768" width="16" style="101" bestFit="1" customWidth="1"/>
    <col min="12769" max="12769" width="9" style="101" bestFit="1" customWidth="1"/>
    <col min="12770" max="12770" width="7.85546875" style="101" bestFit="1" customWidth="1"/>
    <col min="12771" max="12771" width="11.7109375" style="101" bestFit="1" customWidth="1"/>
    <col min="12772" max="12772" width="14.28515625" style="101" customWidth="1"/>
    <col min="12773" max="12773" width="11.7109375" style="101" bestFit="1" customWidth="1"/>
    <col min="12774" max="12774" width="14.140625" style="101" bestFit="1" customWidth="1"/>
    <col min="12775" max="12775" width="16.7109375" style="101" customWidth="1"/>
    <col min="12776" max="12776" width="16.5703125" style="101" customWidth="1"/>
    <col min="12777" max="12778" width="7.85546875" style="101" bestFit="1" customWidth="1"/>
    <col min="12779" max="12779" width="8" style="101" bestFit="1" customWidth="1"/>
    <col min="12780" max="12781" width="7.85546875" style="101" bestFit="1" customWidth="1"/>
    <col min="12782" max="12782" width="9.7109375" style="101" customWidth="1"/>
    <col min="12783" max="12783" width="12.85546875" style="101" customWidth="1"/>
    <col min="12784" max="13020" width="9.140625" style="101"/>
    <col min="13021" max="13021" width="9" style="101" bestFit="1" customWidth="1"/>
    <col min="13022" max="13022" width="9.85546875" style="101" bestFit="1" customWidth="1"/>
    <col min="13023" max="13023" width="9.140625" style="101" bestFit="1" customWidth="1"/>
    <col min="13024" max="13024" width="16" style="101" bestFit="1" customWidth="1"/>
    <col min="13025" max="13025" width="9" style="101" bestFit="1" customWidth="1"/>
    <col min="13026" max="13026" width="7.85546875" style="101" bestFit="1" customWidth="1"/>
    <col min="13027" max="13027" width="11.7109375" style="101" bestFit="1" customWidth="1"/>
    <col min="13028" max="13028" width="14.28515625" style="101" customWidth="1"/>
    <col min="13029" max="13029" width="11.7109375" style="101" bestFit="1" customWidth="1"/>
    <col min="13030" max="13030" width="14.140625" style="101" bestFit="1" customWidth="1"/>
    <col min="13031" max="13031" width="16.7109375" style="101" customWidth="1"/>
    <col min="13032" max="13032" width="16.5703125" style="101" customWidth="1"/>
    <col min="13033" max="13034" width="7.85546875" style="101" bestFit="1" customWidth="1"/>
    <col min="13035" max="13035" width="8" style="101" bestFit="1" customWidth="1"/>
    <col min="13036" max="13037" width="7.85546875" style="101" bestFit="1" customWidth="1"/>
    <col min="13038" max="13038" width="9.7109375" style="101" customWidth="1"/>
    <col min="13039" max="13039" width="12.85546875" style="101" customWidth="1"/>
    <col min="13040" max="13276" width="9.140625" style="101"/>
    <col min="13277" max="13277" width="9" style="101" bestFit="1" customWidth="1"/>
    <col min="13278" max="13278" width="9.85546875" style="101" bestFit="1" customWidth="1"/>
    <col min="13279" max="13279" width="9.140625" style="101" bestFit="1" customWidth="1"/>
    <col min="13280" max="13280" width="16" style="101" bestFit="1" customWidth="1"/>
    <col min="13281" max="13281" width="9" style="101" bestFit="1" customWidth="1"/>
    <col min="13282" max="13282" width="7.85546875" style="101" bestFit="1" customWidth="1"/>
    <col min="13283" max="13283" width="11.7109375" style="101" bestFit="1" customWidth="1"/>
    <col min="13284" max="13284" width="14.28515625" style="101" customWidth="1"/>
    <col min="13285" max="13285" width="11.7109375" style="101" bestFit="1" customWidth="1"/>
    <col min="13286" max="13286" width="14.140625" style="101" bestFit="1" customWidth="1"/>
    <col min="13287" max="13287" width="16.7109375" style="101" customWidth="1"/>
    <col min="13288" max="13288" width="16.5703125" style="101" customWidth="1"/>
    <col min="13289" max="13290" width="7.85546875" style="101" bestFit="1" customWidth="1"/>
    <col min="13291" max="13291" width="8" style="101" bestFit="1" customWidth="1"/>
    <col min="13292" max="13293" width="7.85546875" style="101" bestFit="1" customWidth="1"/>
    <col min="13294" max="13294" width="9.7109375" style="101" customWidth="1"/>
    <col min="13295" max="13295" width="12.85546875" style="101" customWidth="1"/>
    <col min="13296" max="13532" width="9.140625" style="101"/>
    <col min="13533" max="13533" width="9" style="101" bestFit="1" customWidth="1"/>
    <col min="13534" max="13534" width="9.85546875" style="101" bestFit="1" customWidth="1"/>
    <col min="13535" max="13535" width="9.140625" style="101" bestFit="1" customWidth="1"/>
    <col min="13536" max="13536" width="16" style="101" bestFit="1" customWidth="1"/>
    <col min="13537" max="13537" width="9" style="101" bestFit="1" customWidth="1"/>
    <col min="13538" max="13538" width="7.85546875" style="101" bestFit="1" customWidth="1"/>
    <col min="13539" max="13539" width="11.7109375" style="101" bestFit="1" customWidth="1"/>
    <col min="13540" max="13540" width="14.28515625" style="101" customWidth="1"/>
    <col min="13541" max="13541" width="11.7109375" style="101" bestFit="1" customWidth="1"/>
    <col min="13542" max="13542" width="14.140625" style="101" bestFit="1" customWidth="1"/>
    <col min="13543" max="13543" width="16.7109375" style="101" customWidth="1"/>
    <col min="13544" max="13544" width="16.5703125" style="101" customWidth="1"/>
    <col min="13545" max="13546" width="7.85546875" style="101" bestFit="1" customWidth="1"/>
    <col min="13547" max="13547" width="8" style="101" bestFit="1" customWidth="1"/>
    <col min="13548" max="13549" width="7.85546875" style="101" bestFit="1" customWidth="1"/>
    <col min="13550" max="13550" width="9.7109375" style="101" customWidth="1"/>
    <col min="13551" max="13551" width="12.85546875" style="101" customWidth="1"/>
    <col min="13552" max="13788" width="9.140625" style="101"/>
    <col min="13789" max="13789" width="9" style="101" bestFit="1" customWidth="1"/>
    <col min="13790" max="13790" width="9.85546875" style="101" bestFit="1" customWidth="1"/>
    <col min="13791" max="13791" width="9.140625" style="101" bestFit="1" customWidth="1"/>
    <col min="13792" max="13792" width="16" style="101" bestFit="1" customWidth="1"/>
    <col min="13793" max="13793" width="9" style="101" bestFit="1" customWidth="1"/>
    <col min="13794" max="13794" width="7.85546875" style="101" bestFit="1" customWidth="1"/>
    <col min="13795" max="13795" width="11.7109375" style="101" bestFit="1" customWidth="1"/>
    <col min="13796" max="13796" width="14.28515625" style="101" customWidth="1"/>
    <col min="13797" max="13797" width="11.7109375" style="101" bestFit="1" customWidth="1"/>
    <col min="13798" max="13798" width="14.140625" style="101" bestFit="1" customWidth="1"/>
    <col min="13799" max="13799" width="16.7109375" style="101" customWidth="1"/>
    <col min="13800" max="13800" width="16.5703125" style="101" customWidth="1"/>
    <col min="13801" max="13802" width="7.85546875" style="101" bestFit="1" customWidth="1"/>
    <col min="13803" max="13803" width="8" style="101" bestFit="1" customWidth="1"/>
    <col min="13804" max="13805" width="7.85546875" style="101" bestFit="1" customWidth="1"/>
    <col min="13806" max="13806" width="9.7109375" style="101" customWidth="1"/>
    <col min="13807" max="13807" width="12.85546875" style="101" customWidth="1"/>
    <col min="13808" max="14044" width="9.140625" style="101"/>
    <col min="14045" max="14045" width="9" style="101" bestFit="1" customWidth="1"/>
    <col min="14046" max="14046" width="9.85546875" style="101" bestFit="1" customWidth="1"/>
    <col min="14047" max="14047" width="9.140625" style="101" bestFit="1" customWidth="1"/>
    <col min="14048" max="14048" width="16" style="101" bestFit="1" customWidth="1"/>
    <col min="14049" max="14049" width="9" style="101" bestFit="1" customWidth="1"/>
    <col min="14050" max="14050" width="7.85546875" style="101" bestFit="1" customWidth="1"/>
    <col min="14051" max="14051" width="11.7109375" style="101" bestFit="1" customWidth="1"/>
    <col min="14052" max="14052" width="14.28515625" style="101" customWidth="1"/>
    <col min="14053" max="14053" width="11.7109375" style="101" bestFit="1" customWidth="1"/>
    <col min="14054" max="14054" width="14.140625" style="101" bestFit="1" customWidth="1"/>
    <col min="14055" max="14055" width="16.7109375" style="101" customWidth="1"/>
    <col min="14056" max="14056" width="16.5703125" style="101" customWidth="1"/>
    <col min="14057" max="14058" width="7.85546875" style="101" bestFit="1" customWidth="1"/>
    <col min="14059" max="14059" width="8" style="101" bestFit="1" customWidth="1"/>
    <col min="14060" max="14061" width="7.85546875" style="101" bestFit="1" customWidth="1"/>
    <col min="14062" max="14062" width="9.7109375" style="101" customWidth="1"/>
    <col min="14063" max="14063" width="12.85546875" style="101" customWidth="1"/>
    <col min="14064" max="14300" width="9.140625" style="101"/>
    <col min="14301" max="14301" width="9" style="101" bestFit="1" customWidth="1"/>
    <col min="14302" max="14302" width="9.85546875" style="101" bestFit="1" customWidth="1"/>
    <col min="14303" max="14303" width="9.140625" style="101" bestFit="1" customWidth="1"/>
    <col min="14304" max="14304" width="16" style="101" bestFit="1" customWidth="1"/>
    <col min="14305" max="14305" width="9" style="101" bestFit="1" customWidth="1"/>
    <col min="14306" max="14306" width="7.85546875" style="101" bestFit="1" customWidth="1"/>
    <col min="14307" max="14307" width="11.7109375" style="101" bestFit="1" customWidth="1"/>
    <col min="14308" max="14308" width="14.28515625" style="101" customWidth="1"/>
    <col min="14309" max="14309" width="11.7109375" style="101" bestFit="1" customWidth="1"/>
    <col min="14310" max="14310" width="14.140625" style="101" bestFit="1" customWidth="1"/>
    <col min="14311" max="14311" width="16.7109375" style="101" customWidth="1"/>
    <col min="14312" max="14312" width="16.5703125" style="101" customWidth="1"/>
    <col min="14313" max="14314" width="7.85546875" style="101" bestFit="1" customWidth="1"/>
    <col min="14315" max="14315" width="8" style="101" bestFit="1" customWidth="1"/>
    <col min="14316" max="14317" width="7.85546875" style="101" bestFit="1" customWidth="1"/>
    <col min="14318" max="14318" width="9.7109375" style="101" customWidth="1"/>
    <col min="14319" max="14319" width="12.85546875" style="101" customWidth="1"/>
    <col min="14320" max="14556" width="9.140625" style="101"/>
    <col min="14557" max="14557" width="9" style="101" bestFit="1" customWidth="1"/>
    <col min="14558" max="14558" width="9.85546875" style="101" bestFit="1" customWidth="1"/>
    <col min="14559" max="14559" width="9.140625" style="101" bestFit="1" customWidth="1"/>
    <col min="14560" max="14560" width="16" style="101" bestFit="1" customWidth="1"/>
    <col min="14561" max="14561" width="9" style="101" bestFit="1" customWidth="1"/>
    <col min="14562" max="14562" width="7.85546875" style="101" bestFit="1" customWidth="1"/>
    <col min="14563" max="14563" width="11.7109375" style="101" bestFit="1" customWidth="1"/>
    <col min="14564" max="14564" width="14.28515625" style="101" customWidth="1"/>
    <col min="14565" max="14565" width="11.7109375" style="101" bestFit="1" customWidth="1"/>
    <col min="14566" max="14566" width="14.140625" style="101" bestFit="1" customWidth="1"/>
    <col min="14567" max="14567" width="16.7109375" style="101" customWidth="1"/>
    <col min="14568" max="14568" width="16.5703125" style="101" customWidth="1"/>
    <col min="14569" max="14570" width="7.85546875" style="101" bestFit="1" customWidth="1"/>
    <col min="14571" max="14571" width="8" style="101" bestFit="1" customWidth="1"/>
    <col min="14572" max="14573" width="7.85546875" style="101" bestFit="1" customWidth="1"/>
    <col min="14574" max="14574" width="9.7109375" style="101" customWidth="1"/>
    <col min="14575" max="14575" width="12.85546875" style="101" customWidth="1"/>
    <col min="14576" max="14812" width="9.140625" style="101"/>
    <col min="14813" max="14813" width="9" style="101" bestFit="1" customWidth="1"/>
    <col min="14814" max="14814" width="9.85546875" style="101" bestFit="1" customWidth="1"/>
    <col min="14815" max="14815" width="9.140625" style="101" bestFit="1" customWidth="1"/>
    <col min="14816" max="14816" width="16" style="101" bestFit="1" customWidth="1"/>
    <col min="14817" max="14817" width="9" style="101" bestFit="1" customWidth="1"/>
    <col min="14818" max="14818" width="7.85546875" style="101" bestFit="1" customWidth="1"/>
    <col min="14819" max="14819" width="11.7109375" style="101" bestFit="1" customWidth="1"/>
    <col min="14820" max="14820" width="14.28515625" style="101" customWidth="1"/>
    <col min="14821" max="14821" width="11.7109375" style="101" bestFit="1" customWidth="1"/>
    <col min="14822" max="14822" width="14.140625" style="101" bestFit="1" customWidth="1"/>
    <col min="14823" max="14823" width="16.7109375" style="101" customWidth="1"/>
    <col min="14824" max="14824" width="16.5703125" style="101" customWidth="1"/>
    <col min="14825" max="14826" width="7.85546875" style="101" bestFit="1" customWidth="1"/>
    <col min="14827" max="14827" width="8" style="101" bestFit="1" customWidth="1"/>
    <col min="14828" max="14829" width="7.85546875" style="101" bestFit="1" customWidth="1"/>
    <col min="14830" max="14830" width="9.7109375" style="101" customWidth="1"/>
    <col min="14831" max="14831" width="12.85546875" style="101" customWidth="1"/>
    <col min="14832" max="15068" width="9.140625" style="101"/>
    <col min="15069" max="15069" width="9" style="101" bestFit="1" customWidth="1"/>
    <col min="15070" max="15070" width="9.85546875" style="101" bestFit="1" customWidth="1"/>
    <col min="15071" max="15071" width="9.140625" style="101" bestFit="1" customWidth="1"/>
    <col min="15072" max="15072" width="16" style="101" bestFit="1" customWidth="1"/>
    <col min="15073" max="15073" width="9" style="101" bestFit="1" customWidth="1"/>
    <col min="15074" max="15074" width="7.85546875" style="101" bestFit="1" customWidth="1"/>
    <col min="15075" max="15075" width="11.7109375" style="101" bestFit="1" customWidth="1"/>
    <col min="15076" max="15076" width="14.28515625" style="101" customWidth="1"/>
    <col min="15077" max="15077" width="11.7109375" style="101" bestFit="1" customWidth="1"/>
    <col min="15078" max="15078" width="14.140625" style="101" bestFit="1" customWidth="1"/>
    <col min="15079" max="15079" width="16.7109375" style="101" customWidth="1"/>
    <col min="15080" max="15080" width="16.5703125" style="101" customWidth="1"/>
    <col min="15081" max="15082" width="7.85546875" style="101" bestFit="1" customWidth="1"/>
    <col min="15083" max="15083" width="8" style="101" bestFit="1" customWidth="1"/>
    <col min="15084" max="15085" width="7.85546875" style="101" bestFit="1" customWidth="1"/>
    <col min="15086" max="15086" width="9.7109375" style="101" customWidth="1"/>
    <col min="15087" max="15087" width="12.85546875" style="101" customWidth="1"/>
    <col min="15088" max="15324" width="9.140625" style="101"/>
    <col min="15325" max="15325" width="9" style="101" bestFit="1" customWidth="1"/>
    <col min="15326" max="15326" width="9.85546875" style="101" bestFit="1" customWidth="1"/>
    <col min="15327" max="15327" width="9.140625" style="101" bestFit="1" customWidth="1"/>
    <col min="15328" max="15328" width="16" style="101" bestFit="1" customWidth="1"/>
    <col min="15329" max="15329" width="9" style="101" bestFit="1" customWidth="1"/>
    <col min="15330" max="15330" width="7.85546875" style="101" bestFit="1" customWidth="1"/>
    <col min="15331" max="15331" width="11.7109375" style="101" bestFit="1" customWidth="1"/>
    <col min="15332" max="15332" width="14.28515625" style="101" customWidth="1"/>
    <col min="15333" max="15333" width="11.7109375" style="101" bestFit="1" customWidth="1"/>
    <col min="15334" max="15334" width="14.140625" style="101" bestFit="1" customWidth="1"/>
    <col min="15335" max="15335" width="16.7109375" style="101" customWidth="1"/>
    <col min="15336" max="15336" width="16.5703125" style="101" customWidth="1"/>
    <col min="15337" max="15338" width="7.85546875" style="101" bestFit="1" customWidth="1"/>
    <col min="15339" max="15339" width="8" style="101" bestFit="1" customWidth="1"/>
    <col min="15340" max="15341" width="7.85546875" style="101" bestFit="1" customWidth="1"/>
    <col min="15342" max="15342" width="9.7109375" style="101" customWidth="1"/>
    <col min="15343" max="15343" width="12.85546875" style="101" customWidth="1"/>
    <col min="15344" max="15580" width="9.140625" style="101"/>
    <col min="15581" max="15581" width="9" style="101" bestFit="1" customWidth="1"/>
    <col min="15582" max="15582" width="9.85546875" style="101" bestFit="1" customWidth="1"/>
    <col min="15583" max="15583" width="9.140625" style="101" bestFit="1" customWidth="1"/>
    <col min="15584" max="15584" width="16" style="101" bestFit="1" customWidth="1"/>
    <col min="15585" max="15585" width="9" style="101" bestFit="1" customWidth="1"/>
    <col min="15586" max="15586" width="7.85546875" style="101" bestFit="1" customWidth="1"/>
    <col min="15587" max="15587" width="11.7109375" style="101" bestFit="1" customWidth="1"/>
    <col min="15588" max="15588" width="14.28515625" style="101" customWidth="1"/>
    <col min="15589" max="15589" width="11.7109375" style="101" bestFit="1" customWidth="1"/>
    <col min="15590" max="15590" width="14.140625" style="101" bestFit="1" customWidth="1"/>
    <col min="15591" max="15591" width="16.7109375" style="101" customWidth="1"/>
    <col min="15592" max="15592" width="16.5703125" style="101" customWidth="1"/>
    <col min="15593" max="15594" width="7.85546875" style="101" bestFit="1" customWidth="1"/>
    <col min="15595" max="15595" width="8" style="101" bestFit="1" customWidth="1"/>
    <col min="15596" max="15597" width="7.85546875" style="101" bestFit="1" customWidth="1"/>
    <col min="15598" max="15598" width="9.7109375" style="101" customWidth="1"/>
    <col min="15599" max="15599" width="12.85546875" style="101" customWidth="1"/>
    <col min="15600" max="15836" width="9.140625" style="101"/>
    <col min="15837" max="15837" width="9" style="101" bestFit="1" customWidth="1"/>
    <col min="15838" max="15838" width="9.85546875" style="101" bestFit="1" customWidth="1"/>
    <col min="15839" max="15839" width="9.140625" style="101" bestFit="1" customWidth="1"/>
    <col min="15840" max="15840" width="16" style="101" bestFit="1" customWidth="1"/>
    <col min="15841" max="15841" width="9" style="101" bestFit="1" customWidth="1"/>
    <col min="15842" max="15842" width="7.85546875" style="101" bestFit="1" customWidth="1"/>
    <col min="15843" max="15843" width="11.7109375" style="101" bestFit="1" customWidth="1"/>
    <col min="15844" max="15844" width="14.28515625" style="101" customWidth="1"/>
    <col min="15845" max="15845" width="11.7109375" style="101" bestFit="1" customWidth="1"/>
    <col min="15846" max="15846" width="14.140625" style="101" bestFit="1" customWidth="1"/>
    <col min="15847" max="15847" width="16.7109375" style="101" customWidth="1"/>
    <col min="15848" max="15848" width="16.5703125" style="101" customWidth="1"/>
    <col min="15849" max="15850" width="7.85546875" style="101" bestFit="1" customWidth="1"/>
    <col min="15851" max="15851" width="8" style="101" bestFit="1" customWidth="1"/>
    <col min="15852" max="15853" width="7.85546875" style="101" bestFit="1" customWidth="1"/>
    <col min="15854" max="15854" width="9.7109375" style="101" customWidth="1"/>
    <col min="15855" max="15855" width="12.85546875" style="101" customWidth="1"/>
    <col min="15856" max="16092" width="9.140625" style="101"/>
    <col min="16093" max="16093" width="9" style="101" bestFit="1" customWidth="1"/>
    <col min="16094" max="16094" width="9.85546875" style="101" bestFit="1" customWidth="1"/>
    <col min="16095" max="16095" width="9.140625" style="101" bestFit="1" customWidth="1"/>
    <col min="16096" max="16096" width="16" style="101" bestFit="1" customWidth="1"/>
    <col min="16097" max="16097" width="9" style="101" bestFit="1" customWidth="1"/>
    <col min="16098" max="16098" width="7.85546875" style="101" bestFit="1" customWidth="1"/>
    <col min="16099" max="16099" width="11.7109375" style="101" bestFit="1" customWidth="1"/>
    <col min="16100" max="16100" width="14.28515625" style="101" customWidth="1"/>
    <col min="16101" max="16101" width="11.7109375" style="101" bestFit="1" customWidth="1"/>
    <col min="16102" max="16102" width="14.140625" style="101" bestFit="1" customWidth="1"/>
    <col min="16103" max="16103" width="16.7109375" style="101" customWidth="1"/>
    <col min="16104" max="16104" width="16.5703125" style="101" customWidth="1"/>
    <col min="16105" max="16106" width="7.85546875" style="101" bestFit="1" customWidth="1"/>
    <col min="16107" max="16107" width="8" style="101" bestFit="1" customWidth="1"/>
    <col min="16108" max="16109" width="7.85546875" style="101" bestFit="1" customWidth="1"/>
    <col min="16110" max="16110" width="9.7109375" style="101" customWidth="1"/>
    <col min="16111" max="16111" width="12.85546875" style="101" customWidth="1"/>
    <col min="16112" max="16384" width="9.140625" style="101"/>
  </cols>
  <sheetData>
    <row r="1" spans="1:22" s="103" customFormat="1" ht="15.75" customHeight="1">
      <c r="A1" s="559" t="s">
        <v>1</v>
      </c>
      <c r="B1" s="687" t="s">
        <v>0</v>
      </c>
      <c r="C1" s="686" t="s">
        <v>146</v>
      </c>
      <c r="D1" s="686"/>
      <c r="E1" s="686"/>
      <c r="F1" s="700" t="s">
        <v>29</v>
      </c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  <c r="R1" s="701"/>
      <c r="S1" s="701"/>
      <c r="T1" s="701"/>
      <c r="U1" s="701"/>
      <c r="V1" s="702"/>
    </row>
    <row r="2" spans="1:22" ht="16.5" thickBot="1">
      <c r="A2" s="560"/>
      <c r="B2" s="688"/>
      <c r="C2" s="104" t="s">
        <v>23</v>
      </c>
      <c r="D2" s="109" t="s">
        <v>9</v>
      </c>
      <c r="E2" s="111" t="s">
        <v>33</v>
      </c>
      <c r="F2" s="275">
        <v>61</v>
      </c>
      <c r="G2" s="275">
        <v>62</v>
      </c>
      <c r="H2" s="275">
        <v>63</v>
      </c>
      <c r="I2" s="276">
        <v>64</v>
      </c>
      <c r="J2" s="277" t="s">
        <v>428</v>
      </c>
      <c r="K2" s="277" t="s">
        <v>429</v>
      </c>
      <c r="L2" s="277" t="s">
        <v>430</v>
      </c>
      <c r="M2" s="278">
        <v>65</v>
      </c>
      <c r="N2" s="279" t="s">
        <v>431</v>
      </c>
      <c r="O2" s="279" t="s">
        <v>432</v>
      </c>
      <c r="P2" s="279" t="s">
        <v>433</v>
      </c>
      <c r="Q2" s="279" t="s">
        <v>567</v>
      </c>
      <c r="R2" s="279" t="s">
        <v>434</v>
      </c>
      <c r="S2" s="275" t="s">
        <v>435</v>
      </c>
      <c r="T2" s="172">
        <v>67</v>
      </c>
      <c r="U2" s="172"/>
      <c r="V2" s="274"/>
    </row>
    <row r="3" spans="1:22" s="136" customFormat="1">
      <c r="A3" s="468">
        <f>'1-συμβολαια'!A3</f>
        <v>11220</v>
      </c>
      <c r="B3" s="469" t="str">
        <f>'1-συμβολαια'!C3</f>
        <v>αποδοχή κληρονομιάς</v>
      </c>
      <c r="C3" s="366"/>
      <c r="D3" s="366"/>
      <c r="E3" s="366"/>
      <c r="F3" s="394"/>
      <c r="G3" s="394"/>
      <c r="H3" s="395"/>
      <c r="I3" s="396"/>
      <c r="J3" s="396"/>
      <c r="K3" s="396"/>
      <c r="L3" s="396"/>
      <c r="M3" s="396"/>
      <c r="N3" s="394"/>
      <c r="O3" s="394"/>
      <c r="P3" s="394"/>
      <c r="Q3" s="394"/>
      <c r="R3" s="394"/>
      <c r="S3" s="394"/>
      <c r="T3" s="394"/>
      <c r="U3" s="394"/>
      <c r="V3" s="394"/>
    </row>
    <row r="4" spans="1:22" s="136" customFormat="1">
      <c r="A4" s="467">
        <f>'1-συμβολαια'!A4</f>
        <v>0</v>
      </c>
      <c r="B4" s="504" t="str">
        <f>'1-συμβολαια'!C4</f>
        <v>χρησικτησία  αγροτεμαχίων 1-2-3-4-5-6-8-9-??? = πατρός ΔΩΡΕΑ άτυπος</v>
      </c>
      <c r="C4" s="332">
        <f>'1-συμβολαια'!L4</f>
        <v>176.35989499999999</v>
      </c>
      <c r="D4" s="366">
        <f>'1-συμβολαια'!N4</f>
        <v>0</v>
      </c>
      <c r="E4" s="366">
        <f t="shared" ref="E4:E6" si="0">C4-D4</f>
        <v>176.35989499999999</v>
      </c>
      <c r="F4" s="333">
        <v>61</v>
      </c>
      <c r="G4" s="333">
        <v>62</v>
      </c>
      <c r="H4" s="364"/>
      <c r="I4" s="365"/>
      <c r="J4" s="365"/>
      <c r="K4" s="365"/>
      <c r="L4" s="365"/>
      <c r="M4" s="365"/>
      <c r="N4" s="333">
        <v>7</v>
      </c>
      <c r="O4" s="333"/>
      <c r="P4" s="333"/>
      <c r="Q4" s="333"/>
      <c r="R4" s="333"/>
      <c r="S4" s="333"/>
      <c r="T4" s="333"/>
      <c r="U4" s="333"/>
      <c r="V4" s="333"/>
    </row>
    <row r="5" spans="1:22" s="136" customFormat="1">
      <c r="A5" s="467">
        <f>'1-συμβολαια'!A5</f>
        <v>0</v>
      </c>
      <c r="B5" s="363" t="str">
        <f>'1-συμβολαια'!C5</f>
        <v>χρησικτησία  οικοπέδων  5-6 = πατρός ΔΩΡΕΑ άτυπος</v>
      </c>
      <c r="C5" s="332">
        <f>'1-συμβολαια'!L5</f>
        <v>174.90178999999998</v>
      </c>
      <c r="D5" s="366">
        <f>'1-συμβολαια'!N5</f>
        <v>0</v>
      </c>
      <c r="E5" s="366">
        <f t="shared" si="0"/>
        <v>174.90178999999998</v>
      </c>
      <c r="F5" s="333">
        <v>61</v>
      </c>
      <c r="G5" s="333">
        <v>62</v>
      </c>
      <c r="H5" s="364"/>
      <c r="I5" s="365"/>
      <c r="J5" s="365"/>
      <c r="K5" s="365"/>
      <c r="L5" s="365"/>
      <c r="M5" s="365"/>
      <c r="N5" s="333">
        <v>2</v>
      </c>
      <c r="O5" s="333"/>
      <c r="P5" s="333"/>
      <c r="Q5" s="333"/>
      <c r="R5" s="333"/>
      <c r="S5" s="333"/>
      <c r="T5" s="333"/>
      <c r="U5" s="333"/>
      <c r="V5" s="333"/>
    </row>
    <row r="6" spans="1:22" s="136" customFormat="1" ht="15.75" thickBot="1">
      <c r="A6" s="471">
        <f>'1-συμβολαια'!A6</f>
        <v>0</v>
      </c>
      <c r="B6" s="470" t="str">
        <f>'1-συμβολαια'!C6</f>
        <v>χρησικτησία αγροτεμαχίου 7' = ΑΝΑΔΑΣΜΟΣ</v>
      </c>
      <c r="C6" s="418">
        <f>'1-συμβολαια'!L6</f>
        <v>81.373815000000008</v>
      </c>
      <c r="D6" s="418">
        <f>'1-συμβολαια'!N6</f>
        <v>0</v>
      </c>
      <c r="E6" s="418">
        <f t="shared" si="0"/>
        <v>81.373815000000008</v>
      </c>
      <c r="F6" s="333">
        <v>61</v>
      </c>
      <c r="G6" s="333">
        <v>62</v>
      </c>
      <c r="H6" s="364"/>
      <c r="I6" s="365"/>
      <c r="J6" s="365"/>
      <c r="K6" s="365"/>
      <c r="L6" s="365"/>
      <c r="M6" s="365"/>
      <c r="N6" s="333"/>
      <c r="O6" s="333"/>
      <c r="P6" s="333"/>
      <c r="Q6" s="333"/>
      <c r="R6" s="333"/>
      <c r="S6" s="333"/>
      <c r="T6" s="333">
        <v>1</v>
      </c>
      <c r="U6" s="333"/>
      <c r="V6" s="333"/>
    </row>
    <row r="7" spans="1:22" ht="15.75">
      <c r="A7" s="575" t="s">
        <v>47</v>
      </c>
      <c r="B7" s="576"/>
      <c r="C7" s="100">
        <f>SUM(C3:C6)</f>
        <v>432.63549999999998</v>
      </c>
      <c r="D7" s="100">
        <f>SUM(D3:D6)</f>
        <v>0</v>
      </c>
      <c r="E7" s="100">
        <f>SUM(E3:E6)</f>
        <v>432.63549999999998</v>
      </c>
      <c r="I7" s="70">
        <f>SUM(I3:I6)</f>
        <v>0</v>
      </c>
      <c r="J7" s="70">
        <f>SUM(J3:J6)</f>
        <v>0</v>
      </c>
      <c r="K7" s="70">
        <f>SUM(K3:K6)</f>
        <v>0</v>
      </c>
      <c r="L7" s="70">
        <f>SUM(L3:L6)</f>
        <v>0</v>
      </c>
      <c r="M7" s="70">
        <f>SUM(M3:M6)</f>
        <v>0</v>
      </c>
      <c r="N7" s="70">
        <f>SUM(N3:N6)</f>
        <v>9</v>
      </c>
      <c r="O7" s="70">
        <f>SUM(O3:O6)</f>
        <v>0</v>
      </c>
      <c r="P7" s="70">
        <f>SUM(P3:P6)</f>
        <v>0</v>
      </c>
      <c r="Q7" s="70">
        <f>SUM(Q3:Q6)</f>
        <v>0</v>
      </c>
      <c r="R7" s="70">
        <f>SUM(R3:R6)</f>
        <v>0</v>
      </c>
      <c r="S7" s="70">
        <f>SUM(S3:S6)</f>
        <v>0</v>
      </c>
      <c r="T7" s="70">
        <f>SUM(T3:T6)</f>
        <v>1</v>
      </c>
    </row>
    <row r="8" spans="1:22"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</row>
    <row r="9" spans="1:22" ht="15.75">
      <c r="F9" s="156" t="s">
        <v>252</v>
      </c>
      <c r="G9" s="126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1"/>
    </row>
    <row r="10" spans="1:22" ht="15.75">
      <c r="F10" s="282"/>
      <c r="G10" s="139" t="s">
        <v>253</v>
      </c>
      <c r="H10" s="280"/>
      <c r="I10" s="280"/>
      <c r="J10" s="280"/>
      <c r="K10" s="280"/>
      <c r="L10" s="280"/>
      <c r="M10" s="280"/>
      <c r="N10" s="280"/>
      <c r="O10" s="280"/>
      <c r="P10" s="280"/>
      <c r="Q10" s="280"/>
      <c r="R10" s="280"/>
      <c r="S10" s="280"/>
      <c r="T10" s="280"/>
      <c r="U10" s="280"/>
      <c r="V10" s="281"/>
    </row>
    <row r="11" spans="1:22" ht="15.75">
      <c r="F11" s="281"/>
      <c r="G11" s="281"/>
      <c r="H11" s="156" t="s">
        <v>254</v>
      </c>
      <c r="I11" s="126"/>
      <c r="J11" s="126"/>
      <c r="K11" s="126"/>
      <c r="L11" s="280"/>
      <c r="M11" s="280"/>
      <c r="N11" s="280"/>
      <c r="O11" s="280"/>
      <c r="P11" s="280"/>
      <c r="Q11" s="280"/>
      <c r="R11" s="280"/>
      <c r="S11" s="280"/>
      <c r="T11" s="280"/>
      <c r="U11" s="280"/>
      <c r="V11" s="281"/>
    </row>
    <row r="12" spans="1:22" ht="15.75">
      <c r="F12" s="281"/>
      <c r="G12" s="282"/>
      <c r="H12" s="281"/>
      <c r="I12" s="139" t="s">
        <v>275</v>
      </c>
      <c r="J12" s="139"/>
      <c r="K12" s="139"/>
      <c r="L12" s="283"/>
      <c r="M12" s="283"/>
      <c r="N12" s="283"/>
      <c r="O12" s="283"/>
      <c r="P12" s="283"/>
      <c r="Q12" s="283"/>
      <c r="R12" s="283"/>
      <c r="S12" s="283"/>
      <c r="T12" s="283"/>
      <c r="U12" s="280"/>
      <c r="V12" s="281"/>
    </row>
    <row r="13" spans="1:22" ht="15.75">
      <c r="F13" s="281"/>
      <c r="G13" s="282"/>
      <c r="H13" s="281"/>
      <c r="I13" s="139"/>
      <c r="J13" s="156" t="s">
        <v>436</v>
      </c>
      <c r="K13" s="139"/>
      <c r="L13" s="283"/>
      <c r="M13" s="283"/>
      <c r="N13" s="283"/>
      <c r="O13" s="283"/>
      <c r="P13" s="283"/>
      <c r="Q13" s="283"/>
      <c r="R13" s="283"/>
      <c r="S13" s="283"/>
      <c r="T13" s="283"/>
      <c r="U13" s="280"/>
      <c r="V13" s="281"/>
    </row>
    <row r="14" spans="1:22" ht="15.75">
      <c r="F14" s="281"/>
      <c r="G14" s="282"/>
      <c r="H14" s="281"/>
      <c r="I14" s="139"/>
      <c r="J14" s="139"/>
      <c r="K14" s="139" t="s">
        <v>437</v>
      </c>
      <c r="L14" s="283"/>
      <c r="M14" s="283"/>
      <c r="N14" s="283"/>
      <c r="O14" s="283"/>
      <c r="P14" s="283"/>
      <c r="Q14" s="283"/>
      <c r="R14" s="283"/>
      <c r="S14" s="283"/>
      <c r="T14" s="283"/>
      <c r="U14" s="280"/>
      <c r="V14" s="281"/>
    </row>
    <row r="15" spans="1:22" ht="15.75">
      <c r="F15" s="281"/>
      <c r="G15" s="281"/>
      <c r="H15" s="280"/>
      <c r="I15" s="283"/>
      <c r="J15" s="283"/>
      <c r="K15" s="283"/>
      <c r="L15" s="156" t="s">
        <v>438</v>
      </c>
      <c r="M15" s="283"/>
      <c r="N15" s="283"/>
      <c r="O15" s="283"/>
      <c r="P15" s="283"/>
      <c r="Q15" s="283"/>
      <c r="R15" s="283"/>
      <c r="S15" s="283"/>
      <c r="T15" s="283"/>
      <c r="U15" s="280"/>
      <c r="V15" s="281"/>
    </row>
    <row r="16" spans="1:22" ht="15.75">
      <c r="C16" s="108">
        <f>SUM(C8:C9)</f>
        <v>0</v>
      </c>
      <c r="F16" s="280"/>
      <c r="G16" s="280"/>
      <c r="H16" s="280"/>
      <c r="I16" s="283"/>
      <c r="J16" s="283"/>
      <c r="K16" s="283"/>
      <c r="L16" s="283"/>
      <c r="M16" s="139" t="s">
        <v>276</v>
      </c>
      <c r="N16" s="283"/>
      <c r="O16" s="283"/>
      <c r="P16" s="283"/>
      <c r="Q16" s="283"/>
      <c r="R16" s="283"/>
      <c r="S16" s="283"/>
      <c r="T16" s="283"/>
      <c r="U16" s="280"/>
      <c r="V16" s="281"/>
    </row>
    <row r="17" spans="2:22" ht="15.75">
      <c r="F17" s="281"/>
      <c r="G17" s="281"/>
      <c r="H17" s="280"/>
      <c r="I17" s="283"/>
      <c r="J17" s="283"/>
      <c r="K17" s="283"/>
      <c r="L17" s="283"/>
      <c r="M17" s="283"/>
      <c r="N17" s="156" t="s">
        <v>439</v>
      </c>
      <c r="O17" s="283"/>
      <c r="P17" s="283"/>
      <c r="Q17" s="283"/>
      <c r="R17" s="283"/>
      <c r="S17" s="283"/>
      <c r="T17" s="283"/>
      <c r="U17" s="280"/>
      <c r="V17" s="281"/>
    </row>
    <row r="18" spans="2:22" ht="15.75">
      <c r="F18" s="281"/>
      <c r="G18" s="281"/>
      <c r="H18" s="280"/>
      <c r="I18" s="283"/>
      <c r="J18" s="283"/>
      <c r="K18" s="283"/>
      <c r="L18" s="283"/>
      <c r="M18" s="283"/>
      <c r="N18" s="283"/>
      <c r="O18" s="139" t="s">
        <v>440</v>
      </c>
      <c r="P18" s="283"/>
      <c r="Q18" s="283"/>
      <c r="R18" s="283"/>
      <c r="S18" s="283"/>
      <c r="T18" s="283"/>
      <c r="U18" s="280"/>
      <c r="V18" s="281"/>
    </row>
    <row r="19" spans="2:22" ht="15.75">
      <c r="F19" s="281"/>
      <c r="G19" s="281"/>
      <c r="H19" s="280"/>
      <c r="I19" s="283"/>
      <c r="J19" s="283"/>
      <c r="K19" s="283"/>
      <c r="L19" s="283"/>
      <c r="M19" s="283"/>
      <c r="N19" s="283"/>
      <c r="O19" s="283"/>
      <c r="P19" s="156" t="s">
        <v>277</v>
      </c>
      <c r="Q19" s="283"/>
      <c r="R19" s="283"/>
      <c r="S19" s="283"/>
      <c r="T19" s="283"/>
      <c r="U19" s="280"/>
      <c r="V19" s="281"/>
    </row>
    <row r="20" spans="2:22" ht="15.75">
      <c r="F20" s="281"/>
      <c r="G20" s="281"/>
      <c r="H20" s="280"/>
      <c r="I20" s="283"/>
      <c r="J20" s="283"/>
      <c r="K20" s="283"/>
      <c r="L20" s="283"/>
      <c r="M20" s="283"/>
      <c r="N20" s="283"/>
      <c r="O20" s="283"/>
      <c r="P20" s="283"/>
      <c r="Q20" s="139" t="s">
        <v>278</v>
      </c>
      <c r="R20" s="139"/>
      <c r="S20" s="139"/>
      <c r="T20" s="283"/>
      <c r="U20" s="280"/>
      <c r="V20" s="281"/>
    </row>
    <row r="21" spans="2:22" ht="15.75">
      <c r="F21" s="281"/>
      <c r="G21" s="281"/>
      <c r="H21" s="280"/>
      <c r="I21" s="283"/>
      <c r="J21" s="283"/>
      <c r="K21" s="283"/>
      <c r="L21" s="283"/>
      <c r="M21" s="283"/>
      <c r="N21" s="283"/>
      <c r="O21" s="283"/>
      <c r="P21" s="283"/>
      <c r="Q21" s="283"/>
      <c r="R21" s="156" t="s">
        <v>279</v>
      </c>
      <c r="S21" s="283"/>
      <c r="T21" s="283"/>
      <c r="U21" s="280"/>
      <c r="V21" s="281"/>
    </row>
    <row r="22" spans="2:22" ht="15.75">
      <c r="F22" s="281"/>
      <c r="G22" s="281"/>
      <c r="H22" s="280"/>
      <c r="I22" s="283"/>
      <c r="J22" s="283"/>
      <c r="K22" s="283"/>
      <c r="L22" s="283"/>
      <c r="M22" s="283"/>
      <c r="N22" s="283"/>
      <c r="O22" s="283"/>
      <c r="P22" s="283"/>
      <c r="Q22" s="283"/>
      <c r="R22" s="283"/>
      <c r="S22" s="139" t="s">
        <v>280</v>
      </c>
      <c r="T22" s="283"/>
      <c r="U22" s="280"/>
      <c r="V22" s="281"/>
    </row>
    <row r="23" spans="2:22" ht="15.75">
      <c r="F23" s="281"/>
      <c r="G23" s="281"/>
      <c r="H23" s="280"/>
      <c r="I23" s="283"/>
      <c r="J23" s="283"/>
      <c r="K23" s="283"/>
      <c r="L23" s="283"/>
      <c r="M23" s="283"/>
      <c r="N23" s="283"/>
      <c r="O23" s="283"/>
      <c r="P23" s="283"/>
      <c r="Q23" s="283"/>
      <c r="R23" s="283"/>
      <c r="S23" s="283"/>
      <c r="T23" s="156" t="s">
        <v>441</v>
      </c>
      <c r="U23" s="280"/>
      <c r="V23" s="281"/>
    </row>
    <row r="24" spans="2:22">
      <c r="F24" s="281"/>
      <c r="G24" s="281"/>
      <c r="H24" s="280"/>
      <c r="I24" s="280"/>
      <c r="J24" s="280"/>
      <c r="K24" s="280"/>
      <c r="L24" s="280"/>
      <c r="M24" s="280"/>
      <c r="N24" s="280"/>
      <c r="O24" s="280"/>
      <c r="P24" s="280"/>
      <c r="Q24" s="280"/>
      <c r="R24" s="280"/>
      <c r="S24" s="280"/>
      <c r="T24" s="280"/>
      <c r="U24" s="280"/>
      <c r="V24" s="281"/>
    </row>
    <row r="25" spans="2:22" ht="15.75" customHeight="1">
      <c r="B25" s="223"/>
      <c r="C25" s="306"/>
      <c r="D25" s="308"/>
      <c r="E25" s="307"/>
      <c r="F25" s="307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</row>
    <row r="26" spans="2:22" ht="15.75" customHeight="1">
      <c r="B26" s="222"/>
      <c r="C26" s="112"/>
      <c r="D26" s="308"/>
      <c r="E26" s="307"/>
      <c r="F26" s="307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</row>
    <row r="27" spans="2:22"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</row>
    <row r="28" spans="2:22"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</row>
    <row r="29" spans="2:22"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</row>
    <row r="30" spans="2:22">
      <c r="D30" s="308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2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2:22"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  <row r="35" spans="8:21"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</row>
    <row r="36" spans="8:21"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</row>
  </sheetData>
  <mergeCells count="5">
    <mergeCell ref="A1:A2"/>
    <mergeCell ref="B1:B2"/>
    <mergeCell ref="C1:E1"/>
    <mergeCell ref="A7:B7"/>
    <mergeCell ref="F1:V1"/>
  </mergeCells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CA38"/>
  <sheetViews>
    <sheetView workbookViewId="0">
      <pane ySplit="2" topLeftCell="A3" activePane="bottomLeft" state="frozen"/>
      <selection pane="bottomLeft" activeCell="A31" sqref="A31"/>
    </sheetView>
  </sheetViews>
  <sheetFormatPr defaultRowHeight="11.25"/>
  <cols>
    <col min="1" max="1" width="9" style="8" customWidth="1"/>
    <col min="2" max="2" width="55.28515625" style="142" customWidth="1"/>
    <col min="3" max="4" width="9.42578125" style="2" bestFit="1" customWidth="1"/>
    <col min="5" max="5" width="9.42578125" style="83" customWidth="1"/>
    <col min="6" max="6" width="8.140625" style="83" customWidth="1"/>
    <col min="7" max="7" width="10.7109375" style="83" customWidth="1"/>
    <col min="8" max="8" width="9.42578125" style="83" customWidth="1"/>
    <col min="9" max="9" width="7.85546875" style="83" customWidth="1"/>
    <col min="10" max="10" width="7.42578125" style="83" customWidth="1"/>
    <col min="11" max="11" width="8" style="83" customWidth="1"/>
    <col min="12" max="23" width="7.140625" style="83" customWidth="1"/>
    <col min="24" max="24" width="8.42578125" style="83" customWidth="1"/>
    <col min="25" max="26" width="7.140625" style="83" customWidth="1"/>
    <col min="27" max="27" width="6.140625" style="83" customWidth="1"/>
    <col min="28" max="28" width="7.140625" style="83" customWidth="1"/>
    <col min="29" max="31" width="6.140625" style="83" customWidth="1"/>
    <col min="32" max="32" width="8.7109375" style="83" customWidth="1"/>
    <col min="33" max="33" width="7.85546875" style="83" customWidth="1"/>
    <col min="34" max="34" width="16.28515625" style="83" customWidth="1"/>
    <col min="35" max="36" width="7.140625" style="83" customWidth="1"/>
    <col min="37" max="37" width="8.140625" style="83" customWidth="1"/>
    <col min="38" max="38" width="7.7109375" style="83" customWidth="1"/>
    <col min="39" max="39" width="7" style="83" customWidth="1"/>
    <col min="40" max="40" width="6.140625" style="83" customWidth="1"/>
    <col min="41" max="45" width="7.85546875" style="83" customWidth="1"/>
    <col min="46" max="48" width="6.140625" style="83" customWidth="1"/>
    <col min="49" max="49" width="8.28515625" style="83" customWidth="1"/>
    <col min="50" max="50" width="7.85546875" style="83" customWidth="1"/>
    <col min="51" max="51" width="6.140625" style="83" customWidth="1"/>
    <col min="52" max="52" width="7.5703125" style="83" customWidth="1"/>
    <col min="53" max="54" width="6.140625" style="83" customWidth="1"/>
    <col min="55" max="55" width="8" style="83" customWidth="1"/>
    <col min="56" max="57" width="6.140625" style="83" customWidth="1"/>
    <col min="58" max="58" width="7.42578125" style="83" customWidth="1"/>
    <col min="59" max="59" width="8.5703125" style="83" customWidth="1"/>
    <col min="60" max="66" width="6.140625" style="83" customWidth="1"/>
    <col min="67" max="67" width="8.5703125" style="83" customWidth="1"/>
    <col min="68" max="68" width="7" style="83" customWidth="1"/>
    <col min="69" max="69" width="6.140625" style="83" customWidth="1"/>
    <col min="70" max="76" width="10.5703125" style="83" customWidth="1"/>
    <col min="77" max="78" width="12.42578125" style="83" customWidth="1"/>
    <col min="79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9" s="6" customFormat="1" ht="15.75" customHeight="1">
      <c r="A1" s="536" t="s">
        <v>1</v>
      </c>
      <c r="B1" s="709" t="s">
        <v>0</v>
      </c>
      <c r="C1" s="713" t="s">
        <v>94</v>
      </c>
      <c r="D1" s="714"/>
      <c r="E1" s="711" t="s">
        <v>95</v>
      </c>
      <c r="F1" s="711"/>
      <c r="G1" s="711"/>
      <c r="H1" s="715" t="s">
        <v>176</v>
      </c>
      <c r="I1" s="715"/>
      <c r="J1" s="711" t="s">
        <v>180</v>
      </c>
      <c r="K1" s="711"/>
      <c r="L1" s="711"/>
      <c r="M1" s="711"/>
      <c r="N1" s="711"/>
      <c r="O1" s="711"/>
      <c r="P1" s="711"/>
      <c r="Q1" s="711"/>
      <c r="R1" s="711"/>
      <c r="S1" s="711"/>
      <c r="T1" s="711"/>
      <c r="U1" s="711"/>
      <c r="V1" s="711"/>
      <c r="W1" s="711"/>
      <c r="X1" s="711"/>
      <c r="Y1" s="711"/>
      <c r="Z1" s="711"/>
      <c r="AA1" s="711"/>
      <c r="AB1" s="711"/>
      <c r="AC1" s="711"/>
      <c r="AD1" s="711"/>
      <c r="AE1" s="711"/>
      <c r="AF1" s="711"/>
      <c r="AG1" s="711"/>
      <c r="AH1" s="711"/>
      <c r="AI1" s="712" t="s">
        <v>181</v>
      </c>
      <c r="AJ1" s="712"/>
      <c r="AK1" s="712"/>
      <c r="AL1" s="712"/>
      <c r="AM1" s="712"/>
      <c r="AN1" s="712"/>
      <c r="AO1" s="712"/>
      <c r="AP1" s="712"/>
      <c r="AQ1" s="712"/>
      <c r="AR1" s="712"/>
      <c r="AS1" s="712"/>
      <c r="AT1" s="712"/>
      <c r="AU1" s="712"/>
      <c r="AV1" s="712"/>
      <c r="AW1" s="712"/>
      <c r="AX1" s="716" t="s">
        <v>197</v>
      </c>
      <c r="AY1" s="717"/>
      <c r="AZ1" s="717"/>
      <c r="BA1" s="717"/>
      <c r="BB1" s="717"/>
      <c r="BC1" s="718"/>
      <c r="BD1" s="719" t="s">
        <v>201</v>
      </c>
      <c r="BE1" s="720"/>
      <c r="BF1" s="720"/>
      <c r="BG1" s="721"/>
      <c r="BH1" s="708" t="s">
        <v>189</v>
      </c>
      <c r="BI1" s="708"/>
      <c r="BJ1" s="708"/>
      <c r="BK1" s="708"/>
      <c r="BL1" s="708"/>
      <c r="BM1" s="708"/>
      <c r="BN1" s="708"/>
      <c r="BO1" s="708"/>
      <c r="BP1" s="708"/>
      <c r="BQ1" s="708"/>
      <c r="BR1" s="708"/>
      <c r="BS1" s="705" t="s">
        <v>522</v>
      </c>
      <c r="BT1" s="706"/>
      <c r="BU1" s="706"/>
      <c r="BV1" s="706"/>
      <c r="BW1" s="706"/>
      <c r="BX1" s="707"/>
      <c r="BY1" s="703" t="s">
        <v>300</v>
      </c>
      <c r="BZ1" s="704"/>
      <c r="CA1" s="704"/>
    </row>
    <row r="2" spans="1:79" ht="23.25" thickBot="1">
      <c r="A2" s="537"/>
      <c r="B2" s="710"/>
      <c r="C2" s="163"/>
      <c r="D2" s="181" t="s">
        <v>92</v>
      </c>
      <c r="E2" s="145"/>
      <c r="F2" s="182" t="s">
        <v>92</v>
      </c>
      <c r="G2" s="144" t="s">
        <v>175</v>
      </c>
      <c r="H2" s="145"/>
      <c r="I2" s="209" t="s">
        <v>92</v>
      </c>
      <c r="J2" s="145" t="s">
        <v>255</v>
      </c>
      <c r="K2" s="145" t="s">
        <v>256</v>
      </c>
      <c r="L2" s="145" t="s">
        <v>257</v>
      </c>
      <c r="M2" s="145" t="s">
        <v>258</v>
      </c>
      <c r="N2" s="145" t="s">
        <v>259</v>
      </c>
      <c r="O2" s="145" t="s">
        <v>459</v>
      </c>
      <c r="P2" s="145" t="s">
        <v>468</v>
      </c>
      <c r="Q2" s="145" t="s">
        <v>472</v>
      </c>
      <c r="R2" s="145" t="s">
        <v>537</v>
      </c>
      <c r="S2" s="145" t="s">
        <v>260</v>
      </c>
      <c r="T2" s="145" t="s">
        <v>424</v>
      </c>
      <c r="U2" s="145" t="s">
        <v>425</v>
      </c>
      <c r="V2" s="145" t="s">
        <v>453</v>
      </c>
      <c r="W2" s="145" t="s">
        <v>462</v>
      </c>
      <c r="X2" s="145" t="s">
        <v>568</v>
      </c>
      <c r="Y2" s="145" t="s">
        <v>261</v>
      </c>
      <c r="Z2" s="145" t="s">
        <v>262</v>
      </c>
      <c r="AA2" s="145" t="s">
        <v>263</v>
      </c>
      <c r="AB2" s="145" t="s">
        <v>295</v>
      </c>
      <c r="AC2" s="145" t="s">
        <v>293</v>
      </c>
      <c r="AD2" s="145" t="s">
        <v>294</v>
      </c>
      <c r="AE2" s="145"/>
      <c r="AF2" s="145" t="s">
        <v>570</v>
      </c>
      <c r="AG2" s="145" t="s">
        <v>47</v>
      </c>
      <c r="AH2" s="143" t="s">
        <v>29</v>
      </c>
      <c r="AI2" s="145" t="s">
        <v>182</v>
      </c>
      <c r="AJ2" s="145" t="s">
        <v>183</v>
      </c>
      <c r="AK2" s="145" t="s">
        <v>184</v>
      </c>
      <c r="AL2" s="145" t="s">
        <v>186</v>
      </c>
      <c r="AM2" s="145" t="s">
        <v>187</v>
      </c>
      <c r="AN2" s="145" t="s">
        <v>188</v>
      </c>
      <c r="AO2" s="145" t="s">
        <v>281</v>
      </c>
      <c r="AP2" s="145" t="s">
        <v>282</v>
      </c>
      <c r="AQ2" s="145" t="s">
        <v>283</v>
      </c>
      <c r="AR2" s="145" t="s">
        <v>475</v>
      </c>
      <c r="AS2" s="145" t="s">
        <v>455</v>
      </c>
      <c r="AT2" s="145" t="s">
        <v>456</v>
      </c>
      <c r="AU2" s="145"/>
      <c r="AV2" s="145"/>
      <c r="AW2" s="148" t="s">
        <v>47</v>
      </c>
      <c r="AX2" s="145" t="s">
        <v>194</v>
      </c>
      <c r="AY2" s="145" t="s">
        <v>195</v>
      </c>
      <c r="AZ2" s="145" t="s">
        <v>198</v>
      </c>
      <c r="BA2" s="145" t="s">
        <v>196</v>
      </c>
      <c r="BB2" s="145" t="s">
        <v>200</v>
      </c>
      <c r="BC2" s="143" t="s">
        <v>47</v>
      </c>
      <c r="BD2" s="145" t="s">
        <v>205</v>
      </c>
      <c r="BE2" s="145" t="s">
        <v>206</v>
      </c>
      <c r="BF2" s="145" t="s">
        <v>207</v>
      </c>
      <c r="BG2" s="146" t="s">
        <v>47</v>
      </c>
      <c r="BH2" s="145" t="s">
        <v>216</v>
      </c>
      <c r="BI2" s="145" t="s">
        <v>217</v>
      </c>
      <c r="BJ2" s="145" t="s">
        <v>220</v>
      </c>
      <c r="BK2" s="145" t="s">
        <v>225</v>
      </c>
      <c r="BL2" s="145" t="s">
        <v>226</v>
      </c>
      <c r="BM2" s="145" t="s">
        <v>227</v>
      </c>
      <c r="BN2" s="145" t="s">
        <v>296</v>
      </c>
      <c r="BO2" s="145" t="s">
        <v>297</v>
      </c>
      <c r="BP2" s="145" t="s">
        <v>442</v>
      </c>
      <c r="BQ2" s="145" t="s">
        <v>443</v>
      </c>
      <c r="BR2" s="143" t="s">
        <v>47</v>
      </c>
      <c r="BS2" s="163" t="s">
        <v>523</v>
      </c>
      <c r="BT2" s="163" t="s">
        <v>524</v>
      </c>
      <c r="BU2" s="163" t="s">
        <v>525</v>
      </c>
      <c r="BV2" s="163" t="s">
        <v>526</v>
      </c>
      <c r="BW2" s="163" t="s">
        <v>527</v>
      </c>
      <c r="BX2" s="400" t="s">
        <v>528</v>
      </c>
      <c r="BY2" s="163" t="s">
        <v>141</v>
      </c>
      <c r="BZ2" s="303" t="s">
        <v>467</v>
      </c>
      <c r="CA2" s="401" t="s">
        <v>529</v>
      </c>
    </row>
    <row r="3" spans="1:79" s="5" customFormat="1">
      <c r="A3" s="479">
        <f>'1-συμβολαια'!A3</f>
        <v>11220</v>
      </c>
      <c r="B3" s="472" t="str">
        <f>'1-συμβολαια'!C3</f>
        <v>αποδοχή κληρονομιάς</v>
      </c>
      <c r="C3" s="508">
        <f>'5-αντίγρ'!AN3</f>
        <v>36.25</v>
      </c>
      <c r="D3" s="508">
        <f>'5-αντίγρ'!AM3</f>
        <v>2.48</v>
      </c>
      <c r="E3" s="302">
        <f>'6-μεταγρ'!O3</f>
        <v>20</v>
      </c>
      <c r="F3" s="302">
        <f>'6-μεταγρ'!M3</f>
        <v>7.92</v>
      </c>
      <c r="G3" s="302">
        <f>'6-μεταγρ'!P3</f>
        <v>0</v>
      </c>
      <c r="H3" s="302">
        <f>'7-προςΔΟΥ'!V3</f>
        <v>292.35000000000002</v>
      </c>
      <c r="I3" s="269">
        <f>'7-προςΔΟΥ'!K3</f>
        <v>0</v>
      </c>
      <c r="J3" s="302"/>
      <c r="K3" s="302"/>
      <c r="L3" s="302">
        <v>10</v>
      </c>
      <c r="M3" s="302">
        <v>10</v>
      </c>
      <c r="N3" s="302">
        <v>10</v>
      </c>
      <c r="O3" s="302">
        <v>10</v>
      </c>
      <c r="P3" s="302"/>
      <c r="Q3" s="302"/>
      <c r="R3" s="302"/>
      <c r="S3" s="302">
        <f>10+10+10</f>
        <v>30</v>
      </c>
      <c r="T3" s="302">
        <v>10</v>
      </c>
      <c r="U3" s="302"/>
      <c r="V3" s="302"/>
      <c r="W3" s="302"/>
      <c r="X3" s="302"/>
      <c r="Y3" s="302">
        <v>60</v>
      </c>
      <c r="Z3" s="512">
        <v>30</v>
      </c>
      <c r="AA3" s="512">
        <v>2</v>
      </c>
      <c r="AB3" s="302">
        <v>70</v>
      </c>
      <c r="AC3" s="302">
        <v>1</v>
      </c>
      <c r="AD3" s="512"/>
      <c r="AE3" s="512"/>
      <c r="AF3" s="512"/>
      <c r="AG3" s="302">
        <f t="shared" ref="AG3" si="0">SUM(J3:AF3)</f>
        <v>243</v>
      </c>
      <c r="AH3" s="512"/>
      <c r="AI3" s="302">
        <f>4*10</f>
        <v>40</v>
      </c>
      <c r="AJ3" s="302"/>
      <c r="AK3" s="302">
        <v>40</v>
      </c>
      <c r="AL3" s="302"/>
      <c r="AM3" s="302"/>
      <c r="AN3" s="302"/>
      <c r="AO3" s="302"/>
      <c r="AP3" s="302">
        <f>4*10*10</f>
        <v>400</v>
      </c>
      <c r="AQ3" s="302">
        <f>4*10*10</f>
        <v>400</v>
      </c>
      <c r="AR3" s="302"/>
      <c r="AS3" s="302"/>
      <c r="AT3" s="302"/>
      <c r="AU3" s="512"/>
      <c r="AV3" s="512"/>
      <c r="AW3" s="302">
        <f t="shared" ref="AW3" si="1">SUM(AI3:AV3)</f>
        <v>880</v>
      </c>
      <c r="AX3" s="302">
        <f>4*10+10</f>
        <v>50</v>
      </c>
      <c r="AY3" s="512"/>
      <c r="AZ3" s="302">
        <f>4*10+10</f>
        <v>50</v>
      </c>
      <c r="BA3" s="512"/>
      <c r="BB3" s="512"/>
      <c r="BC3" s="302">
        <f t="shared" ref="BC3" si="2">SUM(AX3:BB3)</f>
        <v>100</v>
      </c>
      <c r="BD3" s="512"/>
      <c r="BE3" s="512"/>
      <c r="BF3" s="302">
        <f>10+10+10</f>
        <v>30</v>
      </c>
      <c r="BG3" s="512">
        <f t="shared" ref="BG3" si="3">SUM(BD3:BF3)</f>
        <v>30</v>
      </c>
      <c r="BH3" s="512"/>
      <c r="BI3" s="512"/>
      <c r="BJ3" s="512"/>
      <c r="BK3" s="512"/>
      <c r="BL3" s="512"/>
      <c r="BM3" s="512"/>
      <c r="BN3" s="512"/>
      <c r="BO3" s="302"/>
      <c r="BP3" s="302">
        <v>0.3</v>
      </c>
      <c r="BQ3" s="302">
        <f>4*0.3</f>
        <v>1.2</v>
      </c>
      <c r="BR3" s="302">
        <f t="shared" ref="BR3" si="4">SUM(BH3:BQ3)</f>
        <v>1.5</v>
      </c>
      <c r="BS3" s="302"/>
      <c r="BT3" s="302"/>
      <c r="BU3" s="302"/>
      <c r="BV3" s="302"/>
      <c r="BW3" s="302"/>
      <c r="BX3" s="302">
        <f t="shared" ref="BX3" si="5">SUM(BS3:BW3)</f>
        <v>0</v>
      </c>
      <c r="BY3" s="506">
        <f t="shared" ref="BY3:BY6" si="6">C3+E3+G3+H3+AG3+AW3+BC3+BG3+BR3+BX3-BZ3</f>
        <v>1592.6999999999998</v>
      </c>
      <c r="BZ3" s="506">
        <f t="shared" ref="BZ3:BZ6" si="7">D3+F3+I3+BW3</f>
        <v>10.4</v>
      </c>
      <c r="CA3" s="514">
        <f t="shared" ref="CA3" si="8">BY3*16%</f>
        <v>254.83199999999997</v>
      </c>
    </row>
    <row r="4" spans="1:79" s="5" customFormat="1">
      <c r="A4" s="480">
        <f>'1-συμβολαια'!A4</f>
        <v>0</v>
      </c>
      <c r="B4" s="367" t="str">
        <f>'1-συμβολαια'!C4</f>
        <v>χρησικτησία  αγροτεμαχίων 1-2-3-4-5-6-8-9-??? = πατρός ΔΩΡΕΑ άτυπος</v>
      </c>
      <c r="C4" s="508">
        <f>'5-αντίγρ'!AN4</f>
        <v>0</v>
      </c>
      <c r="D4" s="508">
        <f>'5-αντίγρ'!AM4</f>
        <v>0</v>
      </c>
      <c r="E4" s="302">
        <f>'6-μεταγρ'!O4</f>
        <v>0</v>
      </c>
      <c r="F4" s="302">
        <f>'6-μεταγρ'!M4</f>
        <v>0</v>
      </c>
      <c r="G4" s="302">
        <f>'6-μεταγρ'!P4</f>
        <v>0</v>
      </c>
      <c r="H4" s="302">
        <f>'7-προςΔΟΥ'!V4</f>
        <v>571.74</v>
      </c>
      <c r="I4" s="269">
        <f>'7-προςΔΟΥ'!K4</f>
        <v>0</v>
      </c>
      <c r="J4" s="270">
        <f>6*10</f>
        <v>60</v>
      </c>
      <c r="K4" s="270"/>
      <c r="L4" s="270"/>
      <c r="M4" s="270"/>
      <c r="N4" s="270"/>
      <c r="O4" s="270"/>
      <c r="P4" s="270"/>
      <c r="Q4" s="270"/>
      <c r="R4" s="270"/>
      <c r="S4" s="270"/>
      <c r="T4" s="270"/>
      <c r="U4" s="270"/>
      <c r="V4" s="270"/>
      <c r="W4" s="270"/>
      <c r="X4" s="270">
        <f>6*10</f>
        <v>60</v>
      </c>
      <c r="Y4" s="270"/>
      <c r="Z4" s="268"/>
      <c r="AA4" s="268"/>
      <c r="AB4" s="270"/>
      <c r="AC4" s="270"/>
      <c r="AD4" s="268"/>
      <c r="AE4" s="268"/>
      <c r="AF4" s="268"/>
      <c r="AG4" s="270">
        <f t="shared" ref="AG4:AG6" si="9">SUM(J4:AF4)</f>
        <v>120</v>
      </c>
      <c r="AH4" s="268"/>
      <c r="AI4" s="270"/>
      <c r="AJ4" s="270">
        <f>6*10</f>
        <v>60</v>
      </c>
      <c r="AK4" s="270"/>
      <c r="AL4" s="270"/>
      <c r="AM4" s="270"/>
      <c r="AN4" s="270"/>
      <c r="AO4" s="270"/>
      <c r="AP4" s="270"/>
      <c r="AQ4" s="270"/>
      <c r="AR4" s="270"/>
      <c r="AS4" s="270"/>
      <c r="AT4" s="270"/>
      <c r="AU4" s="268"/>
      <c r="AV4" s="268"/>
      <c r="AW4" s="270">
        <f t="shared" ref="AW4:AW6" si="10">SUM(AI4:AV4)</f>
        <v>60</v>
      </c>
      <c r="AX4" s="270"/>
      <c r="AY4" s="268"/>
      <c r="AZ4" s="268"/>
      <c r="BA4" s="268"/>
      <c r="BB4" s="268"/>
      <c r="BC4" s="270">
        <f t="shared" ref="BC4:BC6" si="11">SUM(AX4:BB4)</f>
        <v>0</v>
      </c>
      <c r="BD4" s="268"/>
      <c r="BE4" s="268"/>
      <c r="BF4" s="268"/>
      <c r="BG4" s="268">
        <f t="shared" ref="BG4:BG6" si="12">SUM(BD4:BF4)</f>
        <v>0</v>
      </c>
      <c r="BH4" s="268"/>
      <c r="BI4" s="268"/>
      <c r="BJ4" s="268"/>
      <c r="BK4" s="268"/>
      <c r="BL4" s="268"/>
      <c r="BM4" s="268"/>
      <c r="BN4" s="268"/>
      <c r="BO4" s="268">
        <f>6*5</f>
        <v>30</v>
      </c>
      <c r="BP4" s="270"/>
      <c r="BQ4" s="270"/>
      <c r="BR4" s="270">
        <f t="shared" ref="BR4:BR6" si="13">SUM(BH4:BQ4)</f>
        <v>30</v>
      </c>
      <c r="BS4" s="302"/>
      <c r="BT4" s="302"/>
      <c r="BU4" s="302"/>
      <c r="BV4" s="302"/>
      <c r="BW4" s="302"/>
      <c r="BX4" s="302">
        <f t="shared" ref="BX4:BX6" si="14">SUM(BS4:BW4)</f>
        <v>0</v>
      </c>
      <c r="BY4" s="506">
        <f t="shared" si="6"/>
        <v>781.74</v>
      </c>
      <c r="BZ4" s="506">
        <f t="shared" si="7"/>
        <v>0</v>
      </c>
      <c r="CA4" s="507">
        <f t="shared" ref="CA4:CA6" si="15">BY4*16%</f>
        <v>125.0784</v>
      </c>
    </row>
    <row r="5" spans="1:79" s="5" customFormat="1">
      <c r="A5" s="480">
        <f>'1-συμβολαια'!A5</f>
        <v>0</v>
      </c>
      <c r="B5" s="367" t="str">
        <f>'1-συμβολαια'!C5</f>
        <v>χρησικτησία  οικοπέδων  5-6 = πατρός ΔΩΡΕΑ άτυπος</v>
      </c>
      <c r="C5" s="508">
        <f>'5-αντίγρ'!AN5</f>
        <v>0</v>
      </c>
      <c r="D5" s="508">
        <f>'5-αντίγρ'!AM5</f>
        <v>0</v>
      </c>
      <c r="E5" s="302">
        <f>'6-μεταγρ'!O5</f>
        <v>0</v>
      </c>
      <c r="F5" s="302">
        <f>'6-μεταγρ'!M5</f>
        <v>0</v>
      </c>
      <c r="G5" s="302">
        <f>'6-μεταγρ'!P5</f>
        <v>0</v>
      </c>
      <c r="H5" s="302">
        <f>'7-προςΔΟΥ'!V5</f>
        <v>263.82</v>
      </c>
      <c r="I5" s="269">
        <f>'7-προςΔΟΥ'!K5</f>
        <v>0</v>
      </c>
      <c r="J5" s="270"/>
      <c r="K5" s="270">
        <v>20</v>
      </c>
      <c r="L5" s="270"/>
      <c r="M5" s="270"/>
      <c r="N5" s="270"/>
      <c r="O5" s="270"/>
      <c r="P5" s="270">
        <v>20</v>
      </c>
      <c r="Q5" s="270"/>
      <c r="R5" s="270">
        <v>20</v>
      </c>
      <c r="S5" s="270"/>
      <c r="T5" s="270"/>
      <c r="U5" s="270"/>
      <c r="V5" s="270">
        <v>20</v>
      </c>
      <c r="W5" s="270"/>
      <c r="X5" s="270"/>
      <c r="Y5" s="270"/>
      <c r="Z5" s="268"/>
      <c r="AA5" s="268"/>
      <c r="AB5" s="270"/>
      <c r="AC5" s="270"/>
      <c r="AD5" s="268"/>
      <c r="AE5" s="268"/>
      <c r="AF5" s="268"/>
      <c r="AG5" s="270">
        <f t="shared" si="9"/>
        <v>80</v>
      </c>
      <c r="AH5" s="268"/>
      <c r="AI5" s="270"/>
      <c r="AJ5" s="270">
        <f>2*10</f>
        <v>20</v>
      </c>
      <c r="AK5" s="270"/>
      <c r="AL5" s="270"/>
      <c r="AM5" s="270"/>
      <c r="AN5" s="270"/>
      <c r="AO5" s="270"/>
      <c r="AP5" s="270"/>
      <c r="AQ5" s="270"/>
      <c r="AR5" s="270"/>
      <c r="AS5" s="270"/>
      <c r="AT5" s="270"/>
      <c r="AU5" s="268"/>
      <c r="AV5" s="268"/>
      <c r="AW5" s="270">
        <f t="shared" si="10"/>
        <v>20</v>
      </c>
      <c r="AX5" s="270"/>
      <c r="AY5" s="268"/>
      <c r="AZ5" s="268"/>
      <c r="BA5" s="268"/>
      <c r="BB5" s="268"/>
      <c r="BC5" s="270">
        <f t="shared" si="11"/>
        <v>0</v>
      </c>
      <c r="BD5" s="268"/>
      <c r="BE5" s="268"/>
      <c r="BF5" s="268"/>
      <c r="BG5" s="268">
        <f t="shared" si="12"/>
        <v>0</v>
      </c>
      <c r="BH5" s="268"/>
      <c r="BI5" s="268"/>
      <c r="BJ5" s="268"/>
      <c r="BK5" s="268"/>
      <c r="BL5" s="268"/>
      <c r="BM5" s="268"/>
      <c r="BN5" s="268"/>
      <c r="BO5" s="268">
        <f>2*5</f>
        <v>10</v>
      </c>
      <c r="BP5" s="270"/>
      <c r="BQ5" s="270"/>
      <c r="BR5" s="270">
        <f t="shared" si="13"/>
        <v>10</v>
      </c>
      <c r="BS5" s="302"/>
      <c r="BT5" s="302"/>
      <c r="BU5" s="302"/>
      <c r="BV5" s="302"/>
      <c r="BW5" s="302"/>
      <c r="BX5" s="302">
        <f t="shared" si="14"/>
        <v>0</v>
      </c>
      <c r="BY5" s="506">
        <f t="shared" si="6"/>
        <v>373.82</v>
      </c>
      <c r="BZ5" s="506">
        <f t="shared" si="7"/>
        <v>0</v>
      </c>
      <c r="CA5" s="507">
        <f t="shared" si="15"/>
        <v>59.811199999999999</v>
      </c>
    </row>
    <row r="6" spans="1:79" s="5" customFormat="1" ht="12" thickBot="1">
      <c r="A6" s="481">
        <f>'1-συμβολαια'!A6</f>
        <v>0</v>
      </c>
      <c r="B6" s="475" t="str">
        <f>'1-συμβολαια'!C6</f>
        <v>χρησικτησία αγροτεμαχίου 7' = ΑΝΑΔΑΣΜΟΣ</v>
      </c>
      <c r="C6" s="509">
        <f>'5-αντίγρ'!AN6</f>
        <v>0</v>
      </c>
      <c r="D6" s="509">
        <f>'5-αντίγρ'!AM6</f>
        <v>0</v>
      </c>
      <c r="E6" s="510">
        <f>'6-μεταγρ'!O6</f>
        <v>0</v>
      </c>
      <c r="F6" s="510">
        <f>'6-μεταγρ'!M6</f>
        <v>0</v>
      </c>
      <c r="G6" s="510">
        <f>'6-μεταγρ'!P6</f>
        <v>0</v>
      </c>
      <c r="H6" s="510">
        <f>'7-προςΔΟΥ'!V6</f>
        <v>112.94</v>
      </c>
      <c r="I6" s="511">
        <f>'7-προςΔΟΥ'!K6</f>
        <v>0</v>
      </c>
      <c r="J6" s="510">
        <f>10+10+10</f>
        <v>30</v>
      </c>
      <c r="K6" s="510"/>
      <c r="L6" s="510"/>
      <c r="M6" s="510"/>
      <c r="N6" s="510"/>
      <c r="O6" s="510"/>
      <c r="P6" s="510"/>
      <c r="Q6" s="510"/>
      <c r="R6" s="510"/>
      <c r="S6" s="510"/>
      <c r="T6" s="510"/>
      <c r="U6" s="510"/>
      <c r="V6" s="510"/>
      <c r="W6" s="510"/>
      <c r="X6" s="510">
        <v>60</v>
      </c>
      <c r="Y6" s="510"/>
      <c r="Z6" s="513"/>
      <c r="AA6" s="513"/>
      <c r="AB6" s="510"/>
      <c r="AC6" s="510"/>
      <c r="AD6" s="513"/>
      <c r="AE6" s="513"/>
      <c r="AF6" s="513"/>
      <c r="AG6" s="510">
        <f t="shared" si="9"/>
        <v>90</v>
      </c>
      <c r="AH6" s="513"/>
      <c r="AI6" s="510"/>
      <c r="AJ6" s="510">
        <v>10</v>
      </c>
      <c r="AK6" s="510"/>
      <c r="AL6" s="510"/>
      <c r="AM6" s="510"/>
      <c r="AN6" s="510"/>
      <c r="AO6" s="510"/>
      <c r="AP6" s="510"/>
      <c r="AQ6" s="510"/>
      <c r="AR6" s="510"/>
      <c r="AS6" s="510"/>
      <c r="AT6" s="510"/>
      <c r="AU6" s="513"/>
      <c r="AV6" s="513"/>
      <c r="AW6" s="510">
        <f t="shared" si="10"/>
        <v>10</v>
      </c>
      <c r="AX6" s="510"/>
      <c r="AY6" s="513"/>
      <c r="AZ6" s="513"/>
      <c r="BA6" s="513"/>
      <c r="BB6" s="513"/>
      <c r="BC6" s="510">
        <f t="shared" si="11"/>
        <v>0</v>
      </c>
      <c r="BD6" s="513"/>
      <c r="BE6" s="513"/>
      <c r="BF6" s="513"/>
      <c r="BG6" s="513">
        <f t="shared" si="12"/>
        <v>0</v>
      </c>
      <c r="BH6" s="513"/>
      <c r="BI6" s="513"/>
      <c r="BJ6" s="513"/>
      <c r="BK6" s="513"/>
      <c r="BL6" s="513"/>
      <c r="BM6" s="513"/>
      <c r="BN6" s="513"/>
      <c r="BO6" s="513">
        <v>5</v>
      </c>
      <c r="BP6" s="510"/>
      <c r="BQ6" s="510"/>
      <c r="BR6" s="510">
        <f t="shared" si="13"/>
        <v>5</v>
      </c>
      <c r="BS6" s="510"/>
      <c r="BT6" s="510"/>
      <c r="BU6" s="510"/>
      <c r="BV6" s="510"/>
      <c r="BW6" s="510"/>
      <c r="BX6" s="510">
        <f t="shared" si="14"/>
        <v>0</v>
      </c>
      <c r="BY6" s="515">
        <f t="shared" si="6"/>
        <v>217.94</v>
      </c>
      <c r="BZ6" s="515">
        <f t="shared" si="7"/>
        <v>0</v>
      </c>
      <c r="CA6" s="516">
        <f t="shared" si="15"/>
        <v>34.870400000000004</v>
      </c>
    </row>
    <row r="7" spans="1:79">
      <c r="A7" s="534" t="s">
        <v>47</v>
      </c>
      <c r="B7" s="535"/>
      <c r="C7" s="38">
        <f>SUM(C3:C6)</f>
        <v>36.25</v>
      </c>
      <c r="D7" s="38">
        <f>SUM(D3:D6)</f>
        <v>2.48</v>
      </c>
      <c r="E7" s="38">
        <f>SUM(E3:E6)</f>
        <v>20</v>
      </c>
      <c r="F7" s="38">
        <f>SUM(F3:F6)</f>
        <v>7.92</v>
      </c>
      <c r="G7" s="38">
        <f>SUM(G3:G6)</f>
        <v>0</v>
      </c>
      <c r="H7" s="38">
        <f>SUM(H3:H6)</f>
        <v>1240.8500000000001</v>
      </c>
      <c r="I7" s="38">
        <f>SUM(I3:I6)</f>
        <v>0</v>
      </c>
      <c r="J7" s="38">
        <f>SUM(J3:J6)</f>
        <v>90</v>
      </c>
      <c r="K7" s="38">
        <f>SUM(K3:K6)</f>
        <v>20</v>
      </c>
      <c r="L7" s="38">
        <f>SUM(L3:L6)</f>
        <v>10</v>
      </c>
      <c r="M7" s="38">
        <f>SUM(M3:M6)</f>
        <v>10</v>
      </c>
      <c r="N7" s="38">
        <f>SUM(N3:N6)</f>
        <v>10</v>
      </c>
      <c r="O7" s="38">
        <f>SUM(O3:O6)</f>
        <v>10</v>
      </c>
      <c r="P7" s="38">
        <f>SUM(P3:P6)</f>
        <v>20</v>
      </c>
      <c r="Q7" s="38">
        <f>SUM(Q3:Q6)</f>
        <v>0</v>
      </c>
      <c r="R7" s="38">
        <f t="shared" ref="R7:X7" si="16">SUM(R3:R6)</f>
        <v>20</v>
      </c>
      <c r="S7" s="38">
        <f t="shared" si="16"/>
        <v>30</v>
      </c>
      <c r="T7" s="38">
        <f t="shared" si="16"/>
        <v>10</v>
      </c>
      <c r="U7" s="38">
        <f t="shared" si="16"/>
        <v>0</v>
      </c>
      <c r="V7" s="38">
        <f t="shared" si="16"/>
        <v>20</v>
      </c>
      <c r="W7" s="38">
        <f t="shared" si="16"/>
        <v>0</v>
      </c>
      <c r="X7" s="38">
        <f t="shared" si="16"/>
        <v>120</v>
      </c>
      <c r="Y7" s="38">
        <f>SUM(Y3:Y6)</f>
        <v>60</v>
      </c>
      <c r="Z7" s="38">
        <f>SUM(Z3:Z6)</f>
        <v>30</v>
      </c>
      <c r="AA7" s="38">
        <f>SUM(AA3:AA6)</f>
        <v>2</v>
      </c>
      <c r="AB7" s="38">
        <f>SUM(AB3:AB6)</f>
        <v>70</v>
      </c>
      <c r="AC7" s="38">
        <f>SUM(AC3:AC6)</f>
        <v>1</v>
      </c>
      <c r="AD7" s="38">
        <f>SUM(AD3:AD6)</f>
        <v>0</v>
      </c>
      <c r="AE7" s="38">
        <f>SUM(AE3:AE6)</f>
        <v>0</v>
      </c>
      <c r="AF7" s="38">
        <f>SUM(AF3:AF6)</f>
        <v>0</v>
      </c>
      <c r="AG7" s="38">
        <f>SUM(AG3:AG6)</f>
        <v>533</v>
      </c>
      <c r="AH7" s="38"/>
      <c r="AI7" s="38">
        <f>SUM(AI3:AI6)</f>
        <v>40</v>
      </c>
      <c r="AJ7" s="38">
        <f>SUM(AJ3:AJ6)</f>
        <v>90</v>
      </c>
      <c r="AK7" s="38">
        <f>SUM(AK3:AK6)</f>
        <v>40</v>
      </c>
      <c r="AL7" s="38">
        <f>SUM(AL3:AL6)</f>
        <v>0</v>
      </c>
      <c r="AM7" s="38">
        <f>SUM(AM3:AM6)</f>
        <v>0</v>
      </c>
      <c r="AN7" s="235">
        <f>SUM(AN3:AN6)</f>
        <v>0</v>
      </c>
      <c r="AO7" s="38">
        <f>SUM(AO3:AO6)</f>
        <v>0</v>
      </c>
      <c r="AP7" s="38">
        <f>SUM(AP3:AP6)</f>
        <v>400</v>
      </c>
      <c r="AQ7" s="38">
        <f>SUM(AQ3:AQ6)</f>
        <v>400</v>
      </c>
      <c r="AR7" s="38">
        <f>SUM(AR3:AR6)</f>
        <v>0</v>
      </c>
      <c r="AS7" s="38">
        <f>SUM(AS3:AS6)</f>
        <v>0</v>
      </c>
      <c r="AT7" s="38">
        <f>SUM(AT3:AT6)</f>
        <v>0</v>
      </c>
      <c r="AU7" s="38"/>
      <c r="AV7" s="38">
        <f>SUM(AV3:AV6)</f>
        <v>0</v>
      </c>
      <c r="AW7" s="38">
        <f>SUM(AW3:AW6)</f>
        <v>970</v>
      </c>
      <c r="AX7" s="38">
        <f>SUM(AX3:AX6)</f>
        <v>50</v>
      </c>
      <c r="AY7" s="239">
        <f>SUM(AY3:AY6)</f>
        <v>0</v>
      </c>
      <c r="AZ7" s="38">
        <f>SUM(AZ3:AZ6)</f>
        <v>50</v>
      </c>
      <c r="BA7" s="239">
        <f>SUM(BA3:BA6)</f>
        <v>0</v>
      </c>
      <c r="BB7" s="239">
        <f>SUM(BB3:BB6)</f>
        <v>0</v>
      </c>
      <c r="BC7" s="38">
        <f>SUM(BC3:BC6)</f>
        <v>100</v>
      </c>
      <c r="BD7" s="38">
        <f>SUM(BD3:BD6)</f>
        <v>0</v>
      </c>
      <c r="BE7" s="239">
        <f>SUM(BE3:BE6)</f>
        <v>0</v>
      </c>
      <c r="BF7" s="38">
        <f>SUM(BF3:BF6)</f>
        <v>30</v>
      </c>
      <c r="BG7" s="38">
        <f>SUM(BG3:BG6)</f>
        <v>30</v>
      </c>
      <c r="BH7" s="38">
        <f>SUM(BH3:BH6)</f>
        <v>0</v>
      </c>
      <c r="BI7" s="38">
        <f>SUM(BI3:BI6)</f>
        <v>0</v>
      </c>
      <c r="BJ7" s="38">
        <f>SUM(BJ3:BJ6)</f>
        <v>0</v>
      </c>
      <c r="BK7" s="38">
        <f>SUM(BK3:BK6)</f>
        <v>0</v>
      </c>
      <c r="BL7" s="38">
        <f>SUM(BL3:BL6)</f>
        <v>0</v>
      </c>
      <c r="BM7" s="38">
        <f>SUM(BM3:BM6)</f>
        <v>0</v>
      </c>
      <c r="BN7" s="38">
        <f>SUM(BN3:BN6)</f>
        <v>0</v>
      </c>
      <c r="BO7" s="38">
        <f>SUM(BO3:BO6)</f>
        <v>45</v>
      </c>
      <c r="BP7" s="38">
        <f t="shared" ref="BP7:BQ7" si="17">SUM(BP3:BP6)</f>
        <v>0.3</v>
      </c>
      <c r="BQ7" s="38">
        <f t="shared" si="17"/>
        <v>1.2</v>
      </c>
      <c r="BR7" s="38">
        <f>SUM(BR3:BR6)</f>
        <v>46.5</v>
      </c>
      <c r="BS7" s="38">
        <f>SUM(BS3:BS6)</f>
        <v>0</v>
      </c>
      <c r="BT7" s="38">
        <f>SUM(BT3:BT6)</f>
        <v>0</v>
      </c>
      <c r="BU7" s="38">
        <f>SUM(BU3:BU6)</f>
        <v>0</v>
      </c>
      <c r="BV7" s="38">
        <f>SUM(BV3:BV6)</f>
        <v>0</v>
      </c>
      <c r="BW7" s="38">
        <f>SUM(BW3:BW6)</f>
        <v>0</v>
      </c>
      <c r="BX7" s="38">
        <f>SUM(BX3:BX6)</f>
        <v>0</v>
      </c>
      <c r="BY7" s="38">
        <f>SUM(BY3:BY6)</f>
        <v>2966.2</v>
      </c>
      <c r="BZ7" s="38">
        <f>SUM(BZ3:BZ6)</f>
        <v>10.4</v>
      </c>
      <c r="CA7" s="38">
        <f>SUM(CA3:CA6)</f>
        <v>474.59199999999998</v>
      </c>
    </row>
    <row r="8" spans="1:79" ht="11.25" customHeight="1"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</row>
    <row r="9" spans="1:79" ht="11.25" customHeight="1">
      <c r="C9" s="128"/>
      <c r="D9" s="128"/>
      <c r="E9" s="2"/>
      <c r="F9" s="2"/>
      <c r="G9" s="2"/>
      <c r="H9" s="2"/>
      <c r="I9" s="2"/>
      <c r="J9" s="160" t="s">
        <v>490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2"/>
      <c r="AH9" s="2"/>
      <c r="AI9" s="18" t="s">
        <v>413</v>
      </c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152" t="s">
        <v>190</v>
      </c>
      <c r="AY9" s="2"/>
      <c r="AZ9" s="2"/>
      <c r="BA9" s="2"/>
      <c r="BB9" s="2"/>
      <c r="BC9" s="2"/>
      <c r="BD9" s="152" t="s">
        <v>202</v>
      </c>
      <c r="BE9" s="2"/>
      <c r="BF9" s="2"/>
      <c r="BG9" s="2"/>
      <c r="BH9" s="152" t="s">
        <v>215</v>
      </c>
      <c r="BI9" s="2"/>
      <c r="BJ9" s="2"/>
      <c r="BK9" s="2"/>
      <c r="BL9" s="2"/>
      <c r="BM9" s="2"/>
      <c r="BN9" s="2"/>
      <c r="BO9" s="2"/>
      <c r="BP9" s="2"/>
      <c r="BQ9" s="2"/>
      <c r="BR9" s="2"/>
      <c r="BS9" s="2" t="s">
        <v>531</v>
      </c>
      <c r="BT9" s="2"/>
      <c r="BU9" s="2"/>
      <c r="BV9" s="2"/>
      <c r="BW9" s="2"/>
      <c r="BX9" s="2"/>
      <c r="BY9" s="2"/>
      <c r="BZ9" s="2"/>
    </row>
    <row r="10" spans="1:79" ht="11.25" customHeight="1">
      <c r="C10" s="128"/>
      <c r="D10" s="128"/>
      <c r="E10" s="2"/>
      <c r="F10" s="2"/>
      <c r="G10" s="2"/>
      <c r="H10" s="2"/>
      <c r="I10" s="2"/>
      <c r="J10" s="4"/>
      <c r="K10" s="304" t="s">
        <v>491</v>
      </c>
      <c r="L10" s="305"/>
      <c r="M10" s="305"/>
      <c r="N10" s="305"/>
      <c r="O10" s="305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2"/>
      <c r="AH10" s="2"/>
      <c r="AI10" s="2"/>
      <c r="AJ10" s="160" t="s">
        <v>185</v>
      </c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38" t="s">
        <v>193</v>
      </c>
      <c r="AZ10" s="2"/>
      <c r="BA10" s="2"/>
      <c r="BB10" s="2"/>
      <c r="BC10" s="2"/>
      <c r="BD10" s="2"/>
      <c r="BE10" s="237" t="s">
        <v>203</v>
      </c>
      <c r="BF10" s="2"/>
      <c r="BG10" s="2"/>
      <c r="BH10" s="2"/>
      <c r="BI10" s="168" t="s">
        <v>218</v>
      </c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 t="s">
        <v>532</v>
      </c>
      <c r="BU10" s="2"/>
      <c r="BV10" s="2"/>
      <c r="BW10" s="2"/>
      <c r="BX10" s="2"/>
      <c r="BY10" s="2"/>
      <c r="BZ10" s="2"/>
    </row>
    <row r="11" spans="1:79" ht="11.25" customHeight="1">
      <c r="B11" s="3" t="s">
        <v>542</v>
      </c>
      <c r="C11" s="3"/>
      <c r="D11" s="3">
        <v>6</v>
      </c>
      <c r="E11" s="2"/>
      <c r="F11" s="2"/>
      <c r="G11" s="2"/>
      <c r="H11" s="2"/>
      <c r="I11" s="2"/>
      <c r="J11" s="4"/>
      <c r="K11" s="305"/>
      <c r="L11" s="304" t="s">
        <v>405</v>
      </c>
      <c r="M11" s="305"/>
      <c r="N11" s="305"/>
      <c r="O11" s="305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2"/>
      <c r="AH11" s="2"/>
      <c r="AI11" s="2"/>
      <c r="AJ11" s="2"/>
      <c r="AK11" s="18" t="s">
        <v>414</v>
      </c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37" t="s">
        <v>191</v>
      </c>
      <c r="BA11" s="2"/>
      <c r="BB11" s="2"/>
      <c r="BC11" s="2"/>
      <c r="BD11" s="2"/>
      <c r="BE11" s="2"/>
      <c r="BF11" s="152" t="s">
        <v>204</v>
      </c>
      <c r="BG11" s="2"/>
      <c r="BH11" s="2"/>
      <c r="BI11" s="2"/>
      <c r="BJ11" s="152" t="s">
        <v>219</v>
      </c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 t="s">
        <v>533</v>
      </c>
      <c r="BV11" s="2"/>
      <c r="BW11" s="2"/>
      <c r="BX11" s="2"/>
      <c r="BY11" s="2"/>
      <c r="BZ11" s="2"/>
    </row>
    <row r="12" spans="1:79" ht="11.25" customHeight="1">
      <c r="B12" s="3" t="s">
        <v>543</v>
      </c>
      <c r="C12" s="2" t="s">
        <v>564</v>
      </c>
      <c r="D12" s="3">
        <v>3</v>
      </c>
      <c r="E12" s="2"/>
      <c r="F12" s="2"/>
      <c r="G12" s="2"/>
      <c r="H12" s="2"/>
      <c r="I12" s="2"/>
      <c r="J12" s="4"/>
      <c r="K12" s="305"/>
      <c r="L12" s="305"/>
      <c r="M12" s="305" t="s">
        <v>406</v>
      </c>
      <c r="N12" s="305"/>
      <c r="O12" s="305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2"/>
      <c r="AH12" s="2"/>
      <c r="AI12" s="2"/>
      <c r="AJ12" s="2"/>
      <c r="AK12" s="2"/>
      <c r="AL12" s="117" t="s">
        <v>415</v>
      </c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38" t="s">
        <v>192</v>
      </c>
      <c r="BB12" s="2"/>
      <c r="BC12" s="2"/>
      <c r="BD12" s="2"/>
      <c r="BE12" s="2"/>
      <c r="BF12" s="2"/>
      <c r="BG12" s="2"/>
      <c r="BH12" s="2"/>
      <c r="BI12" s="2"/>
      <c r="BJ12" s="2"/>
      <c r="BK12" s="168" t="s">
        <v>221</v>
      </c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 t="s">
        <v>534</v>
      </c>
      <c r="BW12" s="2"/>
      <c r="BX12" s="2"/>
      <c r="BY12" s="2"/>
      <c r="BZ12" s="2"/>
    </row>
    <row r="13" spans="1:79" ht="11.25" customHeight="1">
      <c r="B13" s="3" t="s">
        <v>544</v>
      </c>
      <c r="C13" s="2" t="s">
        <v>565</v>
      </c>
      <c r="D13" s="3">
        <v>1</v>
      </c>
      <c r="E13" s="2"/>
      <c r="F13" s="2"/>
      <c r="G13" s="2"/>
      <c r="H13" s="2"/>
      <c r="I13" s="2"/>
      <c r="J13" s="4"/>
      <c r="K13" s="4"/>
      <c r="L13" s="4"/>
      <c r="M13" s="4"/>
      <c r="N13" s="4" t="s">
        <v>407</v>
      </c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2"/>
      <c r="AH13" s="2"/>
      <c r="AI13" s="2"/>
      <c r="AJ13" s="2"/>
      <c r="AK13" s="2"/>
      <c r="AL13" s="2"/>
      <c r="AM13" s="18" t="s">
        <v>416</v>
      </c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37" t="s">
        <v>199</v>
      </c>
      <c r="BC13" s="2"/>
      <c r="BD13" s="2"/>
      <c r="BE13" s="2"/>
      <c r="BF13" s="2"/>
      <c r="BG13" s="2"/>
      <c r="BH13" s="2"/>
      <c r="BI13" s="2"/>
      <c r="BJ13" s="2"/>
      <c r="BK13" s="2"/>
      <c r="BL13" s="152" t="s">
        <v>222</v>
      </c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 t="s">
        <v>535</v>
      </c>
      <c r="BX13" s="2"/>
      <c r="BY13" s="3"/>
      <c r="BZ13" s="3"/>
    </row>
    <row r="14" spans="1:79" ht="11.25" customHeight="1">
      <c r="B14" s="3" t="s">
        <v>545</v>
      </c>
      <c r="C14" s="3"/>
      <c r="D14" s="3"/>
      <c r="E14" s="2"/>
      <c r="F14" s="2"/>
      <c r="G14" s="2"/>
      <c r="H14" s="2"/>
      <c r="I14" s="2"/>
      <c r="J14" s="4"/>
      <c r="K14" s="4"/>
      <c r="L14" s="4"/>
      <c r="M14" s="4"/>
      <c r="N14" s="4"/>
      <c r="O14" s="4" t="s">
        <v>460</v>
      </c>
      <c r="P14" s="4"/>
      <c r="Q14" s="4"/>
      <c r="R14" s="4"/>
      <c r="S14" s="4"/>
      <c r="T14" s="170"/>
      <c r="U14" s="170"/>
      <c r="V14" s="170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2"/>
      <c r="AH14" s="2"/>
      <c r="AI14" s="2"/>
      <c r="AJ14" s="2"/>
      <c r="AK14" s="2"/>
      <c r="AL14" s="2"/>
      <c r="AM14" s="2"/>
      <c r="AN14" s="236" t="s">
        <v>417</v>
      </c>
      <c r="AO14" s="117"/>
      <c r="AP14" s="117"/>
      <c r="AQ14" s="117"/>
      <c r="AR14" s="117"/>
      <c r="AS14" s="117"/>
      <c r="AT14" s="117"/>
      <c r="AU14" s="117"/>
      <c r="AV14" s="117"/>
      <c r="AW14" s="2"/>
      <c r="AX14" s="2"/>
      <c r="AY14" s="2"/>
      <c r="AZ14" s="2"/>
      <c r="BA14" s="2"/>
      <c r="BB14" s="2"/>
      <c r="BC14" s="2"/>
      <c r="BD14" s="2"/>
      <c r="BE14" s="2"/>
      <c r="BF14" s="152" t="s">
        <v>210</v>
      </c>
      <c r="BG14" s="2"/>
      <c r="BH14" s="2"/>
      <c r="BI14" s="2"/>
      <c r="BJ14" s="2"/>
      <c r="BK14" s="2"/>
      <c r="BL14" s="2"/>
      <c r="BM14" s="168" t="s">
        <v>223</v>
      </c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3"/>
      <c r="BZ14" s="3"/>
    </row>
    <row r="15" spans="1:79" ht="11.25" customHeight="1">
      <c r="B15" s="3" t="s">
        <v>551</v>
      </c>
      <c r="C15" s="3"/>
      <c r="D15" s="3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 t="s">
        <v>469</v>
      </c>
      <c r="Q15" s="4"/>
      <c r="R15" s="4"/>
      <c r="S15" s="4"/>
      <c r="T15" s="170"/>
      <c r="U15" s="170"/>
      <c r="V15" s="170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2"/>
      <c r="AH15" s="2"/>
      <c r="AI15" s="2"/>
      <c r="AJ15" s="2"/>
      <c r="AK15" s="2"/>
      <c r="AL15" s="2"/>
      <c r="AM15" s="2"/>
      <c r="AN15" s="2"/>
      <c r="AO15" s="159" t="s">
        <v>418</v>
      </c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38" t="s">
        <v>208</v>
      </c>
      <c r="BG15" s="2"/>
      <c r="BH15" s="2"/>
      <c r="BI15" s="2"/>
      <c r="BJ15" s="2"/>
      <c r="BK15" s="2"/>
      <c r="BL15" s="2"/>
      <c r="BM15" s="168"/>
      <c r="BN15" s="152" t="s">
        <v>224</v>
      </c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3"/>
      <c r="BZ15" s="3"/>
    </row>
    <row r="16" spans="1:79" ht="11.25" customHeight="1">
      <c r="B16" s="3" t="s">
        <v>546</v>
      </c>
      <c r="C16" s="3"/>
      <c r="D16" s="3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 t="s">
        <v>473</v>
      </c>
      <c r="R16" s="4"/>
      <c r="S16" s="4"/>
      <c r="T16" s="170"/>
      <c r="U16" s="170"/>
      <c r="V16" s="170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2"/>
      <c r="AH16" s="2"/>
      <c r="AI16" s="2"/>
      <c r="AJ16" s="2"/>
      <c r="AK16" s="2"/>
      <c r="AL16" s="2"/>
      <c r="AM16" s="2"/>
      <c r="AN16" s="2"/>
      <c r="AO16" s="2"/>
      <c r="AP16" s="117" t="s">
        <v>457</v>
      </c>
      <c r="AQ16" s="117"/>
      <c r="AR16" s="117"/>
      <c r="AS16" s="117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152" t="s">
        <v>209</v>
      </c>
      <c r="BG16" s="2"/>
      <c r="BH16" s="2"/>
      <c r="BI16" s="2"/>
      <c r="BJ16" s="2"/>
      <c r="BK16" s="2"/>
      <c r="BL16" s="2"/>
      <c r="BM16" s="168"/>
      <c r="BN16" s="4"/>
      <c r="BO16" s="168" t="s">
        <v>530</v>
      </c>
      <c r="BP16" s="168"/>
      <c r="BQ16" s="168"/>
      <c r="BR16" s="2"/>
      <c r="BS16" s="2"/>
      <c r="BT16" s="2"/>
      <c r="BU16" s="2"/>
      <c r="BV16" s="2"/>
      <c r="BW16" s="2"/>
      <c r="BX16" s="2"/>
      <c r="BY16" s="3"/>
      <c r="BZ16" s="3"/>
    </row>
    <row r="17" spans="2:78">
      <c r="B17" s="3" t="s">
        <v>547</v>
      </c>
      <c r="C17" s="3"/>
      <c r="D17" s="3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4"/>
      <c r="R17" s="152" t="s">
        <v>538</v>
      </c>
      <c r="S17" s="170"/>
      <c r="T17" s="170"/>
      <c r="U17" s="170"/>
      <c r="V17" s="170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159" t="s">
        <v>458</v>
      </c>
      <c r="AR17" s="2"/>
      <c r="AS17" s="159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168" t="s">
        <v>211</v>
      </c>
      <c r="BG17" s="2"/>
      <c r="BH17" s="2"/>
      <c r="BI17" s="2"/>
      <c r="BJ17" s="2"/>
      <c r="BK17" s="2"/>
      <c r="BL17" s="2"/>
      <c r="BM17" s="2"/>
      <c r="BN17" s="2"/>
      <c r="BO17" s="2"/>
      <c r="BP17" s="152" t="s">
        <v>445</v>
      </c>
      <c r="BQ17" s="152"/>
      <c r="BR17" s="2"/>
      <c r="BS17" s="2"/>
      <c r="BT17" s="2"/>
      <c r="BU17" s="2"/>
      <c r="BV17" s="2"/>
      <c r="BW17" s="2"/>
      <c r="BX17" s="2"/>
      <c r="BY17" s="3"/>
      <c r="BZ17" s="3"/>
    </row>
    <row r="18" spans="2:78">
      <c r="B18" s="3" t="s">
        <v>549</v>
      </c>
      <c r="C18" s="3"/>
      <c r="D18" s="3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4"/>
      <c r="R18" s="4"/>
      <c r="S18" s="170" t="s">
        <v>408</v>
      </c>
      <c r="T18" s="170"/>
      <c r="U18" s="170"/>
      <c r="V18" s="170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2"/>
      <c r="AH18" s="2"/>
      <c r="AI18" s="2"/>
      <c r="AJ18" s="2"/>
      <c r="AK18" s="2"/>
      <c r="AL18" s="2"/>
      <c r="AM18" s="2"/>
      <c r="AN18" s="2"/>
      <c r="AO18" s="2"/>
      <c r="AP18" s="88"/>
      <c r="AQ18" s="88"/>
      <c r="AR18" s="117" t="s">
        <v>474</v>
      </c>
      <c r="AS18" s="117"/>
      <c r="AT18" s="88"/>
      <c r="AU18" s="88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174" t="s">
        <v>264</v>
      </c>
      <c r="BG18" s="2"/>
      <c r="BH18" s="2"/>
      <c r="BI18" s="2"/>
      <c r="BJ18" s="2"/>
      <c r="BK18" s="2"/>
      <c r="BL18" s="2"/>
      <c r="BM18" s="2"/>
      <c r="BN18" s="2"/>
      <c r="BO18" s="88"/>
      <c r="BP18" s="88"/>
      <c r="BQ18" s="170" t="s">
        <v>444</v>
      </c>
      <c r="BR18" s="2"/>
      <c r="BS18" s="2"/>
      <c r="BT18" s="2"/>
      <c r="BU18" s="2"/>
      <c r="BV18" s="2"/>
      <c r="BW18" s="2"/>
      <c r="BX18" s="2"/>
      <c r="BY18" s="3"/>
      <c r="BZ18" s="3"/>
    </row>
    <row r="19" spans="2:78">
      <c r="B19" s="3" t="s">
        <v>550</v>
      </c>
      <c r="C19" s="3"/>
      <c r="D19" s="3"/>
      <c r="E19" s="2"/>
      <c r="F19" s="2"/>
      <c r="G19" s="2"/>
      <c r="H19" s="2"/>
      <c r="I19" s="2"/>
      <c r="J19" s="4"/>
      <c r="K19" s="4"/>
      <c r="L19" s="4"/>
      <c r="M19" s="4"/>
      <c r="N19" s="4"/>
      <c r="O19" s="4"/>
      <c r="P19" s="4"/>
      <c r="Q19" s="4"/>
      <c r="R19" s="4"/>
      <c r="S19" s="4"/>
      <c r="T19" s="4" t="s">
        <v>426</v>
      </c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2"/>
      <c r="AH19" s="2"/>
      <c r="AI19" s="2"/>
      <c r="AJ19" s="2"/>
      <c r="AK19" s="2"/>
      <c r="AL19" s="2"/>
      <c r="AM19" s="2"/>
      <c r="AN19" s="2"/>
      <c r="AO19" s="88"/>
      <c r="AP19" s="88"/>
      <c r="AQ19" s="88"/>
      <c r="AR19" s="2"/>
      <c r="AS19" s="117" t="s">
        <v>470</v>
      </c>
      <c r="AT19" s="117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175" t="s">
        <v>265</v>
      </c>
      <c r="BG19" s="2"/>
      <c r="BH19" s="2"/>
      <c r="BI19" s="2"/>
      <c r="BJ19" s="2"/>
      <c r="BK19" s="2"/>
      <c r="BL19" s="2"/>
      <c r="BM19" s="2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3"/>
    </row>
    <row r="20" spans="2:78">
      <c r="B20" s="3" t="s">
        <v>552</v>
      </c>
      <c r="C20" s="3"/>
      <c r="D20" s="3"/>
      <c r="E20" s="88"/>
      <c r="F20" s="88"/>
      <c r="G20" s="88"/>
      <c r="H20" s="88"/>
      <c r="I20" s="88"/>
      <c r="J20" s="88"/>
      <c r="K20" s="88"/>
      <c r="L20" s="88"/>
      <c r="M20" s="88"/>
      <c r="N20" s="4"/>
      <c r="O20" s="4"/>
      <c r="P20" s="4"/>
      <c r="Q20" s="4"/>
      <c r="R20" s="4"/>
      <c r="S20" s="4"/>
      <c r="T20" s="4"/>
      <c r="U20" s="305" t="s">
        <v>427</v>
      </c>
      <c r="V20" s="170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2"/>
      <c r="AH20" s="2"/>
      <c r="AI20" s="2"/>
      <c r="AJ20" s="2"/>
      <c r="AK20" s="88"/>
      <c r="AL20" s="88"/>
      <c r="AM20" s="88"/>
      <c r="AN20" s="88"/>
      <c r="AO20" s="88"/>
      <c r="AP20" s="88"/>
      <c r="AQ20" s="88"/>
      <c r="AR20" s="2"/>
      <c r="AS20" s="2"/>
      <c r="AT20" s="159" t="s">
        <v>471</v>
      </c>
      <c r="AU20" s="2"/>
      <c r="AV20" s="2"/>
      <c r="AW20" s="2"/>
      <c r="AX20" s="88"/>
      <c r="AY20" s="88"/>
      <c r="AZ20" s="88"/>
      <c r="BA20" s="88"/>
      <c r="BB20" s="88"/>
      <c r="BC20" s="88"/>
      <c r="BD20" s="88"/>
      <c r="BE20" s="88"/>
      <c r="BF20" s="505" t="s">
        <v>266</v>
      </c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3"/>
      <c r="BZ20" s="3"/>
    </row>
    <row r="21" spans="2:78">
      <c r="C21" s="83"/>
      <c r="D21" s="83"/>
      <c r="J21" s="88"/>
      <c r="K21" s="88"/>
      <c r="L21" s="88"/>
      <c r="M21" s="88"/>
      <c r="N21" s="88"/>
      <c r="O21" s="88"/>
      <c r="P21" s="88"/>
      <c r="Q21" s="88"/>
      <c r="R21" s="88"/>
      <c r="S21" s="4"/>
      <c r="T21" s="4"/>
      <c r="U21" s="4"/>
      <c r="V21" s="152" t="s">
        <v>454</v>
      </c>
      <c r="W21" s="4"/>
      <c r="X21" s="4"/>
      <c r="Y21" s="4"/>
      <c r="Z21" s="4"/>
      <c r="AA21" s="4"/>
      <c r="AB21" s="4"/>
      <c r="AC21" s="4"/>
      <c r="AD21" s="4"/>
      <c r="AE21" s="4"/>
      <c r="AF21" s="4"/>
      <c r="AG21" s="2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3"/>
      <c r="BZ21" s="3"/>
    </row>
    <row r="22" spans="2:78">
      <c r="C22" s="83"/>
      <c r="D22" s="83"/>
      <c r="L22" s="88"/>
      <c r="M22" s="88"/>
      <c r="N22" s="88"/>
      <c r="O22" s="88"/>
      <c r="P22" s="88"/>
      <c r="Q22" s="88"/>
      <c r="R22" s="88"/>
      <c r="S22" s="4"/>
      <c r="T22" s="4"/>
      <c r="U22" s="4"/>
      <c r="V22" s="4"/>
      <c r="W22" s="170" t="s">
        <v>461</v>
      </c>
      <c r="X22" s="170"/>
      <c r="Y22" s="4"/>
      <c r="Z22" s="4"/>
      <c r="AA22" s="4"/>
      <c r="AB22" s="4"/>
      <c r="AC22" s="4"/>
      <c r="AD22" s="4"/>
      <c r="AE22" s="4"/>
      <c r="AF22" s="4"/>
      <c r="AG22" s="2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3"/>
      <c r="BZ22" s="3"/>
    </row>
    <row r="23" spans="2:78">
      <c r="C23" s="83"/>
      <c r="D23" s="83"/>
      <c r="L23" s="88"/>
      <c r="M23" s="88"/>
      <c r="N23" s="88"/>
      <c r="O23" s="88"/>
      <c r="P23" s="88"/>
      <c r="Q23" s="88"/>
      <c r="R23" s="88"/>
      <c r="S23" s="4"/>
      <c r="T23" s="4"/>
      <c r="U23" s="4"/>
      <c r="V23" s="4"/>
      <c r="W23" s="4"/>
      <c r="X23" s="4" t="s">
        <v>569</v>
      </c>
      <c r="Y23" s="170"/>
      <c r="Z23" s="4"/>
      <c r="AA23" s="4"/>
      <c r="AB23" s="4"/>
      <c r="AC23" s="4"/>
      <c r="AD23" s="4"/>
      <c r="AE23" s="4"/>
      <c r="AF23" s="4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3"/>
      <c r="BZ23" s="3"/>
    </row>
    <row r="24" spans="2:78">
      <c r="C24" s="83"/>
      <c r="D24" s="83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4"/>
      <c r="X24" s="4"/>
      <c r="Y24" s="170" t="s">
        <v>409</v>
      </c>
      <c r="Z24" s="4"/>
      <c r="AA24" s="4"/>
      <c r="AB24" s="4"/>
      <c r="AC24" s="4"/>
      <c r="AD24" s="4"/>
      <c r="AE24" s="4"/>
      <c r="AF24" s="4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3"/>
      <c r="BZ24" s="3"/>
    </row>
    <row r="25" spans="2:78"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4"/>
      <c r="X25" s="4"/>
      <c r="Y25" s="4"/>
      <c r="Z25" s="4" t="s">
        <v>410</v>
      </c>
      <c r="AA25" s="4"/>
      <c r="AB25" s="4"/>
      <c r="AC25" s="4"/>
      <c r="AD25" s="4"/>
      <c r="AE25" s="4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</row>
    <row r="26" spans="2:78">
      <c r="K26" s="3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4"/>
      <c r="X26" s="4"/>
      <c r="Y26" s="4"/>
      <c r="Z26" s="4"/>
      <c r="AA26" s="169" t="s">
        <v>411</v>
      </c>
      <c r="AB26" s="4"/>
      <c r="AC26" s="4"/>
      <c r="AD26" s="4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</row>
    <row r="27" spans="2:78">
      <c r="K27" s="3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4"/>
      <c r="Z27" s="4"/>
      <c r="AA27" s="4"/>
      <c r="AB27" s="170" t="s">
        <v>477</v>
      </c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  <c r="BU27" s="88"/>
      <c r="BV27" s="88"/>
      <c r="BW27" s="88"/>
      <c r="BX27" s="88"/>
    </row>
    <row r="28" spans="2:78">
      <c r="K28" s="3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152" t="s">
        <v>478</v>
      </c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/>
    </row>
    <row r="29" spans="2:78"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170" t="s">
        <v>412</v>
      </c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  <c r="BU29" s="88"/>
      <c r="BV29" s="88"/>
      <c r="BW29" s="88"/>
      <c r="BX29" s="88"/>
    </row>
    <row r="30" spans="2:78"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 t="s">
        <v>571</v>
      </c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</row>
    <row r="31" spans="2:78"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</row>
    <row r="32" spans="2:78"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8"/>
      <c r="BW32" s="88"/>
      <c r="BX32" s="88"/>
    </row>
    <row r="33" spans="12:76"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/>
    </row>
    <row r="34" spans="12:76"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</row>
    <row r="35" spans="12:76"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  <c r="BU35" s="88"/>
      <c r="BV35" s="88"/>
      <c r="BW35" s="88"/>
      <c r="BX35" s="88"/>
    </row>
    <row r="36" spans="12:76"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  <c r="AA36" s="88"/>
      <c r="AB36" s="88"/>
      <c r="AC36" s="88"/>
      <c r="AD36" s="88"/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  <c r="BU36" s="88"/>
      <c r="BV36" s="88"/>
      <c r="BW36" s="88"/>
      <c r="BX36" s="88"/>
    </row>
    <row r="37" spans="12:76"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</row>
    <row r="38" spans="12:76"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8"/>
      <c r="AH38" s="88"/>
      <c r="AI38" s="88"/>
      <c r="AJ38" s="88"/>
      <c r="AK38" s="88"/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/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  <c r="BU38" s="88"/>
      <c r="BV38" s="88"/>
      <c r="BW38" s="88"/>
      <c r="BX38" s="88"/>
    </row>
  </sheetData>
  <mergeCells count="13">
    <mergeCell ref="A7:B7"/>
    <mergeCell ref="E1:G1"/>
    <mergeCell ref="H1:I1"/>
    <mergeCell ref="AX1:BC1"/>
    <mergeCell ref="BD1:BG1"/>
    <mergeCell ref="BY1:CA1"/>
    <mergeCell ref="BS1:BX1"/>
    <mergeCell ref="BH1:BR1"/>
    <mergeCell ref="A1:A2"/>
    <mergeCell ref="B1:B2"/>
    <mergeCell ref="J1:AH1"/>
    <mergeCell ref="AI1:AW1"/>
    <mergeCell ref="C1:D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F14"/>
  <sheetViews>
    <sheetView workbookViewId="0">
      <pane ySplit="2" topLeftCell="A3" activePane="bottomLeft" state="frozen"/>
      <selection pane="bottomLeft" activeCell="P27" sqref="P27"/>
    </sheetView>
  </sheetViews>
  <sheetFormatPr defaultRowHeight="11.25"/>
  <cols>
    <col min="1" max="1" width="10.42578125" style="8" bestFit="1" customWidth="1"/>
    <col min="2" max="2" width="10" style="135" customWidth="1"/>
    <col min="3" max="3" width="53.28515625" style="91" bestFit="1" customWidth="1"/>
    <col min="4" max="4" width="16.7109375" style="2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1.5703125" style="2" bestFit="1" customWidth="1"/>
    <col min="15" max="17" width="14" style="2" customWidth="1"/>
    <col min="18" max="18" width="10.85546875" style="2" bestFit="1" customWidth="1"/>
    <col min="19" max="20" width="10.85546875" style="2" customWidth="1"/>
    <col min="21" max="21" width="10.7109375" style="2" bestFit="1" customWidth="1"/>
    <col min="22" max="22" width="7.7109375" style="85" customWidth="1"/>
    <col min="23" max="26" width="5.85546875" style="3" customWidth="1"/>
    <col min="27" max="28" width="8.7109375" style="3" customWidth="1"/>
    <col min="29" max="30" width="3.28515625" style="3" bestFit="1" customWidth="1"/>
    <col min="31" max="16384" width="9.140625" style="3"/>
  </cols>
  <sheetData>
    <row r="1" spans="1:32" ht="15.75" customHeight="1">
      <c r="A1" s="734" t="s">
        <v>1</v>
      </c>
      <c r="B1" s="736" t="s">
        <v>2</v>
      </c>
      <c r="C1" s="738" t="s">
        <v>0</v>
      </c>
      <c r="D1" s="740" t="s">
        <v>7</v>
      </c>
      <c r="E1" s="729" t="s">
        <v>6</v>
      </c>
      <c r="F1" s="730"/>
      <c r="G1" s="731" t="s">
        <v>5</v>
      </c>
      <c r="H1" s="732"/>
      <c r="I1" s="729" t="s">
        <v>65</v>
      </c>
      <c r="J1" s="730"/>
      <c r="K1" s="592" t="s">
        <v>9</v>
      </c>
      <c r="L1" s="544" t="s">
        <v>419</v>
      </c>
      <c r="M1" s="726"/>
      <c r="N1" s="727" t="s">
        <v>575</v>
      </c>
      <c r="O1" s="544" t="s">
        <v>83</v>
      </c>
      <c r="P1" s="545"/>
      <c r="Q1" s="545"/>
      <c r="R1" s="545"/>
      <c r="S1" s="545"/>
      <c r="T1" s="545"/>
      <c r="U1" s="726"/>
      <c r="V1" s="722" t="s">
        <v>85</v>
      </c>
      <c r="W1" s="722"/>
      <c r="X1" s="722"/>
      <c r="Y1" s="722"/>
      <c r="Z1" s="722"/>
      <c r="AA1" s="722"/>
      <c r="AB1" s="722"/>
    </row>
    <row r="2" spans="1:32" ht="15.75" customHeight="1" thickBot="1">
      <c r="A2" s="735"/>
      <c r="B2" s="737"/>
      <c r="C2" s="739"/>
      <c r="D2" s="543"/>
      <c r="E2" s="62"/>
      <c r="F2" s="37" t="s">
        <v>9</v>
      </c>
      <c r="G2" s="62"/>
      <c r="H2" s="63" t="s">
        <v>9</v>
      </c>
      <c r="I2" s="62"/>
      <c r="J2" s="37" t="s">
        <v>9</v>
      </c>
      <c r="K2" s="593"/>
      <c r="L2" s="311"/>
      <c r="M2" s="173" t="s">
        <v>9</v>
      </c>
      <c r="N2" s="728"/>
      <c r="O2" s="176" t="s">
        <v>142</v>
      </c>
      <c r="P2" s="176" t="s">
        <v>419</v>
      </c>
      <c r="Q2" s="176" t="s">
        <v>371</v>
      </c>
      <c r="R2" s="176" t="s">
        <v>62</v>
      </c>
      <c r="S2" s="176" t="s">
        <v>59</v>
      </c>
      <c r="T2" s="176" t="s">
        <v>141</v>
      </c>
      <c r="U2" s="177" t="s">
        <v>299</v>
      </c>
      <c r="V2" s="723" t="s">
        <v>423</v>
      </c>
      <c r="W2" s="724"/>
      <c r="X2" s="724"/>
      <c r="Y2" s="724"/>
      <c r="Z2" s="724"/>
      <c r="AA2" s="725"/>
      <c r="AB2" s="178" t="s">
        <v>47</v>
      </c>
    </row>
    <row r="3" spans="1:32" s="5" customFormat="1">
      <c r="A3" s="479">
        <f>'1-συμβολαια'!A3</f>
        <v>11220</v>
      </c>
      <c r="B3" s="372">
        <f>'1-συμβολαια'!B3</f>
        <v>41458</v>
      </c>
      <c r="C3" s="472" t="str">
        <f>'1-συμβολαια'!C3</f>
        <v>αποδοχή κληρονομιάς</v>
      </c>
      <c r="D3" s="473">
        <f>'1-συμβολαια'!D3</f>
        <v>0</v>
      </c>
      <c r="E3" s="320"/>
      <c r="F3" s="320"/>
      <c r="G3" s="320"/>
      <c r="H3" s="320"/>
      <c r="I3" s="320"/>
      <c r="J3" s="320"/>
      <c r="K3" s="315"/>
      <c r="L3" s="315">
        <f>'2-δικαιώμ'!N3+'5-αντίγρ'!O3</f>
        <v>17.600000000000001</v>
      </c>
      <c r="M3" s="315">
        <v>6.6</v>
      </c>
      <c r="N3" s="315">
        <f>'10-φπα'!F3</f>
        <v>18.239999999999998</v>
      </c>
      <c r="O3" s="315">
        <f>'1-συμβολαια'!O3</f>
        <v>419.34000000000009</v>
      </c>
      <c r="P3" s="315">
        <f t="shared" ref="P3" si="0">L3-M3</f>
        <v>11.000000000000002</v>
      </c>
      <c r="Q3" s="315">
        <f>'8-κ-15-17'!AG3</f>
        <v>0</v>
      </c>
      <c r="R3" s="315">
        <f>'10-φπα'!G3</f>
        <v>68.160000000000025</v>
      </c>
      <c r="S3" s="315">
        <f>'11-χαρτόσ'!H3+'13-ντιΜιΧο'!BZ3</f>
        <v>12.4</v>
      </c>
      <c r="T3" s="315">
        <f>'13-ντιΜιΧο'!BY3</f>
        <v>1592.6999999999998</v>
      </c>
      <c r="U3" s="315">
        <f>'10-φπα'!H3</f>
        <v>254.83199999999997</v>
      </c>
      <c r="V3" s="271"/>
      <c r="W3" s="267"/>
      <c r="X3" s="267"/>
      <c r="Y3" s="263"/>
      <c r="Z3" s="263"/>
      <c r="AA3" s="263"/>
      <c r="AB3" s="266"/>
    </row>
    <row r="4" spans="1:32" s="5" customFormat="1">
      <c r="A4" s="480">
        <f>'1-συμβολαια'!A4</f>
        <v>0</v>
      </c>
      <c r="B4" s="372"/>
      <c r="C4" s="367" t="str">
        <f>'1-συμβολαια'!C4</f>
        <v>χρησικτησία  αγροτεμαχίων 1-2-3-4-5-6-8-9-??? = πατρός ΔΩΡΕΑ άτυπος</v>
      </c>
      <c r="D4" s="369">
        <f>'1-συμβολαια'!D4</f>
        <v>8065.87</v>
      </c>
      <c r="E4" s="313"/>
      <c r="F4" s="313"/>
      <c r="G4" s="313"/>
      <c r="H4" s="313"/>
      <c r="I4" s="313"/>
      <c r="J4" s="313"/>
      <c r="K4" s="315">
        <f>'1-συμβολαια'!N4</f>
        <v>0</v>
      </c>
      <c r="L4" s="315">
        <f>'2-δικαιώμ'!N4+'5-αντίγρ'!O4</f>
        <v>14.298805</v>
      </c>
      <c r="M4" s="315"/>
      <c r="N4" s="315">
        <f>'10-φπα'!F4</f>
        <v>0</v>
      </c>
      <c r="O4" s="315">
        <f>'1-συμβολαια'!O4</f>
        <v>176.35989499999999</v>
      </c>
      <c r="P4" s="315">
        <f t="shared" ref="P4:P6" si="1">L4-M4</f>
        <v>14.298805</v>
      </c>
      <c r="Q4" s="315">
        <f>'8-κ-15-17'!AG4</f>
        <v>62.510492500000005</v>
      </c>
      <c r="R4" s="315">
        <f>'10-φπα'!G4</f>
        <v>30.505392000000001</v>
      </c>
      <c r="S4" s="315">
        <f>'11-χαρτόσ'!H4+'13-ντιΜιΧο'!BZ4</f>
        <v>3</v>
      </c>
      <c r="T4" s="315">
        <f>'13-ντιΜιΧο'!BY4</f>
        <v>781.74</v>
      </c>
      <c r="U4" s="315">
        <f>'10-φπα'!H4</f>
        <v>125.0784</v>
      </c>
      <c r="V4" s="271"/>
      <c r="W4" s="263"/>
      <c r="X4" s="263"/>
      <c r="Y4" s="263"/>
      <c r="Z4" s="263"/>
      <c r="AA4" s="263"/>
      <c r="AB4" s="266"/>
    </row>
    <row r="5" spans="1:32" s="5" customFormat="1">
      <c r="A5" s="480">
        <f>'1-συμβολαια'!A5</f>
        <v>0</v>
      </c>
      <c r="B5" s="372"/>
      <c r="C5" s="367" t="str">
        <f>'1-συμβολαια'!C5</f>
        <v>χρησικτησία  οικοπέδων  5-6 = πατρός ΔΩΡΕΑ άτυπος</v>
      </c>
      <c r="D5" s="369">
        <f>'1-συμβολαια'!D5</f>
        <v>11423.74</v>
      </c>
      <c r="E5" s="313"/>
      <c r="F5" s="313"/>
      <c r="G5" s="313"/>
      <c r="H5" s="313"/>
      <c r="I5" s="313"/>
      <c r="J5" s="313"/>
      <c r="K5" s="315">
        <f>'1-συμβολαια'!N5</f>
        <v>0</v>
      </c>
      <c r="L5" s="315">
        <f>'2-δικαιώμ'!N5+'5-αντίγρ'!O5</f>
        <v>19.335609999999996</v>
      </c>
      <c r="M5" s="315"/>
      <c r="N5" s="315">
        <f>'10-φπα'!F5</f>
        <v>0</v>
      </c>
      <c r="O5" s="315">
        <f>'1-συμβολαια'!O5</f>
        <v>174.90178999999998</v>
      </c>
      <c r="P5" s="315">
        <f t="shared" si="1"/>
        <v>19.335609999999996</v>
      </c>
      <c r="Q5" s="315">
        <f>'8-κ-15-17'!AG5</f>
        <v>88.533985000000001</v>
      </c>
      <c r="R5" s="315">
        <f>'10-φπα'!G5</f>
        <v>31.077983999999997</v>
      </c>
      <c r="S5" s="315">
        <f>'11-χαρτόσ'!H5+'13-ντιΜιΧο'!BZ5</f>
        <v>3</v>
      </c>
      <c r="T5" s="315">
        <f>'13-ντιΜιΧο'!BY5</f>
        <v>373.82</v>
      </c>
      <c r="U5" s="315">
        <f>'10-φπα'!H5</f>
        <v>59.811199999999999</v>
      </c>
      <c r="V5" s="271"/>
      <c r="W5" s="263"/>
      <c r="X5" s="263"/>
      <c r="Y5" s="263"/>
      <c r="Z5" s="263"/>
      <c r="AA5" s="263"/>
      <c r="AB5" s="266"/>
    </row>
    <row r="6" spans="1:32" s="5" customFormat="1" ht="12" thickBot="1">
      <c r="A6" s="481">
        <f>'1-συμβολαια'!A6</f>
        <v>0</v>
      </c>
      <c r="B6" s="474"/>
      <c r="C6" s="475" t="str">
        <f>'1-συμβολαια'!C6</f>
        <v>χρησικτησία αγροτεμαχίου 7' = ΑΝΑΔΑΣΜΟΣ</v>
      </c>
      <c r="D6" s="476">
        <f>'1-συμβολαια'!D6</f>
        <v>2773.39</v>
      </c>
      <c r="E6" s="405"/>
      <c r="F6" s="405"/>
      <c r="G6" s="405"/>
      <c r="H6" s="405"/>
      <c r="I6" s="405"/>
      <c r="J6" s="405"/>
      <c r="K6" s="407">
        <f>'1-συμβολαια'!N6</f>
        <v>0</v>
      </c>
      <c r="L6" s="407">
        <f>'2-δικαιώμ'!N6+'5-αντίγρ'!O6</f>
        <v>6.3600849999999989</v>
      </c>
      <c r="M6" s="407"/>
      <c r="N6" s="407">
        <f>'10-φπα'!F6</f>
        <v>0</v>
      </c>
      <c r="O6" s="407">
        <f>'1-συμβολαια'!O6</f>
        <v>81.373815000000008</v>
      </c>
      <c r="P6" s="407">
        <f t="shared" si="1"/>
        <v>6.3600849999999989</v>
      </c>
      <c r="Q6" s="407">
        <f>'8-κ-15-17'!AG6</f>
        <v>21.493772500000002</v>
      </c>
      <c r="R6" s="407">
        <f>'10-φπα'!G6</f>
        <v>14.037424000000001</v>
      </c>
      <c r="S6" s="407">
        <f>'11-χαρτόσ'!H6+'13-ντιΜιΧο'!BZ6</f>
        <v>3</v>
      </c>
      <c r="T6" s="407">
        <f>'13-ντιΜιΧο'!BY6</f>
        <v>217.94</v>
      </c>
      <c r="U6" s="407">
        <f>'10-φπα'!H6</f>
        <v>34.870400000000004</v>
      </c>
      <c r="V6" s="477"/>
      <c r="W6" s="478"/>
      <c r="X6" s="478"/>
      <c r="Y6" s="263"/>
      <c r="Z6" s="263"/>
      <c r="AA6" s="263"/>
      <c r="AB6" s="266"/>
    </row>
    <row r="7" spans="1:32">
      <c r="A7" s="733" t="s">
        <v>56</v>
      </c>
      <c r="B7" s="733"/>
      <c r="C7" s="733"/>
      <c r="D7" s="733"/>
      <c r="E7" s="11">
        <f>SUM(E3:E6)</f>
        <v>0</v>
      </c>
      <c r="F7" s="11">
        <f>SUM(F3:F6)</f>
        <v>0</v>
      </c>
      <c r="G7" s="11">
        <f>SUM(G3:G6)</f>
        <v>0</v>
      </c>
      <c r="H7" s="11">
        <f>SUM(H3:H6)</f>
        <v>0</v>
      </c>
      <c r="I7" s="11">
        <f>SUM(I3:I6)</f>
        <v>0</v>
      </c>
      <c r="J7" s="11">
        <f>SUM(J3:J6)</f>
        <v>0</v>
      </c>
      <c r="K7" s="11">
        <f>SUM(K3:K6)</f>
        <v>0</v>
      </c>
      <c r="L7" s="11">
        <f>SUM(L3:L6)</f>
        <v>57.594499999999996</v>
      </c>
      <c r="M7" s="11">
        <f>SUM(M3:M6)</f>
        <v>6.6</v>
      </c>
      <c r="N7" s="823">
        <f>SUM(N3:N6)</f>
        <v>18.239999999999998</v>
      </c>
      <c r="O7" s="11">
        <f>SUM(O3:O6)</f>
        <v>851.97550000000012</v>
      </c>
      <c r="P7" s="11">
        <f>SUM(P3:P6)</f>
        <v>50.994499999999995</v>
      </c>
      <c r="Q7" s="11">
        <f>SUM(Q3:Q6)</f>
        <v>172.53825000000001</v>
      </c>
      <c r="R7" s="823">
        <f>SUM(R3:R6)</f>
        <v>143.7808</v>
      </c>
      <c r="S7" s="824">
        <f>SUM(S3:S6)</f>
        <v>21.4</v>
      </c>
      <c r="T7" s="11">
        <f>SUM(T3:T6)</f>
        <v>2966.2</v>
      </c>
      <c r="U7" s="823">
        <f>SUM(U3:U6)</f>
        <v>474.59199999999998</v>
      </c>
      <c r="V7" s="272">
        <f>SUM(V3:V6)</f>
        <v>0</v>
      </c>
      <c r="W7" s="272">
        <f>SUM(W3:W6)</f>
        <v>0</v>
      </c>
      <c r="X7" s="272">
        <f>SUM(X3:X6)</f>
        <v>0</v>
      </c>
      <c r="Y7" s="272">
        <f>SUM(Y3:Y6)</f>
        <v>0</v>
      </c>
      <c r="Z7" s="272">
        <f>SUM(Z3:Z6)</f>
        <v>0</v>
      </c>
      <c r="AA7" s="272">
        <f>SUM(AA3:AA6)</f>
        <v>0</v>
      </c>
      <c r="AB7" s="273">
        <f>SUM(AB3:AB6)</f>
        <v>0</v>
      </c>
    </row>
    <row r="9" spans="1:32">
      <c r="W9" s="85"/>
      <c r="X9" s="85"/>
      <c r="Y9" s="85"/>
      <c r="Z9" s="85"/>
      <c r="AA9" s="85"/>
      <c r="AB9" s="85"/>
      <c r="AC9" s="85"/>
      <c r="AD9" s="85"/>
      <c r="AE9" s="85"/>
      <c r="AF9" s="85"/>
    </row>
    <row r="10" spans="1:32">
      <c r="W10" s="85"/>
      <c r="X10" s="85"/>
      <c r="Y10" s="85"/>
      <c r="Z10" s="85"/>
      <c r="AA10" s="85"/>
      <c r="AB10" s="85"/>
      <c r="AC10" s="85"/>
      <c r="AD10" s="85"/>
      <c r="AE10" s="85"/>
      <c r="AF10" s="85"/>
    </row>
    <row r="11" spans="1:32" s="5" customFormat="1">
      <c r="A11" s="58"/>
      <c r="B11" s="113"/>
      <c r="C11" s="11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</row>
    <row r="12" spans="1:32">
      <c r="L12" s="4"/>
    </row>
    <row r="13" spans="1:32">
      <c r="L13" s="4"/>
    </row>
    <row r="14" spans="1:32">
      <c r="L14" s="4"/>
    </row>
  </sheetData>
  <mergeCells count="14">
    <mergeCell ref="E1:F1"/>
    <mergeCell ref="G1:H1"/>
    <mergeCell ref="I1:J1"/>
    <mergeCell ref="A7:D7"/>
    <mergeCell ref="A1:A2"/>
    <mergeCell ref="B1:B2"/>
    <mergeCell ref="C1:C2"/>
    <mergeCell ref="D1:D2"/>
    <mergeCell ref="V1:AB1"/>
    <mergeCell ref="V2:AA2"/>
    <mergeCell ref="O1:U1"/>
    <mergeCell ref="N1:N2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W21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43" t="s">
        <v>77</v>
      </c>
      <c r="B1" s="743"/>
      <c r="C1" s="743"/>
      <c r="D1" s="743"/>
      <c r="E1" s="743"/>
      <c r="F1" s="743"/>
      <c r="G1" s="743"/>
      <c r="H1" s="743"/>
      <c r="I1" s="743"/>
      <c r="J1" s="743"/>
      <c r="K1" s="743"/>
      <c r="L1" s="743"/>
      <c r="M1" s="743"/>
      <c r="N1" s="743"/>
      <c r="O1" s="743"/>
      <c r="P1" s="743"/>
      <c r="Q1" s="743"/>
    </row>
    <row r="2" spans="1:23" s="9" customFormat="1" ht="23.25" customHeight="1" thickBot="1">
      <c r="A2" s="243" t="s">
        <v>19</v>
      </c>
      <c r="B2" s="744" t="s">
        <v>29</v>
      </c>
      <c r="C2" s="745"/>
      <c r="D2" s="746"/>
      <c r="E2" s="747" t="s">
        <v>85</v>
      </c>
      <c r="F2" s="748"/>
      <c r="G2" s="748"/>
      <c r="H2" s="749"/>
      <c r="I2" s="750" t="s">
        <v>85</v>
      </c>
      <c r="J2" s="751"/>
      <c r="K2" s="751"/>
      <c r="L2" s="752"/>
      <c r="M2" s="244" t="s">
        <v>38</v>
      </c>
      <c r="N2" s="244" t="s">
        <v>39</v>
      </c>
      <c r="O2" s="244" t="s">
        <v>40</v>
      </c>
      <c r="P2" s="244" t="s">
        <v>41</v>
      </c>
      <c r="Q2" s="244" t="s">
        <v>42</v>
      </c>
    </row>
    <row r="3" spans="1:23" s="18" customFormat="1">
      <c r="A3" s="30">
        <f>'1-συμβολαια'!A3</f>
        <v>11220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23" s="18" customFormat="1">
      <c r="A5" s="30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23" s="18" customFormat="1">
      <c r="A6" s="30">
        <f>'1-συμβολαια'!A6</f>
        <v>0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8" spans="1:23" ht="15.75" customHeight="1">
      <c r="B8" s="741" t="s">
        <v>106</v>
      </c>
      <c r="C8" s="741"/>
      <c r="D8" s="741"/>
      <c r="E8" s="741"/>
      <c r="F8" s="741"/>
      <c r="G8" s="741"/>
      <c r="H8" s="741"/>
      <c r="I8" s="741"/>
      <c r="J8" s="741"/>
      <c r="K8" s="741"/>
      <c r="L8" s="3"/>
      <c r="M8" s="3"/>
      <c r="N8" s="3"/>
      <c r="O8" s="3"/>
      <c r="P8" s="3"/>
      <c r="Q8" s="3"/>
    </row>
    <row r="9" spans="1:23" ht="15.75" customHeight="1">
      <c r="C9" s="742" t="s">
        <v>107</v>
      </c>
      <c r="D9" s="742"/>
      <c r="E9" s="742"/>
      <c r="F9" s="742"/>
      <c r="G9" s="742"/>
      <c r="H9" s="742"/>
      <c r="I9" s="742"/>
      <c r="J9" s="742"/>
      <c r="K9" s="742"/>
      <c r="L9" s="3"/>
      <c r="M9" s="3"/>
      <c r="N9" s="3"/>
      <c r="O9" s="3"/>
      <c r="P9" s="3"/>
      <c r="Q9" s="3"/>
    </row>
    <row r="10" spans="1:23" ht="15.75" customHeight="1">
      <c r="D10" s="741" t="s">
        <v>298</v>
      </c>
      <c r="E10" s="741"/>
      <c r="F10" s="741"/>
      <c r="G10" s="741"/>
      <c r="H10" s="741"/>
      <c r="I10" s="741"/>
      <c r="J10" s="741"/>
      <c r="K10" s="741"/>
      <c r="L10" s="741"/>
      <c r="M10" s="741"/>
      <c r="N10" s="741"/>
      <c r="O10" s="741"/>
      <c r="P10" s="3"/>
      <c r="Q10" s="3"/>
    </row>
    <row r="11" spans="1:23" s="5" customFormat="1" ht="15.75" customHeight="1">
      <c r="A11" s="58"/>
      <c r="B11" s="241"/>
      <c r="C11" s="241"/>
      <c r="D11" s="242"/>
      <c r="E11" s="742" t="s">
        <v>420</v>
      </c>
      <c r="F11" s="742"/>
      <c r="G11" s="742"/>
      <c r="H11" s="742"/>
      <c r="I11" s="742"/>
      <c r="J11" s="742"/>
      <c r="K11" s="742"/>
      <c r="L11" s="742"/>
      <c r="M11" s="742"/>
      <c r="N11" s="3"/>
      <c r="O11" s="3"/>
      <c r="P11" s="3"/>
      <c r="Q11" s="3"/>
    </row>
    <row r="12" spans="1:23" s="5" customFormat="1" ht="15.75" customHeight="1">
      <c r="A12" s="58"/>
      <c r="B12" s="241"/>
      <c r="C12" s="241"/>
      <c r="D12" s="242"/>
      <c r="E12" s="6"/>
      <c r="F12" s="741" t="s">
        <v>129</v>
      </c>
      <c r="G12" s="741"/>
      <c r="H12" s="741"/>
      <c r="I12" s="741"/>
      <c r="J12" s="741"/>
      <c r="K12" s="741"/>
      <c r="L12" s="741"/>
      <c r="M12" s="741"/>
      <c r="N12" s="741"/>
      <c r="O12" s="741"/>
      <c r="P12" s="741"/>
      <c r="Q12" s="3"/>
    </row>
    <row r="13" spans="1:23" s="5" customFormat="1" ht="15.75" customHeight="1">
      <c r="A13" s="58"/>
      <c r="B13" s="241"/>
      <c r="C13" s="241"/>
      <c r="D13" s="242"/>
      <c r="E13" s="6"/>
      <c r="F13" s="6"/>
      <c r="G13" s="742" t="s">
        <v>421</v>
      </c>
      <c r="H13" s="742"/>
      <c r="I13" s="742"/>
      <c r="J13" s="742"/>
      <c r="K13" s="742"/>
      <c r="L13" s="742"/>
      <c r="M13" s="742"/>
      <c r="N13" s="742"/>
      <c r="O13" s="742"/>
      <c r="P13" s="742"/>
      <c r="Q13" s="742"/>
    </row>
    <row r="14" spans="1:23" s="5" customFormat="1" ht="15.75" customHeight="1">
      <c r="A14" s="58"/>
      <c r="B14" s="241"/>
      <c r="C14" s="241"/>
      <c r="D14" s="242"/>
      <c r="E14" s="6"/>
      <c r="F14" s="6"/>
      <c r="G14" s="234"/>
      <c r="H14" s="741" t="s">
        <v>108</v>
      </c>
      <c r="I14" s="741"/>
      <c r="J14" s="741"/>
      <c r="K14" s="741"/>
      <c r="L14" s="741"/>
      <c r="M14" s="741"/>
      <c r="N14" s="741"/>
      <c r="O14" s="3"/>
      <c r="P14" s="3"/>
      <c r="Q14" s="3"/>
      <c r="R14" s="3"/>
      <c r="S14" s="3"/>
      <c r="T14" s="3"/>
      <c r="U14" s="3"/>
      <c r="V14" s="3"/>
      <c r="W14" s="3"/>
    </row>
    <row r="15" spans="1:23" s="5" customFormat="1" ht="15.75" customHeight="1">
      <c r="A15" s="58"/>
      <c r="B15" s="241"/>
      <c r="C15" s="241"/>
      <c r="D15" s="242"/>
      <c r="E15" s="6"/>
      <c r="F15" s="6"/>
      <c r="G15" s="234"/>
      <c r="H15" s="6"/>
      <c r="I15" s="742" t="s">
        <v>109</v>
      </c>
      <c r="J15" s="742"/>
      <c r="K15" s="742"/>
      <c r="L15" s="742"/>
      <c r="M15" s="742"/>
      <c r="N15" s="742"/>
      <c r="O15" s="742"/>
      <c r="P15" s="742"/>
      <c r="Q15" s="742"/>
      <c r="R15" s="742"/>
      <c r="S15" s="3"/>
      <c r="T15" s="3"/>
      <c r="U15" s="3"/>
      <c r="V15" s="3"/>
      <c r="W15" s="3"/>
    </row>
    <row r="16" spans="1:23" s="5" customFormat="1" ht="15.75" customHeight="1">
      <c r="A16" s="58"/>
      <c r="B16" s="241"/>
      <c r="C16" s="241"/>
      <c r="D16" s="242"/>
      <c r="E16" s="6"/>
      <c r="F16" s="6"/>
      <c r="G16" s="234"/>
      <c r="H16" s="6"/>
      <c r="I16" s="6"/>
      <c r="J16" s="741" t="s">
        <v>110</v>
      </c>
      <c r="K16" s="741"/>
      <c r="L16" s="741"/>
      <c r="M16" s="741"/>
      <c r="N16" s="741"/>
      <c r="O16" s="741"/>
      <c r="P16" s="741"/>
      <c r="Q16" s="741"/>
      <c r="R16" s="3"/>
      <c r="S16" s="3"/>
      <c r="T16" s="3"/>
      <c r="U16" s="3"/>
      <c r="V16" s="3"/>
      <c r="W16" s="3"/>
    </row>
    <row r="17" spans="1:23" s="5" customFormat="1" ht="15.75" customHeight="1">
      <c r="A17" s="58"/>
      <c r="B17" s="241"/>
      <c r="C17" s="241"/>
      <c r="D17" s="242"/>
      <c r="E17" s="6"/>
      <c r="F17" s="6"/>
      <c r="G17" s="234"/>
      <c r="H17" s="6"/>
      <c r="I17" s="6"/>
      <c r="J17" s="6"/>
      <c r="K17" s="753" t="s">
        <v>130</v>
      </c>
      <c r="L17" s="753"/>
      <c r="M17" s="753"/>
      <c r="N17" s="753"/>
      <c r="O17" s="753"/>
      <c r="P17" s="753"/>
      <c r="Q17" s="753"/>
      <c r="R17" s="753"/>
      <c r="S17" s="753"/>
      <c r="T17" s="753"/>
      <c r="U17" s="753"/>
      <c r="V17" s="3"/>
      <c r="W17" s="3"/>
    </row>
    <row r="18" spans="1:23" s="5" customFormat="1" ht="15.75" customHeight="1">
      <c r="A18" s="58"/>
      <c r="B18" s="241"/>
      <c r="C18" s="241"/>
      <c r="D18" s="242"/>
      <c r="E18" s="6"/>
      <c r="F18" s="6"/>
      <c r="G18" s="234"/>
      <c r="H18" s="6"/>
      <c r="I18" s="6"/>
      <c r="J18" s="6"/>
      <c r="K18" s="6"/>
      <c r="L18" s="741" t="s">
        <v>111</v>
      </c>
      <c r="M18" s="741"/>
      <c r="N18" s="741"/>
      <c r="O18" s="741"/>
      <c r="P18" s="741"/>
      <c r="Q18" s="741"/>
      <c r="R18" s="741"/>
      <c r="S18" s="741"/>
      <c r="T18" s="3"/>
      <c r="U18" s="3"/>
      <c r="V18" s="3"/>
      <c r="W18" s="3"/>
    </row>
    <row r="19" spans="1:23" s="5" customFormat="1" ht="15.75" customHeight="1">
      <c r="A19" s="58"/>
      <c r="B19" s="241"/>
      <c r="C19" s="241"/>
      <c r="D19" s="242"/>
      <c r="E19" s="6"/>
      <c r="F19" s="6"/>
      <c r="G19" s="234"/>
      <c r="H19" s="6"/>
      <c r="I19" s="6"/>
      <c r="J19" s="6"/>
      <c r="K19" s="6"/>
      <c r="L19" s="3"/>
      <c r="M19" s="742" t="s">
        <v>112</v>
      </c>
      <c r="N19" s="742"/>
      <c r="O19" s="742"/>
      <c r="P19" s="742"/>
      <c r="Q19" s="742"/>
      <c r="R19" s="742"/>
      <c r="S19" s="742"/>
      <c r="T19" s="742"/>
      <c r="U19" s="3"/>
      <c r="V19" s="3"/>
      <c r="W19" s="3"/>
    </row>
    <row r="20" spans="1:23" s="5" customFormat="1" ht="15.75" customHeight="1">
      <c r="A20" s="58"/>
      <c r="B20" s="241"/>
      <c r="C20" s="241"/>
      <c r="D20" s="242"/>
      <c r="E20" s="6"/>
      <c r="F20" s="6"/>
      <c r="G20" s="234"/>
      <c r="H20" s="6"/>
      <c r="I20" s="6"/>
      <c r="J20" s="6"/>
      <c r="K20" s="6"/>
      <c r="L20" s="3"/>
      <c r="M20" s="3"/>
      <c r="N20" s="741" t="s">
        <v>113</v>
      </c>
      <c r="O20" s="741"/>
      <c r="P20" s="741"/>
      <c r="Q20" s="741"/>
      <c r="R20" s="741"/>
      <c r="S20" s="741"/>
      <c r="T20" s="741"/>
      <c r="U20" s="741"/>
      <c r="V20" s="741"/>
      <c r="W20" s="741"/>
    </row>
    <row r="21" spans="1:23" s="5" customFormat="1" ht="15.75" customHeight="1">
      <c r="A21" s="58"/>
      <c r="B21" s="241"/>
      <c r="C21" s="241"/>
      <c r="D21" s="242"/>
      <c r="E21" s="6"/>
      <c r="F21" s="6"/>
      <c r="G21" s="234"/>
      <c r="H21" s="234"/>
      <c r="I21" s="234"/>
      <c r="J21" s="234"/>
      <c r="K21" s="234"/>
      <c r="L21" s="234"/>
      <c r="M21" s="234"/>
      <c r="N21" s="234"/>
      <c r="O21" s="234"/>
      <c r="P21" s="234"/>
      <c r="Q21" s="234"/>
    </row>
  </sheetData>
  <mergeCells count="17">
    <mergeCell ref="J16:Q16"/>
    <mergeCell ref="K17:U17"/>
    <mergeCell ref="L18:S18"/>
    <mergeCell ref="M19:T19"/>
    <mergeCell ref="N20:W20"/>
    <mergeCell ref="A1:Q1"/>
    <mergeCell ref="B2:D2"/>
    <mergeCell ref="E2:H2"/>
    <mergeCell ref="I2:L2"/>
    <mergeCell ref="B8:K8"/>
    <mergeCell ref="H14:N14"/>
    <mergeCell ref="I15:R15"/>
    <mergeCell ref="C9:K9"/>
    <mergeCell ref="D10:O10"/>
    <mergeCell ref="E11:M11"/>
    <mergeCell ref="F12:P12"/>
    <mergeCell ref="G13:Q13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pane ySplit="2" topLeftCell="A3" activePane="bottomLeft" state="frozen"/>
      <selection pane="bottomLeft" activeCell="G36" sqref="G36"/>
    </sheetView>
  </sheetViews>
  <sheetFormatPr defaultRowHeight="11.25"/>
  <cols>
    <col min="1" max="1" width="7.42578125" style="8" bestFit="1" customWidth="1"/>
    <col min="2" max="7" width="5.7109375" style="83" bestFit="1" customWidth="1"/>
    <col min="8" max="8" width="46.140625" style="83" customWidth="1"/>
    <col min="9" max="9" width="6.5703125" style="83" customWidth="1"/>
    <col min="10" max="10" width="52.85546875" style="83" customWidth="1"/>
    <col min="11" max="15" width="5.7109375" style="83" bestFit="1" customWidth="1"/>
    <col min="16" max="20" width="5.28515625" style="83" bestFit="1" customWidth="1"/>
    <col min="21" max="16384" width="9.140625" style="3"/>
  </cols>
  <sheetData>
    <row r="1" spans="1:20" ht="15.75">
      <c r="A1" s="743" t="s">
        <v>77</v>
      </c>
      <c r="B1" s="743"/>
      <c r="C1" s="743"/>
      <c r="D1" s="743"/>
      <c r="E1" s="743"/>
      <c r="F1" s="743"/>
      <c r="G1" s="743"/>
      <c r="H1" s="743"/>
      <c r="I1" s="743"/>
      <c r="J1" s="743"/>
      <c r="K1" s="743"/>
      <c r="L1" s="743"/>
      <c r="M1" s="743"/>
      <c r="N1" s="743"/>
      <c r="O1" s="743"/>
      <c r="P1" s="743"/>
      <c r="Q1" s="743"/>
      <c r="R1" s="743"/>
      <c r="S1" s="743"/>
      <c r="T1" s="743"/>
    </row>
    <row r="2" spans="1:20" s="9" customFormat="1" ht="23.25" customHeight="1" thickBot="1">
      <c r="A2" s="243" t="s">
        <v>19</v>
      </c>
      <c r="B2" s="744" t="s">
        <v>29</v>
      </c>
      <c r="C2" s="745"/>
      <c r="D2" s="746"/>
      <c r="E2" s="747" t="s">
        <v>85</v>
      </c>
      <c r="F2" s="748"/>
      <c r="G2" s="749"/>
      <c r="H2" s="754" t="s">
        <v>85</v>
      </c>
      <c r="I2" s="755"/>
      <c r="J2" s="756"/>
      <c r="K2" s="750" t="s">
        <v>85</v>
      </c>
      <c r="L2" s="751"/>
      <c r="M2" s="752"/>
      <c r="N2" s="244" t="s">
        <v>36</v>
      </c>
      <c r="O2" s="244" t="s">
        <v>37</v>
      </c>
      <c r="P2" s="244" t="s">
        <v>38</v>
      </c>
      <c r="Q2" s="244" t="s">
        <v>39</v>
      </c>
      <c r="R2" s="244" t="s">
        <v>40</v>
      </c>
      <c r="S2" s="244" t="s">
        <v>41</v>
      </c>
      <c r="T2" s="244" t="s">
        <v>42</v>
      </c>
    </row>
    <row r="3" spans="1:20" s="18" customFormat="1">
      <c r="A3" s="30">
        <f>'1-συμβολαια'!A3</f>
        <v>11220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</row>
    <row r="4" spans="1:20" s="18" customFormat="1">
      <c r="A4" s="30">
        <f>'1-συμβολαια'!A4</f>
        <v>0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</row>
    <row r="5" spans="1:20" s="18" customFormat="1">
      <c r="A5" s="30">
        <f>'1-συμβολαια'!A5</f>
        <v>0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</row>
    <row r="6" spans="1:20" s="18" customFormat="1">
      <c r="A6" s="30">
        <f>'1-συμβολαια'!A6</f>
        <v>0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</row>
    <row r="8" spans="1:20" ht="15.75">
      <c r="B8" s="741" t="s">
        <v>114</v>
      </c>
      <c r="C8" s="741"/>
      <c r="D8" s="741"/>
      <c r="E8" s="741"/>
      <c r="F8" s="741"/>
      <c r="G8" s="741"/>
      <c r="H8" s="741"/>
      <c r="I8" s="121"/>
      <c r="J8" s="6"/>
      <c r="K8" s="6"/>
      <c r="L8" s="3"/>
      <c r="M8" s="3"/>
      <c r="N8" s="3"/>
      <c r="O8" s="3"/>
    </row>
    <row r="9" spans="1:20" ht="15.75">
      <c r="B9" s="6"/>
      <c r="C9" s="742" t="s">
        <v>115</v>
      </c>
      <c r="D9" s="742"/>
      <c r="E9" s="742"/>
      <c r="F9" s="742"/>
      <c r="G9" s="742"/>
      <c r="H9" s="742"/>
      <c r="I9" s="742"/>
      <c r="J9" s="6"/>
      <c r="K9" s="6"/>
      <c r="L9" s="3"/>
      <c r="M9" s="3"/>
      <c r="N9" s="3"/>
      <c r="O9" s="3"/>
    </row>
    <row r="10" spans="1:20" ht="15.75" customHeight="1">
      <c r="B10" s="6"/>
      <c r="C10" s="6"/>
      <c r="D10" s="741" t="s">
        <v>116</v>
      </c>
      <c r="E10" s="741"/>
      <c r="F10" s="741"/>
      <c r="G10" s="741"/>
      <c r="H10" s="741"/>
      <c r="I10" s="741"/>
      <c r="J10" s="741"/>
      <c r="K10" s="741"/>
      <c r="L10" s="3"/>
      <c r="M10" s="3"/>
      <c r="N10" s="3"/>
      <c r="O10" s="3"/>
    </row>
    <row r="11" spans="1:20" ht="15.75" customHeight="1">
      <c r="B11" s="6"/>
      <c r="C11" s="6"/>
      <c r="D11" s="6"/>
      <c r="E11" s="757" t="s">
        <v>121</v>
      </c>
      <c r="F11" s="757"/>
      <c r="G11" s="757"/>
      <c r="H11" s="757"/>
      <c r="I11" s="757"/>
      <c r="J11" s="757"/>
      <c r="K11" s="757"/>
      <c r="L11" s="757"/>
      <c r="M11" s="3"/>
      <c r="N11" s="3"/>
      <c r="O11" s="3"/>
    </row>
    <row r="12" spans="1:20" ht="15.75" customHeight="1">
      <c r="B12" s="6"/>
      <c r="C12" s="6"/>
      <c r="D12" s="6"/>
      <c r="E12" s="6"/>
      <c r="F12" s="741" t="s">
        <v>117</v>
      </c>
      <c r="G12" s="741"/>
      <c r="H12" s="741"/>
      <c r="I12" s="741"/>
      <c r="J12" s="741"/>
      <c r="K12" s="741"/>
      <c r="L12" s="741"/>
      <c r="M12" s="3"/>
      <c r="N12" s="3"/>
      <c r="O12" s="3"/>
    </row>
    <row r="13" spans="1:20" ht="15.75" customHeight="1">
      <c r="B13" s="6"/>
      <c r="C13" s="6"/>
      <c r="D13" s="6"/>
      <c r="E13" s="6"/>
      <c r="F13" s="6"/>
      <c r="G13" s="742" t="s">
        <v>118</v>
      </c>
      <c r="H13" s="742"/>
      <c r="I13" s="742"/>
      <c r="J13" s="742"/>
      <c r="K13" s="742"/>
      <c r="L13" s="742"/>
      <c r="M13" s="742"/>
      <c r="N13" s="3"/>
      <c r="O13" s="3"/>
    </row>
    <row r="14" spans="1:20" ht="15.75">
      <c r="B14" s="6"/>
      <c r="C14" s="6"/>
      <c r="D14" s="6"/>
      <c r="E14" s="6"/>
      <c r="F14" s="6"/>
      <c r="G14" s="6"/>
      <c r="H14" s="741" t="s">
        <v>119</v>
      </c>
      <c r="I14" s="741"/>
      <c r="J14" s="741"/>
      <c r="K14" s="741"/>
      <c r="L14" s="741"/>
      <c r="M14" s="741"/>
      <c r="N14" s="741"/>
      <c r="O14" s="3"/>
    </row>
    <row r="15" spans="1:20" ht="15.75">
      <c r="B15" s="6"/>
      <c r="C15" s="6"/>
      <c r="D15" s="6"/>
      <c r="E15" s="6"/>
      <c r="F15" s="6"/>
      <c r="G15" s="6"/>
      <c r="H15" s="6"/>
      <c r="I15" s="742" t="s">
        <v>120</v>
      </c>
      <c r="J15" s="742"/>
      <c r="K15" s="742"/>
      <c r="L15" s="742"/>
      <c r="M15" s="742"/>
      <c r="N15" s="742"/>
      <c r="O15" s="742"/>
    </row>
  </sheetData>
  <mergeCells count="13">
    <mergeCell ref="G13:M13"/>
    <mergeCell ref="H14:N14"/>
    <mergeCell ref="I15:O15"/>
    <mergeCell ref="B8:H8"/>
    <mergeCell ref="C9:I9"/>
    <mergeCell ref="D10:K10"/>
    <mergeCell ref="E11:L11"/>
    <mergeCell ref="F12:L12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I15"/>
  <sheetViews>
    <sheetView zoomScaleNormal="100" workbookViewId="0">
      <pane ySplit="2" topLeftCell="A3" activePane="bottomLeft" state="frozen"/>
      <selection pane="bottomLeft" activeCell="E28" sqref="E28"/>
    </sheetView>
  </sheetViews>
  <sheetFormatPr defaultRowHeight="11.25"/>
  <cols>
    <col min="1" max="1" width="8.85546875" style="8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3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8" customWidth="1"/>
    <col min="23" max="23" width="5.5703125" style="83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590" t="s">
        <v>67</v>
      </c>
      <c r="B1" s="590"/>
      <c r="C1" s="759" t="s">
        <v>68</v>
      </c>
      <c r="D1" s="759"/>
      <c r="E1" s="590" t="s">
        <v>0</v>
      </c>
      <c r="F1" s="590"/>
      <c r="G1" s="760" t="s">
        <v>10</v>
      </c>
      <c r="H1" s="760"/>
      <c r="I1" s="760"/>
      <c r="J1" s="590" t="s">
        <v>8</v>
      </c>
      <c r="K1" s="590"/>
      <c r="L1" s="761" t="s">
        <v>422</v>
      </c>
      <c r="M1" s="762"/>
      <c r="N1" s="762"/>
      <c r="O1" s="763"/>
      <c r="P1" s="758" t="s">
        <v>66</v>
      </c>
      <c r="Q1" s="758"/>
      <c r="R1" s="760" t="s">
        <v>55</v>
      </c>
      <c r="S1" s="760"/>
      <c r="T1" s="766" t="s">
        <v>46</v>
      </c>
      <c r="U1" s="764" t="s">
        <v>85</v>
      </c>
      <c r="V1" s="764"/>
      <c r="W1" s="764"/>
      <c r="X1" s="764"/>
      <c r="Y1" s="764"/>
      <c r="Z1" s="764"/>
      <c r="AA1" s="764"/>
      <c r="AB1" s="764"/>
      <c r="AC1" s="764"/>
    </row>
    <row r="2" spans="1:35" s="12" customFormat="1" ht="15.75" customHeight="1" thickBot="1">
      <c r="A2" s="96"/>
      <c r="B2" s="51"/>
      <c r="C2" s="86"/>
      <c r="D2" s="54" t="s">
        <v>69</v>
      </c>
      <c r="E2" s="97"/>
      <c r="F2" s="52" t="s">
        <v>69</v>
      </c>
      <c r="G2" s="48" t="s">
        <v>11</v>
      </c>
      <c r="H2" s="46" t="s">
        <v>12</v>
      </c>
      <c r="I2" s="47" t="s">
        <v>29</v>
      </c>
      <c r="J2" s="74" t="s">
        <v>23</v>
      </c>
      <c r="K2" s="53" t="s">
        <v>69</v>
      </c>
      <c r="L2" s="74" t="s">
        <v>328</v>
      </c>
      <c r="M2" s="74" t="s">
        <v>329</v>
      </c>
      <c r="N2" s="74" t="s">
        <v>330</v>
      </c>
      <c r="O2" s="240" t="s">
        <v>29</v>
      </c>
      <c r="P2" s="60" t="s">
        <v>23</v>
      </c>
      <c r="Q2" s="53" t="s">
        <v>69</v>
      </c>
      <c r="R2" s="74" t="s">
        <v>23</v>
      </c>
      <c r="S2" s="36" t="s">
        <v>69</v>
      </c>
      <c r="T2" s="767"/>
      <c r="U2" s="765"/>
      <c r="V2" s="765"/>
      <c r="W2" s="765"/>
      <c r="X2" s="765"/>
      <c r="Y2" s="765"/>
      <c r="Z2" s="765"/>
      <c r="AA2" s="765"/>
      <c r="AB2" s="765"/>
      <c r="AC2" s="765"/>
    </row>
    <row r="3" spans="1:35" s="18" customFormat="1">
      <c r="A3" s="13">
        <f>'1-συμβολαια'!A3</f>
        <v>11220</v>
      </c>
      <c r="B3" s="50"/>
      <c r="C3" s="81">
        <f>'1-συμβολαια'!B3</f>
        <v>41458</v>
      </c>
      <c r="D3" s="19"/>
      <c r="E3" s="92" t="str">
        <f>'1-συμβολαια'!C3</f>
        <v>αποδοχή κληρονομιάς</v>
      </c>
      <c r="F3" s="14"/>
      <c r="G3" s="15" t="str">
        <f>'4-πολλυπρ'!D3</f>
        <v>219-54 = μήτηρ</v>
      </c>
      <c r="H3" s="15" t="str">
        <f>'4-πολλυπρ'!I3</f>
        <v>219-54 = γουταςΔημητριος</v>
      </c>
      <c r="I3" s="20"/>
      <c r="J3" s="20">
        <f>'1-συμβολαια'!D3</f>
        <v>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11</v>
      </c>
      <c r="S3" s="23"/>
      <c r="T3" s="24"/>
      <c r="U3" s="87"/>
      <c r="V3" s="87"/>
      <c r="W3" s="82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0"/>
      <c r="C4" s="81">
        <f>'1-συμβολαια'!B4</f>
        <v>0</v>
      </c>
      <c r="D4" s="19"/>
      <c r="E4" s="92" t="str">
        <f>'1-συμβολαια'!C4</f>
        <v>χρησικτησία  αγροτεμαχίων 1-2-3-4-5-6-8-9-??? = πατρός ΔΩΡΕΑ άτυπος</v>
      </c>
      <c r="F4" s="14"/>
      <c r="G4" s="15">
        <f>'4-πολλυπρ'!D4</f>
        <v>0</v>
      </c>
      <c r="H4" s="15" t="str">
        <f>'4-πολλυπρ'!I4</f>
        <v>219-54 = μήτηρ</v>
      </c>
      <c r="I4" s="20"/>
      <c r="J4" s="20">
        <f>'1-συμβολαια'!D4</f>
        <v>8065.87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7"/>
      <c r="V4" s="87"/>
      <c r="W4" s="82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50"/>
      <c r="C5" s="81">
        <f>'1-συμβολαια'!B5</f>
        <v>0</v>
      </c>
      <c r="D5" s="19"/>
      <c r="E5" s="92" t="str">
        <f>'1-συμβολαια'!C5</f>
        <v>χρησικτησία  οικοπέδων  5-6 = πατρός ΔΩΡΕΑ άτυπος</v>
      </c>
      <c r="F5" s="14"/>
      <c r="G5" s="15">
        <f>'4-πολλυπρ'!D5</f>
        <v>0</v>
      </c>
      <c r="H5" s="15" t="str">
        <f>'4-πολλυπρ'!I5</f>
        <v>219-54 = μήτηρ</v>
      </c>
      <c r="I5" s="20"/>
      <c r="J5" s="20">
        <f>'1-συμβολαια'!D5</f>
        <v>11423.74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7"/>
      <c r="V5" s="87"/>
      <c r="W5" s="82"/>
      <c r="X5" s="25"/>
      <c r="Y5" s="25"/>
      <c r="Z5" s="25"/>
      <c r="AA5" s="25"/>
      <c r="AB5" s="25"/>
      <c r="AC5" s="25"/>
    </row>
    <row r="6" spans="1:35" s="18" customFormat="1">
      <c r="A6" s="13">
        <f>'1-συμβολαια'!A6</f>
        <v>0</v>
      </c>
      <c r="B6" s="50"/>
      <c r="C6" s="81">
        <f>'1-συμβολαια'!B6</f>
        <v>0</v>
      </c>
      <c r="D6" s="19"/>
      <c r="E6" s="92" t="str">
        <f>'1-συμβολαια'!C6</f>
        <v>χρησικτησία αγροτεμαχίου 7' = ΑΝΑΔΑΣΜΟΣ</v>
      </c>
      <c r="F6" s="14"/>
      <c r="G6" s="15">
        <f>'4-πολλυπρ'!D6</f>
        <v>0</v>
      </c>
      <c r="H6" s="15" t="str">
        <f>'4-πολλυπρ'!I6</f>
        <v>219-54 = μήτηρ</v>
      </c>
      <c r="I6" s="20"/>
      <c r="J6" s="20">
        <f>'1-συμβολαια'!D6</f>
        <v>2773.39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0</v>
      </c>
      <c r="S6" s="23"/>
      <c r="T6" s="24"/>
      <c r="U6" s="87"/>
      <c r="V6" s="87"/>
      <c r="W6" s="82"/>
      <c r="X6" s="25"/>
      <c r="Y6" s="25"/>
      <c r="Z6" s="25"/>
      <c r="AA6" s="25"/>
      <c r="AB6" s="25"/>
      <c r="AC6" s="25"/>
    </row>
    <row r="7" spans="1:35">
      <c r="A7" s="534" t="s">
        <v>56</v>
      </c>
      <c r="B7" s="535"/>
      <c r="C7" s="535"/>
      <c r="D7" s="535"/>
      <c r="E7" s="535"/>
      <c r="F7" s="535"/>
      <c r="G7" s="535"/>
      <c r="H7" s="535"/>
      <c r="I7" s="535"/>
      <c r="J7" s="535"/>
      <c r="K7" s="45"/>
      <c r="L7" s="1">
        <f>SUM(L3:L6)</f>
        <v>0</v>
      </c>
      <c r="M7" s="1"/>
      <c r="N7" s="1"/>
      <c r="O7" s="1">
        <f>SUM(O3:O6)</f>
        <v>0</v>
      </c>
      <c r="P7" s="38" t="e">
        <f>SUM(P3:P6)</f>
        <v>#REF!</v>
      </c>
      <c r="Q7" s="1">
        <f>SUM(Q3:Q6)</f>
        <v>0</v>
      </c>
      <c r="R7" s="1">
        <f>SUM(R3:R6)</f>
        <v>11</v>
      </c>
      <c r="S7" s="1">
        <f>SUM(S3:S6)</f>
        <v>0</v>
      </c>
      <c r="T7" s="3"/>
      <c r="U7" s="83"/>
      <c r="V7" s="83"/>
    </row>
    <row r="8" spans="1:35">
      <c r="T8" s="123"/>
    </row>
    <row r="9" spans="1:35" ht="15.75" customHeight="1">
      <c r="T9" s="123"/>
      <c r="U9" s="741" t="s">
        <v>122</v>
      </c>
      <c r="V9" s="741"/>
      <c r="W9" s="741"/>
      <c r="X9" s="741"/>
      <c r="Y9" s="741"/>
      <c r="Z9" s="741"/>
      <c r="AA9" s="741"/>
      <c r="AB9" s="741"/>
      <c r="AC9" s="741"/>
      <c r="AD9" s="121"/>
      <c r="AE9" s="121"/>
      <c r="AF9" s="121"/>
      <c r="AG9" s="121"/>
      <c r="AH9" s="116"/>
      <c r="AI9" s="116"/>
    </row>
    <row r="10" spans="1:35" ht="15.75" customHeight="1">
      <c r="T10" s="123"/>
      <c r="U10" s="122"/>
      <c r="V10" s="742" t="s">
        <v>123</v>
      </c>
      <c r="W10" s="742"/>
      <c r="X10" s="742"/>
      <c r="Y10" s="742"/>
      <c r="Z10" s="742"/>
      <c r="AA10" s="742"/>
      <c r="AB10" s="742"/>
      <c r="AC10" s="742"/>
      <c r="AD10" s="742"/>
      <c r="AE10" s="116"/>
      <c r="AF10" s="116"/>
      <c r="AG10" s="116"/>
      <c r="AH10" s="116"/>
      <c r="AI10" s="116"/>
    </row>
    <row r="11" spans="1:35" ht="15.75" customHeight="1">
      <c r="T11" s="123"/>
      <c r="U11" s="122"/>
      <c r="V11" s="122"/>
      <c r="W11" s="741" t="s">
        <v>124</v>
      </c>
      <c r="X11" s="741"/>
      <c r="Y11" s="741"/>
      <c r="Z11" s="741"/>
      <c r="AA11" s="741"/>
      <c r="AB11" s="741"/>
      <c r="AC11" s="741"/>
      <c r="AD11" s="741"/>
      <c r="AE11" s="741"/>
      <c r="AF11" s="116"/>
      <c r="AG11" s="116"/>
      <c r="AH11" s="116"/>
      <c r="AI11" s="116"/>
    </row>
    <row r="12" spans="1:35" ht="15.75">
      <c r="U12" s="122"/>
      <c r="V12" s="122"/>
      <c r="W12" s="122"/>
      <c r="X12" s="742" t="s">
        <v>125</v>
      </c>
      <c r="Y12" s="742"/>
      <c r="Z12" s="742"/>
      <c r="AA12" s="742"/>
      <c r="AB12" s="742"/>
      <c r="AC12" s="742"/>
      <c r="AD12" s="742"/>
      <c r="AE12" s="742"/>
      <c r="AF12" s="742"/>
      <c r="AG12" s="116"/>
      <c r="AH12" s="116"/>
      <c r="AI12" s="116"/>
    </row>
    <row r="13" spans="1:35" ht="15.75">
      <c r="U13" s="122"/>
      <c r="V13" s="122"/>
      <c r="W13" s="122"/>
      <c r="X13" s="122"/>
      <c r="Y13" s="741" t="s">
        <v>126</v>
      </c>
      <c r="Z13" s="741"/>
      <c r="AA13" s="741"/>
      <c r="AB13" s="741"/>
      <c r="AC13" s="741"/>
      <c r="AD13" s="741"/>
      <c r="AE13" s="741"/>
      <c r="AF13" s="741"/>
      <c r="AG13" s="741"/>
      <c r="AH13" s="116"/>
      <c r="AI13" s="116"/>
    </row>
    <row r="14" spans="1:35" ht="15.75">
      <c r="U14" s="122"/>
      <c r="V14" s="122"/>
      <c r="W14" s="122"/>
      <c r="X14" s="122"/>
      <c r="Y14" s="122"/>
      <c r="Z14" s="742" t="s">
        <v>127</v>
      </c>
      <c r="AA14" s="742"/>
      <c r="AB14" s="742"/>
      <c r="AC14" s="742"/>
      <c r="AD14" s="742"/>
      <c r="AE14" s="742"/>
      <c r="AF14" s="742"/>
      <c r="AG14" s="742"/>
      <c r="AH14" s="742"/>
      <c r="AI14" s="116"/>
    </row>
    <row r="15" spans="1:35" ht="15.75">
      <c r="U15" s="122"/>
      <c r="V15" s="122"/>
      <c r="W15" s="122"/>
      <c r="X15" s="122"/>
      <c r="Y15" s="122"/>
      <c r="Z15" s="122"/>
      <c r="AA15" s="741" t="s">
        <v>128</v>
      </c>
      <c r="AB15" s="741"/>
      <c r="AC15" s="741"/>
      <c r="AD15" s="741"/>
      <c r="AE15" s="741"/>
      <c r="AF15" s="741"/>
      <c r="AG15" s="741"/>
      <c r="AH15" s="741"/>
      <c r="AI15" s="741"/>
    </row>
  </sheetData>
  <mergeCells count="18">
    <mergeCell ref="W11:AE11"/>
    <mergeCell ref="X12:AF12"/>
    <mergeCell ref="Y13:AG13"/>
    <mergeCell ref="Z14:AH14"/>
    <mergeCell ref="AA15:AI15"/>
    <mergeCell ref="U9:AC9"/>
    <mergeCell ref="V10:AD10"/>
    <mergeCell ref="U1:AC2"/>
    <mergeCell ref="T1:T2"/>
    <mergeCell ref="R1:S1"/>
    <mergeCell ref="A7:J7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M9"/>
  <sheetViews>
    <sheetView workbookViewId="0">
      <pane ySplit="2" topLeftCell="A3" activePane="bottomLeft" state="frozen"/>
      <selection pane="bottomLeft" activeCell="B27" sqref="B27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2" customFormat="1" ht="32.25" customHeight="1">
      <c r="A1" s="772" t="s">
        <v>31</v>
      </c>
      <c r="B1" s="773"/>
      <c r="C1" s="773"/>
      <c r="D1" s="773"/>
      <c r="E1" s="774"/>
      <c r="F1" s="775" t="s">
        <v>301</v>
      </c>
      <c r="G1" s="776"/>
      <c r="H1" s="776"/>
      <c r="I1" s="777"/>
      <c r="J1" s="768" t="s">
        <v>302</v>
      </c>
      <c r="K1" s="769"/>
      <c r="L1" s="769"/>
      <c r="M1" s="769"/>
      <c r="N1" s="769"/>
      <c r="O1" s="769"/>
      <c r="P1" s="769"/>
      <c r="Q1" s="769"/>
      <c r="R1" s="769"/>
      <c r="S1" s="769"/>
      <c r="T1" s="769"/>
      <c r="U1" s="769"/>
      <c r="V1" s="769"/>
      <c r="W1" s="769"/>
      <c r="X1" s="769"/>
      <c r="Y1" s="770"/>
      <c r="Z1" s="778" t="s">
        <v>303</v>
      </c>
      <c r="AA1" s="779"/>
      <c r="AB1" s="779"/>
      <c r="AC1" s="780"/>
      <c r="AD1" s="768" t="s">
        <v>304</v>
      </c>
      <c r="AE1" s="769"/>
      <c r="AF1" s="769"/>
      <c r="AG1" s="769"/>
      <c r="AH1" s="769"/>
      <c r="AI1" s="769"/>
      <c r="AJ1" s="769"/>
      <c r="AK1" s="769"/>
      <c r="AL1" s="769"/>
      <c r="AM1" s="769"/>
      <c r="AN1" s="769"/>
      <c r="AO1" s="769"/>
      <c r="AP1" s="769"/>
      <c r="AQ1" s="769"/>
      <c r="AR1" s="769"/>
      <c r="AS1" s="770"/>
      <c r="AT1" s="775" t="s">
        <v>305</v>
      </c>
      <c r="AU1" s="776"/>
      <c r="AV1" s="776"/>
      <c r="AW1" s="777"/>
      <c r="AX1" s="768" t="s">
        <v>306</v>
      </c>
      <c r="AY1" s="769"/>
      <c r="AZ1" s="769"/>
      <c r="BA1" s="769"/>
      <c r="BB1" s="769"/>
      <c r="BC1" s="769"/>
      <c r="BD1" s="769"/>
      <c r="BE1" s="769"/>
      <c r="BF1" s="769"/>
      <c r="BG1" s="769"/>
      <c r="BH1" s="769"/>
      <c r="BI1" s="769"/>
      <c r="BJ1" s="769"/>
      <c r="BK1" s="769"/>
      <c r="BL1" s="769"/>
      <c r="BM1" s="770"/>
    </row>
    <row r="2" spans="1:65" s="4" customFormat="1" ht="23.25" customHeight="1">
      <c r="A2" s="184" t="s">
        <v>19</v>
      </c>
      <c r="B2" s="184" t="s">
        <v>307</v>
      </c>
      <c r="C2" s="185" t="s">
        <v>308</v>
      </c>
      <c r="D2" s="544" t="s">
        <v>29</v>
      </c>
      <c r="E2" s="726"/>
      <c r="F2" s="186" t="s">
        <v>309</v>
      </c>
      <c r="G2" s="184" t="s">
        <v>18</v>
      </c>
      <c r="H2" s="186" t="s">
        <v>23</v>
      </c>
      <c r="I2" s="187" t="s">
        <v>85</v>
      </c>
      <c r="J2" s="188" t="s">
        <v>310</v>
      </c>
      <c r="K2" s="188" t="s">
        <v>311</v>
      </c>
      <c r="L2" s="186" t="s">
        <v>312</v>
      </c>
      <c r="M2" s="186" t="s">
        <v>313</v>
      </c>
      <c r="N2" s="186" t="s">
        <v>314</v>
      </c>
      <c r="O2" s="186" t="s">
        <v>315</v>
      </c>
      <c r="P2" s="186" t="s">
        <v>316</v>
      </c>
      <c r="Q2" s="186" t="s">
        <v>317</v>
      </c>
      <c r="R2" s="186" t="s">
        <v>318</v>
      </c>
      <c r="S2" s="186" t="s">
        <v>319</v>
      </c>
      <c r="T2" s="186" t="s">
        <v>320</v>
      </c>
      <c r="U2" s="186" t="s">
        <v>23</v>
      </c>
      <c r="V2" s="186" t="s">
        <v>321</v>
      </c>
      <c r="W2" s="186" t="s">
        <v>322</v>
      </c>
      <c r="X2" s="186" t="s">
        <v>323</v>
      </c>
      <c r="Y2" s="189" t="s">
        <v>324</v>
      </c>
      <c r="Z2" s="186" t="s">
        <v>309</v>
      </c>
      <c r="AA2" s="184" t="s">
        <v>18</v>
      </c>
      <c r="AB2" s="186" t="s">
        <v>23</v>
      </c>
      <c r="AC2" s="190" t="s">
        <v>85</v>
      </c>
      <c r="AD2" s="188" t="s">
        <v>310</v>
      </c>
      <c r="AE2" s="188" t="s">
        <v>311</v>
      </c>
      <c r="AF2" s="186" t="s">
        <v>312</v>
      </c>
      <c r="AG2" s="186" t="s">
        <v>313</v>
      </c>
      <c r="AH2" s="186" t="s">
        <v>314</v>
      </c>
      <c r="AI2" s="186" t="s">
        <v>315</v>
      </c>
      <c r="AJ2" s="186" t="s">
        <v>316</v>
      </c>
      <c r="AK2" s="186" t="s">
        <v>317</v>
      </c>
      <c r="AL2" s="186" t="s">
        <v>318</v>
      </c>
      <c r="AM2" s="186" t="s">
        <v>319</v>
      </c>
      <c r="AN2" s="186" t="s">
        <v>320</v>
      </c>
      <c r="AO2" s="186" t="s">
        <v>23</v>
      </c>
      <c r="AP2" s="186" t="s">
        <v>321</v>
      </c>
      <c r="AQ2" s="186" t="s">
        <v>322</v>
      </c>
      <c r="AR2" s="186" t="s">
        <v>323</v>
      </c>
      <c r="AS2" s="189" t="s">
        <v>324</v>
      </c>
      <c r="AT2" s="186" t="s">
        <v>309</v>
      </c>
      <c r="AU2" s="184" t="s">
        <v>18</v>
      </c>
      <c r="AV2" s="186" t="s">
        <v>23</v>
      </c>
      <c r="AW2" s="187" t="s">
        <v>85</v>
      </c>
      <c r="AX2" s="188" t="s">
        <v>310</v>
      </c>
      <c r="AY2" s="188" t="s">
        <v>311</v>
      </c>
      <c r="AZ2" s="186" t="s">
        <v>312</v>
      </c>
      <c r="BA2" s="186" t="s">
        <v>313</v>
      </c>
      <c r="BB2" s="186" t="s">
        <v>314</v>
      </c>
      <c r="BC2" s="186" t="s">
        <v>315</v>
      </c>
      <c r="BD2" s="186" t="s">
        <v>316</v>
      </c>
      <c r="BE2" s="186" t="s">
        <v>317</v>
      </c>
      <c r="BF2" s="186" t="s">
        <v>318</v>
      </c>
      <c r="BG2" s="186" t="s">
        <v>319</v>
      </c>
      <c r="BH2" s="186" t="s">
        <v>320</v>
      </c>
      <c r="BI2" s="186" t="s">
        <v>23</v>
      </c>
      <c r="BJ2" s="186" t="s">
        <v>321</v>
      </c>
      <c r="BK2" s="186" t="s">
        <v>322</v>
      </c>
      <c r="BL2" s="186" t="s">
        <v>325</v>
      </c>
      <c r="BM2" s="189" t="s">
        <v>324</v>
      </c>
    </row>
    <row r="3" spans="1:65" s="34" customFormat="1">
      <c r="A3" s="30">
        <f>'1-συμβολαια'!A3</f>
        <v>11220</v>
      </c>
      <c r="B3" s="15" t="str">
        <f>'4-πολλυπρ'!D3</f>
        <v>219-54 = μήτηρ</v>
      </c>
      <c r="C3" s="15" t="str">
        <f>'4-πολλυπρ'!I3</f>
        <v>219-54 = γουταςΔημητριος</v>
      </c>
      <c r="D3" s="32"/>
      <c r="E3" s="30"/>
      <c r="F3" s="30"/>
      <c r="G3" s="31"/>
      <c r="H3" s="30"/>
      <c r="I3" s="30"/>
      <c r="J3" s="30"/>
      <c r="K3" s="141" t="s">
        <v>326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191" t="s">
        <v>326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>
        <f>'1-συμβολαια'!A4</f>
        <v>0</v>
      </c>
      <c r="B4" s="15">
        <f>'4-πολλυπρ'!D4</f>
        <v>0</v>
      </c>
      <c r="C4" s="15" t="str">
        <f>'4-πολλυπρ'!I4</f>
        <v>219-54 = μήτηρ</v>
      </c>
      <c r="D4" s="32"/>
      <c r="E4" s="30"/>
      <c r="F4" s="30"/>
      <c r="G4" s="31"/>
      <c r="H4" s="30"/>
      <c r="I4" s="30"/>
      <c r="J4" s="30"/>
      <c r="K4" s="141" t="s">
        <v>326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191" t="s">
        <v>326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5" spans="1:65" s="34" customFormat="1">
      <c r="A5" s="30">
        <f>'1-συμβολαια'!A5</f>
        <v>0</v>
      </c>
      <c r="B5" s="15">
        <f>'4-πολλυπρ'!D5</f>
        <v>0</v>
      </c>
      <c r="C5" s="15" t="str">
        <f>'4-πολλυπρ'!I5</f>
        <v>219-54 = μήτηρ</v>
      </c>
      <c r="D5" s="32"/>
      <c r="E5" s="30"/>
      <c r="F5" s="30"/>
      <c r="G5" s="31"/>
      <c r="H5" s="30"/>
      <c r="I5" s="30"/>
      <c r="J5" s="30"/>
      <c r="K5" s="141" t="s">
        <v>326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191" t="s">
        <v>326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6" spans="1:65" s="34" customFormat="1">
      <c r="A6" s="30">
        <f>'1-συμβολαια'!A6</f>
        <v>0</v>
      </c>
      <c r="B6" s="15">
        <f>'4-πολλυπρ'!D6</f>
        <v>0</v>
      </c>
      <c r="C6" s="15" t="str">
        <f>'4-πολλυπρ'!I6</f>
        <v>219-54 = μήτηρ</v>
      </c>
      <c r="D6" s="32"/>
      <c r="E6" s="30"/>
      <c r="F6" s="30"/>
      <c r="G6" s="31"/>
      <c r="H6" s="30"/>
      <c r="I6" s="30"/>
      <c r="J6" s="30"/>
      <c r="K6" s="141" t="s">
        <v>326</v>
      </c>
      <c r="L6" s="33"/>
      <c r="M6" s="33"/>
      <c r="N6" s="33"/>
      <c r="O6" s="33"/>
      <c r="P6" s="33"/>
      <c r="Q6" s="33"/>
      <c r="R6" s="33"/>
      <c r="S6" s="33"/>
      <c r="T6" s="33"/>
      <c r="U6" s="30"/>
      <c r="V6" s="31"/>
      <c r="W6" s="31"/>
      <c r="X6" s="33"/>
      <c r="Y6" s="33"/>
      <c r="Z6" s="30"/>
      <c r="AA6" s="33"/>
      <c r="AB6" s="30"/>
      <c r="AC6" s="33"/>
      <c r="AD6" s="30"/>
      <c r="AE6" s="191" t="s">
        <v>326</v>
      </c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0"/>
      <c r="AU6" s="33"/>
      <c r="AV6" s="30"/>
      <c r="AW6" s="33"/>
      <c r="AX6" s="30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0"/>
      <c r="BJ6" s="33"/>
      <c r="BK6" s="33"/>
      <c r="BL6" s="33"/>
      <c r="BM6" s="33"/>
    </row>
    <row r="8" spans="1:65">
      <c r="F8" s="771" t="s">
        <v>327</v>
      </c>
      <c r="G8" s="771"/>
      <c r="H8" s="771"/>
      <c r="I8" s="771"/>
    </row>
    <row r="9" spans="1:65">
      <c r="F9" s="771"/>
      <c r="G9" s="771"/>
      <c r="H9" s="771"/>
      <c r="I9" s="771"/>
    </row>
  </sheetData>
  <mergeCells count="9">
    <mergeCell ref="AX1:BM1"/>
    <mergeCell ref="D2:E2"/>
    <mergeCell ref="F8:I9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9"/>
  <sheetViews>
    <sheetView workbookViewId="0">
      <pane ySplit="1" topLeftCell="A2" activePane="bottomLeft" state="frozen"/>
      <selection pane="bottomLeft" activeCell="F23" sqref="F23"/>
    </sheetView>
  </sheetViews>
  <sheetFormatPr defaultRowHeight="11.25"/>
  <cols>
    <col min="1" max="1" width="8.42578125" style="3" customWidth="1"/>
    <col min="2" max="2" width="53.28515625" style="3" bestFit="1" customWidth="1"/>
    <col min="3" max="3" width="13.5703125" style="2" customWidth="1"/>
    <col min="4" max="16384" width="9.140625" style="3"/>
  </cols>
  <sheetData>
    <row r="1" spans="1:13">
      <c r="A1" s="193"/>
      <c r="B1" s="193"/>
      <c r="C1" s="299"/>
      <c r="D1" s="193" t="s">
        <v>328</v>
      </c>
      <c r="E1" s="549" t="s">
        <v>331</v>
      </c>
      <c r="F1" s="550"/>
      <c r="G1" s="550"/>
      <c r="H1" s="550"/>
      <c r="I1" s="551" t="s">
        <v>332</v>
      </c>
      <c r="J1" s="551"/>
      <c r="K1" s="551"/>
      <c r="L1" s="551"/>
      <c r="M1" s="552"/>
    </row>
    <row r="2" spans="1:13">
      <c r="A2" s="431">
        <f>'1-συμβολαια'!A3</f>
        <v>11220</v>
      </c>
      <c r="B2" s="428" t="str">
        <f>'1-συμβολαια'!C3</f>
        <v>αποδοχή κληρονομιάς</v>
      </c>
      <c r="C2" s="429">
        <f>'1-συμβολαια'!D3</f>
        <v>0</v>
      </c>
      <c r="D2" s="429">
        <v>0.5</v>
      </c>
      <c r="E2" s="436">
        <v>44337</v>
      </c>
      <c r="F2" s="428">
        <v>639</v>
      </c>
      <c r="G2" s="428">
        <v>11</v>
      </c>
      <c r="H2" s="428">
        <v>23.98</v>
      </c>
      <c r="I2" s="428"/>
      <c r="J2" s="428"/>
      <c r="K2" s="428"/>
      <c r="L2" s="428"/>
      <c r="M2" s="428"/>
    </row>
    <row r="3" spans="1:13">
      <c r="A3" s="432">
        <f>'1-συμβολαια'!A4</f>
        <v>0</v>
      </c>
      <c r="B3" s="78" t="str">
        <f>'1-συμβολαια'!C4</f>
        <v>χρησικτησία  αγροτεμαχίων 1-2-3-4-5-6-8-9-??? = πατρός ΔΩΡΕΑ άτυπος</v>
      </c>
      <c r="C3" s="298">
        <f>'1-συμβολαια'!D4</f>
        <v>8065.87</v>
      </c>
      <c r="D3" s="298"/>
      <c r="E3" s="78"/>
      <c r="F3" s="78"/>
      <c r="G3" s="78"/>
      <c r="H3" s="78"/>
      <c r="I3" s="78"/>
      <c r="J3" s="78"/>
      <c r="K3" s="78"/>
      <c r="L3" s="78"/>
      <c r="M3" s="78"/>
    </row>
    <row r="4" spans="1:13">
      <c r="A4" s="432">
        <f>'1-συμβολαια'!A5</f>
        <v>0</v>
      </c>
      <c r="B4" s="78" t="str">
        <f>'1-συμβολαια'!C5</f>
        <v>χρησικτησία  οικοπέδων  5-6 = πατρός ΔΩΡΕΑ άτυπος</v>
      </c>
      <c r="C4" s="298">
        <f>'1-συμβολαια'!D5</f>
        <v>11423.74</v>
      </c>
      <c r="D4" s="298"/>
      <c r="E4" s="78"/>
      <c r="F4" s="78"/>
      <c r="G4" s="78"/>
      <c r="H4" s="78"/>
      <c r="I4" s="78"/>
      <c r="J4" s="78"/>
      <c r="K4" s="78"/>
      <c r="L4" s="78"/>
      <c r="M4" s="78"/>
    </row>
    <row r="5" spans="1:13" ht="12" thickBot="1">
      <c r="A5" s="433">
        <f>'1-συμβολαια'!A6</f>
        <v>0</v>
      </c>
      <c r="B5" s="253" t="str">
        <f>'1-συμβολαια'!C6</f>
        <v>χρησικτησία αγροτεμαχίου 7' = ΑΝΑΔΑΣΜΟΣ</v>
      </c>
      <c r="C5" s="430">
        <f>'1-συμβολαια'!D6</f>
        <v>2773.39</v>
      </c>
      <c r="D5" s="430"/>
      <c r="E5" s="253"/>
      <c r="F5" s="253"/>
      <c r="G5" s="253"/>
      <c r="H5" s="253"/>
      <c r="I5" s="253"/>
      <c r="J5" s="253"/>
      <c r="K5" s="253"/>
      <c r="L5" s="253"/>
      <c r="M5" s="253"/>
    </row>
    <row r="6" spans="1:13">
      <c r="A6" s="546" t="str">
        <f>'1-συμβολαια'!A7</f>
        <v>σύνολο</v>
      </c>
      <c r="B6" s="547"/>
      <c r="C6" s="548"/>
      <c r="D6" s="298">
        <f>SUM(D2:D5)</f>
        <v>0.5</v>
      </c>
    </row>
    <row r="8" spans="1:13">
      <c r="C8" s="2" t="s">
        <v>400</v>
      </c>
    </row>
    <row r="16" spans="1:13">
      <c r="C16" s="4"/>
      <c r="D16" s="5"/>
    </row>
    <row r="17" spans="3:4">
      <c r="C17" s="4"/>
      <c r="D17" s="5"/>
    </row>
    <row r="18" spans="3:4">
      <c r="C18" s="4"/>
      <c r="D18" s="5"/>
    </row>
    <row r="19" spans="3:4">
      <c r="C19" s="223"/>
      <c r="D19" s="5"/>
    </row>
    <row r="20" spans="3:4">
      <c r="C20" s="222"/>
      <c r="D20" s="5"/>
    </row>
    <row r="21" spans="3:4">
      <c r="C21" s="4"/>
      <c r="D21" s="5"/>
    </row>
    <row r="22" spans="3:4">
      <c r="D22" s="5"/>
    </row>
    <row r="23" spans="3:4">
      <c r="D23" s="5"/>
    </row>
    <row r="24" spans="3:4">
      <c r="D24" s="5"/>
    </row>
    <row r="25" spans="3:4">
      <c r="D25" s="5"/>
    </row>
    <row r="26" spans="3:4">
      <c r="D26" s="5"/>
    </row>
    <row r="27" spans="3:4">
      <c r="D27" s="5"/>
    </row>
    <row r="28" spans="3:4">
      <c r="D28" s="5"/>
    </row>
    <row r="29" spans="3:4">
      <c r="D29" s="5"/>
    </row>
  </sheetData>
  <mergeCells count="3">
    <mergeCell ref="A6:C6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H68"/>
  <sheetViews>
    <sheetView workbookViewId="0">
      <pane ySplit="2" topLeftCell="A3" activePane="bottomLeft" state="frozen"/>
      <selection pane="bottomLeft" activeCell="N15" sqref="N15"/>
    </sheetView>
  </sheetViews>
  <sheetFormatPr defaultRowHeight="11.25"/>
  <cols>
    <col min="1" max="1" width="8.140625" style="8" bestFit="1" customWidth="1"/>
    <col min="2" max="2" width="8.7109375" style="135" bestFit="1" customWidth="1"/>
    <col min="3" max="3" width="10.140625" style="93" customWidth="1"/>
    <col min="4" max="4" width="12.85546875" style="3" customWidth="1"/>
    <col min="5" max="5" width="12.42578125" style="3" customWidth="1"/>
    <col min="6" max="6" width="8.140625" style="3" bestFit="1" customWidth="1"/>
    <col min="7" max="7" width="7.28515625" style="2" bestFit="1" customWidth="1"/>
    <col min="8" max="8" width="8" style="2" customWidth="1"/>
    <col min="9" max="9" width="11.140625" style="2" customWidth="1"/>
    <col min="10" max="10" width="9.7109375" style="2" bestFit="1" customWidth="1"/>
    <col min="11" max="11" width="8" style="2" bestFit="1" customWidth="1"/>
    <col min="12" max="12" width="8.140625" style="2" bestFit="1" customWidth="1"/>
    <col min="13" max="13" width="9.42578125" style="2" customWidth="1"/>
    <col min="14" max="14" width="6.85546875" style="2" bestFit="1" customWidth="1"/>
    <col min="15" max="15" width="8.7109375" style="77" bestFit="1" customWidth="1"/>
    <col min="16" max="16" width="4.5703125" style="77" bestFit="1" customWidth="1"/>
    <col min="17" max="18" width="9.42578125" style="2" bestFit="1" customWidth="1"/>
    <col min="19" max="19" width="10.85546875" style="2" customWidth="1"/>
    <col min="20" max="20" width="10.5703125" style="2" customWidth="1"/>
    <col min="21" max="21" width="9.42578125" style="8" bestFit="1" customWidth="1"/>
    <col min="22" max="22" width="9.42578125" style="2" bestFit="1" customWidth="1"/>
    <col min="23" max="23" width="8.28515625" style="8" bestFit="1" customWidth="1"/>
    <col min="24" max="24" width="9.42578125" style="2" bestFit="1" customWidth="1"/>
    <col min="25" max="25" width="8.140625" style="2" bestFit="1" customWidth="1"/>
    <col min="26" max="26" width="9.42578125" style="2" bestFit="1" customWidth="1"/>
    <col min="27" max="27" width="10" style="29" customWidth="1"/>
    <col min="28" max="28" width="11.140625" style="8" bestFit="1" customWidth="1"/>
    <col min="29" max="29" width="21.42578125" style="79" customWidth="1"/>
    <col min="30" max="30" width="7.5703125" style="3" customWidth="1"/>
    <col min="31" max="31" width="9.5703125" style="3" customWidth="1"/>
    <col min="32" max="34" width="6.42578125" style="3" customWidth="1"/>
    <col min="35" max="16384" width="9.140625" style="3"/>
  </cols>
  <sheetData>
    <row r="1" spans="1:34" ht="15.75">
      <c r="A1" s="811" t="s">
        <v>1</v>
      </c>
      <c r="B1" s="813" t="s">
        <v>2</v>
      </c>
      <c r="C1" s="810" t="s">
        <v>0</v>
      </c>
      <c r="D1" s="814" t="s">
        <v>11</v>
      </c>
      <c r="E1" s="808" t="s">
        <v>12</v>
      </c>
      <c r="F1" s="816" t="s">
        <v>497</v>
      </c>
      <c r="G1" s="817"/>
      <c r="H1" s="817"/>
      <c r="I1" s="818" t="s">
        <v>498</v>
      </c>
      <c r="J1" s="804" t="s">
        <v>499</v>
      </c>
      <c r="K1" s="804"/>
      <c r="L1" s="804"/>
      <c r="M1" s="784" t="s">
        <v>141</v>
      </c>
      <c r="N1" s="788" t="s">
        <v>492</v>
      </c>
      <c r="O1" s="789"/>
      <c r="P1" s="789"/>
      <c r="Q1" s="790"/>
      <c r="R1" s="799" t="s">
        <v>493</v>
      </c>
      <c r="S1" s="801" t="s">
        <v>500</v>
      </c>
      <c r="T1" s="793" t="s">
        <v>43</v>
      </c>
      <c r="U1" s="794"/>
      <c r="V1" s="683" t="s">
        <v>58</v>
      </c>
      <c r="W1" s="685"/>
      <c r="X1" s="791" t="s">
        <v>78</v>
      </c>
      <c r="Y1" s="792"/>
      <c r="Z1" s="792"/>
      <c r="AA1" s="795" t="s">
        <v>54</v>
      </c>
      <c r="AB1" s="797" t="s">
        <v>44</v>
      </c>
      <c r="AC1" s="786" t="s">
        <v>81</v>
      </c>
      <c r="AD1" s="781" t="s">
        <v>29</v>
      </c>
      <c r="AE1" s="782"/>
      <c r="AF1" s="782"/>
      <c r="AG1" s="782"/>
      <c r="AH1" s="783"/>
    </row>
    <row r="2" spans="1:34" ht="26.25" thickBot="1">
      <c r="A2" s="812"/>
      <c r="B2" s="539"/>
      <c r="C2" s="562"/>
      <c r="D2" s="815"/>
      <c r="E2" s="809"/>
      <c r="F2" s="247" t="s">
        <v>266</v>
      </c>
      <c r="G2" s="246" t="s">
        <v>92</v>
      </c>
      <c r="H2" s="309" t="s">
        <v>47</v>
      </c>
      <c r="I2" s="621"/>
      <c r="J2" s="180" t="s">
        <v>466</v>
      </c>
      <c r="K2" s="180" t="s">
        <v>141</v>
      </c>
      <c r="L2" s="310" t="s">
        <v>47</v>
      </c>
      <c r="M2" s="785"/>
      <c r="N2" s="71" t="s">
        <v>23</v>
      </c>
      <c r="O2" s="76" t="s">
        <v>82</v>
      </c>
      <c r="P2" s="76" t="s">
        <v>572</v>
      </c>
      <c r="Q2" s="523" t="s">
        <v>573</v>
      </c>
      <c r="R2" s="800"/>
      <c r="S2" s="802"/>
      <c r="T2" s="41" t="s">
        <v>23</v>
      </c>
      <c r="U2" s="377" t="s">
        <v>34</v>
      </c>
      <c r="V2" s="41" t="s">
        <v>23</v>
      </c>
      <c r="W2" s="376" t="s">
        <v>34</v>
      </c>
      <c r="X2" s="41" t="s">
        <v>495</v>
      </c>
      <c r="Y2" s="10" t="s">
        <v>496</v>
      </c>
      <c r="Z2" s="40" t="s">
        <v>33</v>
      </c>
      <c r="AA2" s="796"/>
      <c r="AB2" s="798"/>
      <c r="AC2" s="787"/>
      <c r="AD2" s="781"/>
      <c r="AE2" s="782"/>
      <c r="AF2" s="782"/>
      <c r="AG2" s="782"/>
      <c r="AH2" s="783"/>
    </row>
    <row r="3" spans="1:34" s="5" customFormat="1">
      <c r="A3" s="449">
        <f>'1-συμβολαια'!A3</f>
        <v>11220</v>
      </c>
      <c r="B3" s="373">
        <f>'1-συμβολαια'!B3</f>
        <v>41458</v>
      </c>
      <c r="C3" s="370" t="str">
        <f>'1-συμβολαια'!C3</f>
        <v>αποδοχή κληρονομιάς</v>
      </c>
      <c r="D3" s="319" t="str">
        <f>'4-πολλυπρ'!D3</f>
        <v>219-54 = μήτηρ</v>
      </c>
      <c r="E3" s="319" t="str">
        <f>'4-πολλυπρ'!I3</f>
        <v>219-54 = γουταςΔημητριος</v>
      </c>
      <c r="F3" s="320">
        <f>'14-βιβλΕσ'!P3</f>
        <v>11.000000000000002</v>
      </c>
      <c r="G3" s="316">
        <f>'14-βιβλΕσ'!S3</f>
        <v>12.4</v>
      </c>
      <c r="H3" s="316">
        <f t="shared" ref="H3" si="0">F3+G3</f>
        <v>23.400000000000002</v>
      </c>
      <c r="I3" s="316">
        <f>'8-κ-15-17'!AG3</f>
        <v>0</v>
      </c>
      <c r="J3" s="316">
        <f>'14-βιβλΕσ'!R3</f>
        <v>68.160000000000025</v>
      </c>
      <c r="K3" s="316">
        <f>'14-βιβλΕσ'!U3</f>
        <v>254.83199999999997</v>
      </c>
      <c r="L3" s="316">
        <f t="shared" ref="L3" si="1">J3+K3</f>
        <v>322.99199999999996</v>
      </c>
      <c r="M3" s="316">
        <f>'14-βιβλΕσ'!T3</f>
        <v>1592.6999999999998</v>
      </c>
      <c r="N3" s="316"/>
      <c r="O3" s="262"/>
      <c r="P3" s="262"/>
      <c r="Q3" s="316">
        <f>Z3</f>
        <v>2290.2719999999999</v>
      </c>
      <c r="R3" s="525"/>
      <c r="S3" s="316">
        <f>('14-βιβλΕσ'!O3+'14-βιβλΕσ'!P3+'14-βιβλΕσ'!T3)*26%</f>
        <v>525.99040000000002</v>
      </c>
      <c r="T3" s="316">
        <f>Z3</f>
        <v>2290.2719999999999</v>
      </c>
      <c r="U3" s="262">
        <v>24665.800102212474</v>
      </c>
      <c r="V3" s="381"/>
      <c r="W3" s="381"/>
      <c r="X3" s="316">
        <f>'1-συμβολαια'!L3+'1-συμβολαια'!P3+'8-κ-15-17'!AE3+'14-βιβλΕσ'!L3+'14-βιβλΕσ'!N3+'14-βιβλΕσ'!S3+'14-βιβλΕσ'!T3+'14-βιβλΕσ'!U3</f>
        <v>2418.672</v>
      </c>
      <c r="Y3" s="316">
        <f>'1-συμβολαια'!M3</f>
        <v>128.4</v>
      </c>
      <c r="Z3" s="316">
        <f t="shared" ref="Z3" si="2">X3-Y3</f>
        <v>2290.2719999999999</v>
      </c>
      <c r="AA3" s="517">
        <v>46020</v>
      </c>
      <c r="AB3" s="262">
        <f>U3+W3</f>
        <v>24665.800102212474</v>
      </c>
      <c r="AC3" s="518"/>
      <c r="AD3" s="356"/>
      <c r="AE3" s="356"/>
      <c r="AF3" s="356"/>
      <c r="AG3" s="356"/>
      <c r="AH3" s="356"/>
    </row>
    <row r="4" spans="1:34" s="5" customFormat="1">
      <c r="A4" s="449">
        <f>'1-συμβολαια'!A4</f>
        <v>0</v>
      </c>
      <c r="B4" s="373"/>
      <c r="C4" s="370" t="str">
        <f>'1-συμβολαια'!C4</f>
        <v>χρησικτησία  αγροτεμαχίων 1-2-3-4-5-6-8-9-??? = πατρός ΔΩΡΕΑ άτυπος</v>
      </c>
      <c r="D4" s="319">
        <f>'4-πολλυπρ'!D4</f>
        <v>0</v>
      </c>
      <c r="E4" s="319" t="str">
        <f>'4-πολλυπρ'!I4</f>
        <v>219-54 = μήτηρ</v>
      </c>
      <c r="F4" s="320">
        <f>'14-βιβλΕσ'!P4</f>
        <v>14.298805</v>
      </c>
      <c r="G4" s="316">
        <f>'14-βιβλΕσ'!S4</f>
        <v>3</v>
      </c>
      <c r="H4" s="316">
        <f t="shared" ref="H4:H6" si="3">F4+G4</f>
        <v>17.298805000000002</v>
      </c>
      <c r="I4" s="316">
        <f>'8-κ-15-17'!AG4</f>
        <v>62.510492500000005</v>
      </c>
      <c r="J4" s="316">
        <f>'14-βιβλΕσ'!R4</f>
        <v>30.505392000000001</v>
      </c>
      <c r="K4" s="316">
        <f>'14-βιβλΕσ'!U4</f>
        <v>125.0784</v>
      </c>
      <c r="L4" s="316">
        <f t="shared" ref="L4:L6" si="4">J4+K4</f>
        <v>155.58379200000002</v>
      </c>
      <c r="M4" s="316">
        <f>'14-βιβλΕσ'!T4</f>
        <v>781.74</v>
      </c>
      <c r="N4" s="316"/>
      <c r="O4" s="262"/>
      <c r="P4" s="262"/>
      <c r="Q4" s="316">
        <f t="shared" ref="Q4:Q6" si="5">Z4</f>
        <v>1162.9875925000001</v>
      </c>
      <c r="R4" s="525"/>
      <c r="S4" s="316">
        <f>('14-βιβλΕσ'!O4+'14-βιβλΕσ'!P4+'14-βιβλΕσ'!T4)*26%</f>
        <v>252.82366200000001</v>
      </c>
      <c r="T4" s="316">
        <f t="shared" ref="T4:T6" si="6">Z4</f>
        <v>1162.9875925000001</v>
      </c>
      <c r="U4" s="266">
        <v>12525.158355845215</v>
      </c>
      <c r="V4" s="381"/>
      <c r="W4" s="381"/>
      <c r="X4" s="316">
        <f>'1-συμβολαια'!L4+'1-συμβολαια'!P4+'8-κ-15-17'!AE4+'14-βιβλΕσ'!L4+'14-βιβλΕσ'!N4+'14-βιβλΕσ'!S4+'14-βιβλΕσ'!T4+'14-βιβλΕσ'!U4</f>
        <v>1162.9875925000001</v>
      </c>
      <c r="Y4" s="316">
        <f>'1-συμβολαια'!M4</f>
        <v>0</v>
      </c>
      <c r="Z4" s="316">
        <f t="shared" ref="Z4:Z6" si="7">X4-Y4</f>
        <v>1162.9875925000001</v>
      </c>
      <c r="AA4" s="351"/>
      <c r="AB4" s="262">
        <f t="shared" ref="AB4:AB6" si="8">U4+W4</f>
        <v>12525.158355845215</v>
      </c>
      <c r="AC4" s="371"/>
      <c r="AD4" s="75"/>
      <c r="AE4" s="75"/>
      <c r="AF4" s="75"/>
      <c r="AG4" s="75"/>
      <c r="AH4" s="75"/>
    </row>
    <row r="5" spans="1:34" s="5" customFormat="1">
      <c r="A5" s="449">
        <f>'1-συμβολαια'!A5</f>
        <v>0</v>
      </c>
      <c r="B5" s="373"/>
      <c r="C5" s="370" t="str">
        <f>'1-συμβολαια'!C5</f>
        <v>χρησικτησία  οικοπέδων  5-6 = πατρός ΔΩΡΕΑ άτυπος</v>
      </c>
      <c r="D5" s="319">
        <f>'4-πολλυπρ'!D5</f>
        <v>0</v>
      </c>
      <c r="E5" s="319" t="str">
        <f>'4-πολλυπρ'!I5</f>
        <v>219-54 = μήτηρ</v>
      </c>
      <c r="F5" s="320">
        <f>'14-βιβλΕσ'!P5</f>
        <v>19.335609999999996</v>
      </c>
      <c r="G5" s="316">
        <f>'14-βιβλΕσ'!S5</f>
        <v>3</v>
      </c>
      <c r="H5" s="316">
        <f t="shared" si="3"/>
        <v>22.335609999999996</v>
      </c>
      <c r="I5" s="316">
        <f>'8-κ-15-17'!AG5</f>
        <v>88.533985000000001</v>
      </c>
      <c r="J5" s="316">
        <f>'14-βιβλΕσ'!R5</f>
        <v>31.077983999999997</v>
      </c>
      <c r="K5" s="316">
        <f>'14-βιβλΕσ'!U5</f>
        <v>59.811199999999999</v>
      </c>
      <c r="L5" s="316">
        <f t="shared" si="4"/>
        <v>90.889184</v>
      </c>
      <c r="M5" s="316">
        <f>'14-βιβλΕσ'!T5</f>
        <v>373.82</v>
      </c>
      <c r="N5" s="316"/>
      <c r="O5" s="262"/>
      <c r="P5" s="262"/>
      <c r="Q5" s="316">
        <f t="shared" si="5"/>
        <v>719.40258499999993</v>
      </c>
      <c r="R5" s="525"/>
      <c r="S5" s="316">
        <f>('14-βιβλΕσ'!O5+'14-βιβλΕσ'!P5+'14-βιβλΕσ'!T5)*26%</f>
        <v>147.69492399999999</v>
      </c>
      <c r="T5" s="316">
        <f t="shared" si="6"/>
        <v>719.40258499999993</v>
      </c>
      <c r="U5" s="266">
        <v>7747.830980173947</v>
      </c>
      <c r="V5" s="381"/>
      <c r="W5" s="381"/>
      <c r="X5" s="316">
        <f>'1-συμβολαια'!L5+'1-συμβολαια'!P5+'8-κ-15-17'!AE5+'14-βιβλΕσ'!L5+'14-βιβλΕσ'!N5+'14-βιβλΕσ'!S5+'14-βιβλΕσ'!T5+'14-βιβλΕσ'!U5</f>
        <v>719.40258499999993</v>
      </c>
      <c r="Y5" s="316">
        <f>'1-συμβολαια'!M5</f>
        <v>0</v>
      </c>
      <c r="Z5" s="316">
        <f t="shared" si="7"/>
        <v>719.40258499999993</v>
      </c>
      <c r="AA5" s="351"/>
      <c r="AB5" s="262">
        <f t="shared" si="8"/>
        <v>7747.830980173947</v>
      </c>
      <c r="AC5" s="371"/>
      <c r="AD5" s="75"/>
      <c r="AE5" s="75"/>
      <c r="AF5" s="75"/>
      <c r="AG5" s="75"/>
      <c r="AH5" s="75"/>
    </row>
    <row r="6" spans="1:34" s="5" customFormat="1" ht="12" thickBot="1">
      <c r="A6" s="435">
        <f>'1-συμβολαια'!A6</f>
        <v>0</v>
      </c>
      <c r="B6" s="406"/>
      <c r="C6" s="451" t="str">
        <f>'1-συμβολαια'!C6</f>
        <v>χρησικτησία αγροτεμαχίου 7' = ΑΝΑΔΑΣΜΟΣ</v>
      </c>
      <c r="D6" s="442">
        <f>'4-πολλυπρ'!D6</f>
        <v>0</v>
      </c>
      <c r="E6" s="442" t="str">
        <f>'4-πολλυπρ'!I6</f>
        <v>219-54 = μήτηρ</v>
      </c>
      <c r="F6" s="405">
        <f>'14-βιβλΕσ'!P6</f>
        <v>6.3600849999999989</v>
      </c>
      <c r="G6" s="408">
        <f>'14-βιβλΕσ'!S6</f>
        <v>3</v>
      </c>
      <c r="H6" s="408">
        <f t="shared" si="3"/>
        <v>9.360084999999998</v>
      </c>
      <c r="I6" s="408">
        <f>'8-κ-15-17'!AG6</f>
        <v>21.493772500000002</v>
      </c>
      <c r="J6" s="408">
        <f>'14-βιβλΕσ'!R6</f>
        <v>14.037424000000001</v>
      </c>
      <c r="K6" s="408">
        <f>'14-βιβλΕσ'!U6</f>
        <v>34.870400000000004</v>
      </c>
      <c r="L6" s="408">
        <f t="shared" si="4"/>
        <v>48.907824000000005</v>
      </c>
      <c r="M6" s="408">
        <f>'14-βιβλΕσ'!T6</f>
        <v>217.94</v>
      </c>
      <c r="N6" s="408"/>
      <c r="O6" s="519"/>
      <c r="P6" s="519"/>
      <c r="Q6" s="408">
        <f t="shared" si="5"/>
        <v>365.0380725</v>
      </c>
      <c r="R6" s="526"/>
      <c r="S6" s="408">
        <f>('14-βιβλΕσ'!O6+'14-βιβλΕσ'!P6+'14-βιβλΕσ'!T6)*26%</f>
        <v>79.475214000000008</v>
      </c>
      <c r="T6" s="408">
        <f t="shared" si="6"/>
        <v>365.0380725</v>
      </c>
      <c r="U6" s="519">
        <v>3931.3916102462667</v>
      </c>
      <c r="V6" s="520"/>
      <c r="W6" s="520"/>
      <c r="X6" s="408">
        <f>'1-συμβολαια'!L6+'1-συμβολαια'!P6+'8-κ-15-17'!AE6+'14-βιβλΕσ'!L6+'14-βιβλΕσ'!N6+'14-βιβλΕσ'!S6+'14-βιβλΕσ'!T6+'14-βιβλΕσ'!U6</f>
        <v>365.0380725</v>
      </c>
      <c r="Y6" s="408">
        <f>'1-συμβολαια'!M6</f>
        <v>0</v>
      </c>
      <c r="Z6" s="408">
        <f t="shared" si="7"/>
        <v>365.0380725</v>
      </c>
      <c r="AA6" s="521"/>
      <c r="AB6" s="519">
        <f t="shared" si="8"/>
        <v>3931.3916102462667</v>
      </c>
      <c r="AC6" s="522"/>
      <c r="AD6" s="411"/>
      <c r="AE6" s="411"/>
      <c r="AF6" s="411"/>
      <c r="AG6" s="411"/>
      <c r="AH6" s="411"/>
    </row>
    <row r="7" spans="1:34">
      <c r="A7" s="805" t="s">
        <v>35</v>
      </c>
      <c r="B7" s="806"/>
      <c r="C7" s="806"/>
      <c r="D7" s="806"/>
      <c r="E7" s="807"/>
      <c r="F7" s="43">
        <f>SUM(F3:F6)</f>
        <v>50.994499999999995</v>
      </c>
      <c r="G7" s="43">
        <f>SUM(G3:G6)</f>
        <v>21.4</v>
      </c>
      <c r="H7" s="43">
        <f>SUM(H3:H6)</f>
        <v>72.394499999999994</v>
      </c>
      <c r="I7" s="43">
        <f>SUM(I3:I6)</f>
        <v>172.53825000000001</v>
      </c>
      <c r="J7" s="43">
        <f>SUM(J3:J6)</f>
        <v>143.7808</v>
      </c>
      <c r="K7" s="43">
        <f>SUM(K3:K6)</f>
        <v>474.59199999999998</v>
      </c>
      <c r="L7" s="43">
        <f>SUM(L3:L6)</f>
        <v>618.37279999999998</v>
      </c>
      <c r="M7" s="43">
        <f>SUM(M3:M6)</f>
        <v>2966.2</v>
      </c>
      <c r="N7" s="43">
        <f>SUM(N3:N6)</f>
        <v>0</v>
      </c>
      <c r="O7" s="43">
        <f>SUM(O3:O6)</f>
        <v>0</v>
      </c>
      <c r="P7" s="43"/>
      <c r="Q7" s="43">
        <f>SUM(Q3:Q6)</f>
        <v>4537.7002499999999</v>
      </c>
      <c r="R7" s="43"/>
      <c r="S7" s="43"/>
      <c r="T7" s="43">
        <f>SUM(T3:T6)</f>
        <v>4537.7002499999999</v>
      </c>
      <c r="U7" s="375">
        <f>SUM(U3:U6)</f>
        <v>48870.181048477905</v>
      </c>
      <c r="V7" s="43">
        <f>SUM(V3:V6)</f>
        <v>0</v>
      </c>
      <c r="W7" s="375">
        <f>SUM(W3:W6)</f>
        <v>0</v>
      </c>
      <c r="X7" s="43">
        <f>SUM(X3:X6)</f>
        <v>4666.1002499999995</v>
      </c>
      <c r="Y7" s="43">
        <f>SUM(Y3:Y6)</f>
        <v>128.4</v>
      </c>
      <c r="Z7" s="43">
        <f>SUM(Z3:Z6)</f>
        <v>4537.7002499999999</v>
      </c>
      <c r="AA7" s="43"/>
      <c r="AB7" s="375">
        <f>SUM(AB3:AB6)</f>
        <v>48870.181048477905</v>
      </c>
    </row>
    <row r="8" spans="1:34">
      <c r="M8" s="77"/>
    </row>
    <row r="9" spans="1:34">
      <c r="M9" s="133"/>
      <c r="X9" s="133"/>
    </row>
    <row r="10" spans="1:34">
      <c r="T10" s="803" t="s">
        <v>574</v>
      </c>
      <c r="U10" s="803"/>
      <c r="V10" s="803"/>
      <c r="W10" s="803"/>
      <c r="X10" s="133"/>
      <c r="Y10" s="133"/>
      <c r="AA10" s="2"/>
      <c r="AB10" s="2"/>
      <c r="AC10" s="2"/>
      <c r="AD10" s="2"/>
      <c r="AE10" s="2"/>
      <c r="AF10" s="29"/>
      <c r="AG10" s="8"/>
      <c r="AH10" s="12"/>
    </row>
    <row r="11" spans="1:34">
      <c r="O11" s="524">
        <v>44337</v>
      </c>
      <c r="U11" s="2"/>
      <c r="W11" s="2"/>
      <c r="X11" s="133"/>
      <c r="AA11" s="2"/>
      <c r="AB11" s="2"/>
      <c r="AC11" s="2"/>
      <c r="AD11" s="2"/>
      <c r="AE11" s="2"/>
      <c r="AF11" s="29"/>
      <c r="AG11" s="8"/>
      <c r="AH11" s="12"/>
    </row>
    <row r="12" spans="1:34">
      <c r="S12" s="8"/>
      <c r="T12" s="353">
        <f>H3+I3+L3+S3</f>
        <v>872.38239999999996</v>
      </c>
      <c r="U12" s="266">
        <v>4697.6974549504075</v>
      </c>
      <c r="V12" s="353">
        <f>Z3-T12</f>
        <v>1417.8896</v>
      </c>
      <c r="W12" s="266">
        <v>3843.0646987360906</v>
      </c>
      <c r="X12" s="133"/>
      <c r="AA12" s="2"/>
      <c r="AB12" s="266">
        <f>U12+W12</f>
        <v>8540.7621536864972</v>
      </c>
      <c r="AC12" s="2"/>
      <c r="AD12" s="2"/>
      <c r="AE12" s="2"/>
      <c r="AF12" s="29"/>
      <c r="AG12" s="8"/>
      <c r="AH12" s="12"/>
    </row>
    <row r="13" spans="1:34">
      <c r="S13" s="8"/>
      <c r="T13" s="353">
        <f t="shared" ref="T13:T15" si="9">H4+I4+L4+S4</f>
        <v>488.21675150000004</v>
      </c>
      <c r="U13" s="266">
        <v>2629.0014459091626</v>
      </c>
      <c r="V13" s="353">
        <f>Z4-T13</f>
        <v>674.77084100000002</v>
      </c>
      <c r="W13" s="266">
        <v>1828.9068477429871</v>
      </c>
      <c r="X13" s="133"/>
      <c r="AA13" s="2"/>
      <c r="AB13" s="262">
        <f t="shared" ref="AB13:AB15" si="10">U13+W13</f>
        <v>4457.90829365215</v>
      </c>
      <c r="AC13" s="2"/>
      <c r="AD13" s="2"/>
      <c r="AE13" s="2"/>
      <c r="AF13" s="29"/>
      <c r="AG13" s="8"/>
      <c r="AH13" s="12"/>
    </row>
    <row r="14" spans="1:34">
      <c r="S14" s="8"/>
      <c r="T14" s="353">
        <f t="shared" si="9"/>
        <v>349.45370300000002</v>
      </c>
      <c r="U14" s="266">
        <v>1881.77543610015</v>
      </c>
      <c r="V14" s="353">
        <f>Z5-T14</f>
        <v>369.94888199999991</v>
      </c>
      <c r="W14" s="266">
        <v>1002.7138140734534</v>
      </c>
      <c r="X14" s="133"/>
      <c r="AA14" s="2"/>
      <c r="AB14" s="262">
        <f t="shared" si="10"/>
        <v>2884.4892501736035</v>
      </c>
      <c r="AC14" s="2"/>
      <c r="AD14" s="2"/>
      <c r="AE14" s="2"/>
      <c r="AF14" s="29"/>
      <c r="AG14" s="8"/>
      <c r="AH14" s="12"/>
    </row>
    <row r="15" spans="1:34" ht="12" thickBot="1">
      <c r="T15" s="408">
        <f t="shared" si="9"/>
        <v>159.2368955</v>
      </c>
      <c r="U15" s="519">
        <v>857.47575687514313</v>
      </c>
      <c r="V15" s="408">
        <f>Z6-T15</f>
        <v>205.801177</v>
      </c>
      <c r="W15" s="519">
        <v>557.80593798490236</v>
      </c>
      <c r="X15" s="133"/>
      <c r="AA15" s="2"/>
      <c r="AB15" s="519">
        <f t="shared" si="10"/>
        <v>1415.2816948600455</v>
      </c>
      <c r="AC15" s="2"/>
      <c r="AD15" s="2"/>
      <c r="AE15" s="2"/>
      <c r="AF15" s="29"/>
      <c r="AG15" s="8"/>
    </row>
    <row r="16" spans="1:34">
      <c r="T16" s="43">
        <f>SUM(T12:T15)</f>
        <v>1869.2897500000001</v>
      </c>
      <c r="U16" s="375">
        <f>SUM(U12:U15)</f>
        <v>10065.950093834863</v>
      </c>
      <c r="V16" s="43">
        <f>SUM(V12:V15)</f>
        <v>2668.4104999999995</v>
      </c>
      <c r="W16" s="375">
        <f>SUM(W12:W15)</f>
        <v>7232.491298537434</v>
      </c>
      <c r="X16" s="133"/>
      <c r="AA16" s="2"/>
      <c r="AB16" s="43">
        <f>SUM(AB12:AB15)</f>
        <v>17298.441392372297</v>
      </c>
      <c r="AC16" s="2"/>
      <c r="AD16" s="2"/>
      <c r="AE16" s="2"/>
      <c r="AF16" s="29"/>
      <c r="AG16" s="8"/>
    </row>
    <row r="17" spans="24:34">
      <c r="X17" s="133"/>
      <c r="AG17" s="8"/>
    </row>
    <row r="18" spans="24:34">
      <c r="X18" s="133"/>
      <c r="AG18" s="8"/>
    </row>
    <row r="19" spans="24:34">
      <c r="X19" s="133"/>
      <c r="AG19" s="8"/>
    </row>
    <row r="20" spans="24:34">
      <c r="X20" s="133"/>
      <c r="AG20" s="8"/>
    </row>
    <row r="21" spans="24:34">
      <c r="X21" s="133"/>
      <c r="AG21" s="8"/>
    </row>
    <row r="22" spans="24:34">
      <c r="X22" s="133"/>
    </row>
    <row r="23" spans="24:34" ht="15">
      <c r="X23" s="133"/>
      <c r="AD23" s="125"/>
      <c r="AE23" s="125"/>
      <c r="AF23" s="125"/>
      <c r="AG23" s="125"/>
      <c r="AH23" s="125"/>
    </row>
    <row r="24" spans="24:34" ht="15">
      <c r="AD24" s="125"/>
      <c r="AE24" s="125"/>
      <c r="AF24" s="125"/>
      <c r="AG24" s="125"/>
      <c r="AH24" s="125"/>
    </row>
    <row r="25" spans="24:34" ht="15">
      <c r="AD25" s="125"/>
      <c r="AE25" s="125"/>
      <c r="AF25" s="125"/>
      <c r="AG25" s="125"/>
      <c r="AH25" s="125"/>
    </row>
    <row r="26" spans="24:34" ht="15">
      <c r="AD26" s="125"/>
      <c r="AE26" s="125"/>
      <c r="AF26" s="125"/>
      <c r="AG26" s="125"/>
      <c r="AH26" s="125"/>
    </row>
    <row r="27" spans="24:34" ht="15">
      <c r="AD27" s="125"/>
      <c r="AE27" s="125"/>
      <c r="AF27" s="125"/>
      <c r="AG27" s="125"/>
      <c r="AH27" s="125"/>
    </row>
    <row r="28" spans="24:34" ht="15">
      <c r="AD28" s="125"/>
      <c r="AE28" s="125"/>
      <c r="AF28" s="125"/>
      <c r="AG28" s="125"/>
      <c r="AH28" s="125"/>
    </row>
    <row r="29" spans="24:34" ht="15">
      <c r="AD29" s="125"/>
      <c r="AE29" s="125"/>
      <c r="AF29" s="125"/>
      <c r="AG29" s="125"/>
      <c r="AH29" s="125"/>
    </row>
    <row r="30" spans="24:34" ht="15">
      <c r="AD30" s="125"/>
      <c r="AE30" s="125"/>
      <c r="AF30" s="125"/>
      <c r="AG30" s="125"/>
      <c r="AH30" s="125"/>
    </row>
    <row r="31" spans="24:34" ht="15">
      <c r="AD31" s="125"/>
      <c r="AE31" s="125"/>
      <c r="AF31" s="125"/>
      <c r="AG31" s="125"/>
      <c r="AH31" s="125"/>
    </row>
    <row r="32" spans="24:34" ht="15">
      <c r="AD32" s="125"/>
      <c r="AE32" s="125"/>
      <c r="AF32" s="125"/>
      <c r="AG32" s="125"/>
      <c r="AH32" s="125"/>
    </row>
    <row r="33" spans="30:34" ht="15">
      <c r="AD33" s="125"/>
      <c r="AE33" s="125"/>
      <c r="AF33" s="125"/>
      <c r="AG33" s="125"/>
      <c r="AH33" s="125"/>
    </row>
    <row r="34" spans="30:34" ht="15">
      <c r="AD34" s="125"/>
      <c r="AE34" s="125"/>
      <c r="AF34" s="125"/>
      <c r="AG34" s="125"/>
      <c r="AH34" s="125"/>
    </row>
    <row r="35" spans="30:34" ht="15">
      <c r="AD35" s="125"/>
      <c r="AE35" s="125"/>
      <c r="AF35" s="125"/>
      <c r="AG35" s="125"/>
      <c r="AH35" s="125"/>
    </row>
    <row r="36" spans="30:34" ht="15.75" customHeight="1">
      <c r="AD36" s="125"/>
      <c r="AE36" s="125"/>
      <c r="AF36" s="125"/>
      <c r="AG36" s="125"/>
      <c r="AH36" s="125"/>
    </row>
    <row r="37" spans="30:34" ht="15">
      <c r="AD37" s="125"/>
      <c r="AE37" s="125"/>
      <c r="AF37" s="125"/>
      <c r="AG37" s="125"/>
      <c r="AH37" s="125"/>
    </row>
    <row r="38" spans="30:34" ht="15">
      <c r="AD38" s="125"/>
      <c r="AE38" s="125"/>
      <c r="AF38" s="125"/>
      <c r="AG38" s="125"/>
      <c r="AH38" s="125"/>
    </row>
    <row r="39" spans="30:34" ht="15">
      <c r="AD39" s="125"/>
      <c r="AE39" s="125"/>
      <c r="AF39" s="125"/>
      <c r="AG39" s="125"/>
      <c r="AH39" s="125"/>
    </row>
    <row r="40" spans="30:34" ht="15.75" customHeight="1">
      <c r="AD40" s="125"/>
      <c r="AE40" s="125"/>
      <c r="AF40" s="125"/>
      <c r="AG40" s="125"/>
      <c r="AH40" s="125"/>
    </row>
    <row r="41" spans="30:34" ht="15">
      <c r="AD41" s="125"/>
      <c r="AE41" s="125"/>
      <c r="AF41" s="125"/>
      <c r="AG41" s="125"/>
      <c r="AH41" s="125"/>
    </row>
    <row r="42" spans="30:34" ht="15">
      <c r="AD42" s="125"/>
      <c r="AE42" s="125"/>
      <c r="AF42" s="125"/>
      <c r="AG42" s="125"/>
      <c r="AH42" s="125"/>
    </row>
    <row r="43" spans="30:34" ht="15">
      <c r="AD43" s="125"/>
      <c r="AE43" s="125"/>
      <c r="AF43" s="125"/>
      <c r="AG43" s="125"/>
      <c r="AH43" s="125"/>
    </row>
    <row r="44" spans="30:34" ht="15">
      <c r="AD44" s="125"/>
      <c r="AE44" s="125"/>
      <c r="AF44" s="125"/>
      <c r="AG44" s="125"/>
      <c r="AH44" s="125"/>
    </row>
    <row r="45" spans="30:34" ht="15">
      <c r="AD45" s="125"/>
      <c r="AE45" s="125"/>
      <c r="AF45" s="125"/>
      <c r="AG45" s="125"/>
      <c r="AH45" s="125"/>
    </row>
    <row r="46" spans="30:34" ht="15">
      <c r="AD46" s="125"/>
      <c r="AE46" s="125"/>
      <c r="AF46" s="125"/>
      <c r="AG46" s="125"/>
      <c r="AH46" s="125"/>
    </row>
    <row r="47" spans="30:34" ht="15">
      <c r="AD47" s="125"/>
      <c r="AE47" s="125"/>
      <c r="AF47" s="125"/>
      <c r="AG47" s="125"/>
      <c r="AH47" s="125"/>
    </row>
    <row r="48" spans="30:34" ht="15">
      <c r="AD48" s="125"/>
      <c r="AE48" s="125"/>
      <c r="AF48" s="125"/>
      <c r="AG48" s="125"/>
      <c r="AH48" s="125"/>
    </row>
    <row r="49" spans="30:34" ht="15">
      <c r="AD49" s="125"/>
      <c r="AE49" s="125"/>
      <c r="AF49" s="125"/>
      <c r="AG49" s="125"/>
      <c r="AH49" s="125"/>
    </row>
    <row r="50" spans="30:34" ht="15">
      <c r="AD50" s="125"/>
      <c r="AE50" s="125"/>
      <c r="AF50" s="125"/>
      <c r="AG50" s="125"/>
      <c r="AH50" s="125"/>
    </row>
    <row r="51" spans="30:34" ht="15">
      <c r="AD51" s="125"/>
      <c r="AE51" s="125"/>
      <c r="AF51" s="125"/>
      <c r="AG51" s="125"/>
      <c r="AH51" s="125"/>
    </row>
    <row r="52" spans="30:34" ht="15">
      <c r="AD52" s="125"/>
      <c r="AE52" s="125"/>
      <c r="AF52" s="125"/>
      <c r="AG52" s="125"/>
      <c r="AH52" s="125"/>
    </row>
    <row r="53" spans="30:34" ht="15">
      <c r="AD53" s="125"/>
      <c r="AE53" s="125"/>
      <c r="AF53" s="125"/>
      <c r="AG53" s="125"/>
      <c r="AH53" s="125"/>
    </row>
    <row r="54" spans="30:34" ht="15">
      <c r="AD54" s="125"/>
      <c r="AE54" s="125"/>
      <c r="AF54" s="125"/>
      <c r="AG54" s="125"/>
      <c r="AH54" s="125"/>
    </row>
    <row r="55" spans="30:34" ht="15">
      <c r="AD55" s="125"/>
      <c r="AE55" s="125"/>
      <c r="AF55" s="125"/>
      <c r="AG55" s="125"/>
      <c r="AH55" s="125"/>
    </row>
    <row r="56" spans="30:34" ht="15">
      <c r="AD56" s="125"/>
      <c r="AE56" s="125"/>
      <c r="AF56" s="125"/>
      <c r="AG56" s="125"/>
      <c r="AH56" s="125"/>
    </row>
    <row r="57" spans="30:34" ht="15">
      <c r="AD57" s="125"/>
      <c r="AE57" s="125"/>
      <c r="AF57" s="125"/>
      <c r="AG57" s="125"/>
      <c r="AH57" s="125"/>
    </row>
    <row r="58" spans="30:34" ht="15">
      <c r="AD58" s="125"/>
      <c r="AE58" s="125"/>
      <c r="AF58" s="125"/>
      <c r="AG58" s="125"/>
      <c r="AH58" s="125"/>
    </row>
    <row r="59" spans="30:34" ht="15">
      <c r="AD59" s="125"/>
      <c r="AE59" s="125"/>
      <c r="AF59" s="125"/>
      <c r="AG59" s="125"/>
      <c r="AH59" s="125"/>
    </row>
    <row r="60" spans="30:34" ht="15">
      <c r="AD60" s="125"/>
      <c r="AE60" s="125"/>
      <c r="AF60" s="125"/>
      <c r="AG60" s="125"/>
      <c r="AH60" s="125"/>
    </row>
    <row r="61" spans="30:34" ht="15">
      <c r="AD61" s="125"/>
      <c r="AE61" s="125"/>
      <c r="AF61" s="125"/>
      <c r="AG61" s="125"/>
      <c r="AH61" s="125"/>
    </row>
    <row r="62" spans="30:34" ht="15">
      <c r="AD62" s="125"/>
      <c r="AE62" s="125"/>
      <c r="AF62" s="125"/>
      <c r="AG62" s="125"/>
      <c r="AH62" s="125"/>
    </row>
    <row r="63" spans="30:34" ht="15">
      <c r="AD63" s="125"/>
      <c r="AE63" s="125"/>
      <c r="AF63" s="125"/>
      <c r="AG63" s="125"/>
      <c r="AH63" s="125"/>
    </row>
    <row r="64" spans="30:34" ht="15">
      <c r="AD64" s="125"/>
      <c r="AE64" s="125"/>
      <c r="AF64" s="125"/>
      <c r="AG64" s="125"/>
      <c r="AH64" s="125"/>
    </row>
    <row r="65" spans="30:34" ht="15">
      <c r="AD65" s="125"/>
      <c r="AE65" s="125"/>
      <c r="AF65" s="125"/>
      <c r="AG65" s="125"/>
      <c r="AH65" s="125"/>
    </row>
    <row r="66" spans="30:34" ht="15">
      <c r="AD66" s="125"/>
      <c r="AE66" s="125"/>
      <c r="AF66" s="125"/>
      <c r="AG66" s="125"/>
      <c r="AH66" s="125"/>
    </row>
    <row r="67" spans="30:34" ht="15">
      <c r="AD67" s="125"/>
      <c r="AE67" s="125"/>
      <c r="AF67" s="125"/>
      <c r="AG67" s="125"/>
      <c r="AH67" s="125"/>
    </row>
    <row r="68" spans="30:34" ht="15">
      <c r="AD68" s="125"/>
      <c r="AE68" s="125"/>
      <c r="AF68" s="125"/>
      <c r="AG68" s="125"/>
      <c r="AH68" s="125"/>
    </row>
  </sheetData>
  <mergeCells count="21">
    <mergeCell ref="T10:W10"/>
    <mergeCell ref="J1:L1"/>
    <mergeCell ref="A7:E7"/>
    <mergeCell ref="E1:E2"/>
    <mergeCell ref="C1:C2"/>
    <mergeCell ref="A1:A2"/>
    <mergeCell ref="B1:B2"/>
    <mergeCell ref="D1:D2"/>
    <mergeCell ref="F1:H1"/>
    <mergeCell ref="I1:I2"/>
    <mergeCell ref="AD1:AH2"/>
    <mergeCell ref="M1:M2"/>
    <mergeCell ref="AC1:AC2"/>
    <mergeCell ref="N1:Q1"/>
    <mergeCell ref="X1:Z1"/>
    <mergeCell ref="T1:U1"/>
    <mergeCell ref="V1:W1"/>
    <mergeCell ref="AA1:AA2"/>
    <mergeCell ref="AB1:AB2"/>
    <mergeCell ref="R1:R2"/>
    <mergeCell ref="S1:S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4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8.140625" style="8" bestFit="1" customWidth="1"/>
    <col min="2" max="2" width="53.28515625" style="93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10.140625" style="2" customWidth="1"/>
    <col min="13" max="14" width="8.140625" style="2" customWidth="1"/>
    <col min="15" max="21" width="8" style="83" customWidth="1"/>
    <col min="22" max="22" width="18.7109375" style="83" customWidth="1"/>
    <col min="23" max="23" width="8" style="83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559" t="s">
        <v>1</v>
      </c>
      <c r="B1" s="561" t="s">
        <v>0</v>
      </c>
      <c r="C1" s="563" t="s">
        <v>7</v>
      </c>
      <c r="D1" s="557" t="s">
        <v>494</v>
      </c>
      <c r="E1" s="558"/>
      <c r="F1" s="558"/>
      <c r="G1" s="558"/>
      <c r="H1" s="558"/>
      <c r="I1" s="558"/>
      <c r="J1" s="558"/>
      <c r="K1" s="558"/>
      <c r="L1" s="565" t="s">
        <v>93</v>
      </c>
      <c r="M1" s="566"/>
      <c r="N1" s="567" t="s">
        <v>266</v>
      </c>
      <c r="O1" s="553"/>
      <c r="P1" s="553"/>
      <c r="Q1" s="553"/>
      <c r="R1" s="553"/>
      <c r="S1" s="553"/>
      <c r="T1" s="553"/>
      <c r="U1" s="553"/>
      <c r="V1" s="553"/>
      <c r="W1" s="554"/>
    </row>
    <row r="2" spans="1:23" s="12" customFormat="1" ht="24" customHeight="1" thickBot="1">
      <c r="A2" s="560"/>
      <c r="B2" s="562"/>
      <c r="C2" s="564"/>
      <c r="D2" s="60" t="s">
        <v>79</v>
      </c>
      <c r="E2" s="60" t="s">
        <v>80</v>
      </c>
      <c r="F2" s="60" t="s">
        <v>373</v>
      </c>
      <c r="G2" s="60" t="s">
        <v>23</v>
      </c>
      <c r="H2" s="213" t="s">
        <v>363</v>
      </c>
      <c r="I2" s="213" t="s">
        <v>364</v>
      </c>
      <c r="J2" s="213" t="s">
        <v>381</v>
      </c>
      <c r="K2" s="214" t="s">
        <v>366</v>
      </c>
      <c r="L2" s="216" t="s">
        <v>382</v>
      </c>
      <c r="M2" s="215" t="s">
        <v>383</v>
      </c>
      <c r="N2" s="568"/>
      <c r="O2" s="555"/>
      <c r="P2" s="555"/>
      <c r="Q2" s="555"/>
      <c r="R2" s="555"/>
      <c r="S2" s="555"/>
      <c r="T2" s="555"/>
      <c r="U2" s="555"/>
      <c r="V2" s="555"/>
      <c r="W2" s="556"/>
    </row>
    <row r="3" spans="1:23" s="5" customFormat="1">
      <c r="A3" s="449">
        <f>'1-συμβολαια'!A3</f>
        <v>11220</v>
      </c>
      <c r="B3" s="370" t="str">
        <f>'1-συμβολαια'!C3</f>
        <v>αποδοχή κληρονομιάς</v>
      </c>
      <c r="C3" s="320">
        <f>'1-συμβολαια'!D3</f>
        <v>0</v>
      </c>
      <c r="D3" s="315">
        <v>40</v>
      </c>
      <c r="E3" s="315"/>
      <c r="F3" s="315">
        <f t="shared" ref="F3" si="0">C3*1%</f>
        <v>0</v>
      </c>
      <c r="G3" s="315">
        <f t="shared" ref="G3" si="1">D3+E3+F3</f>
        <v>40</v>
      </c>
      <c r="H3" s="315">
        <f t="shared" ref="H3" si="2">F3*9%</f>
        <v>0</v>
      </c>
      <c r="I3" s="315">
        <f t="shared" ref="I3" si="3">(D3+E3)*5%</f>
        <v>2</v>
      </c>
      <c r="J3" s="315">
        <f t="shared" ref="J3" si="4">G3*5%</f>
        <v>2</v>
      </c>
      <c r="K3" s="320">
        <f t="shared" ref="K3" si="5">G3*1%</f>
        <v>0.4</v>
      </c>
      <c r="L3" s="320">
        <f t="shared" ref="L3" si="6">G3-N3</f>
        <v>35.6</v>
      </c>
      <c r="M3" s="320">
        <f t="shared" ref="M3" si="7">D3+E3</f>
        <v>40</v>
      </c>
      <c r="N3" s="320">
        <f t="shared" ref="N3" si="8">H3+I3+J3+K3</f>
        <v>4.4000000000000004</v>
      </c>
      <c r="O3" s="424"/>
      <c r="P3" s="424"/>
      <c r="Q3" s="424"/>
      <c r="R3" s="424"/>
      <c r="S3" s="424"/>
      <c r="T3" s="463"/>
      <c r="U3" s="463"/>
      <c r="V3" s="463"/>
      <c r="W3" s="264"/>
    </row>
    <row r="4" spans="1:23" s="5" customFormat="1">
      <c r="A4" s="434">
        <f>'1-συμβολαια'!A4</f>
        <v>0</v>
      </c>
      <c r="B4" s="318" t="str">
        <f>'1-συμβολαια'!C4</f>
        <v>χρησικτησία  αγροτεμαχίων 1-2-3-4-5-6-8-9-??? = πατρός ΔΩΡΕΑ άτυπος</v>
      </c>
      <c r="C4" s="320">
        <f>'1-συμβολαια'!D4</f>
        <v>8065.87</v>
      </c>
      <c r="D4" s="314"/>
      <c r="E4" s="314">
        <v>20</v>
      </c>
      <c r="F4" s="314">
        <f t="shared" ref="F4:F6" si="9">C4*1%</f>
        <v>80.658699999999996</v>
      </c>
      <c r="G4" s="314">
        <f t="shared" ref="G4:G6" si="10">D4+E4+F4</f>
        <v>100.6587</v>
      </c>
      <c r="H4" s="315">
        <f t="shared" ref="H4:H6" si="11">F4*9%</f>
        <v>7.259282999999999</v>
      </c>
      <c r="I4" s="315">
        <f t="shared" ref="I4:I6" si="12">(D4+E4)*5%</f>
        <v>1</v>
      </c>
      <c r="J4" s="315">
        <f t="shared" ref="J4:J6" si="13">G4*5%</f>
        <v>5.0329350000000002</v>
      </c>
      <c r="K4" s="320">
        <f t="shared" ref="K4:K6" si="14">G4*1%</f>
        <v>1.0065869999999999</v>
      </c>
      <c r="L4" s="320">
        <f t="shared" ref="L4:L6" si="15">G4-N4</f>
        <v>86.359894999999995</v>
      </c>
      <c r="M4" s="320">
        <f t="shared" ref="M4:M6" si="16">D4+E4</f>
        <v>20</v>
      </c>
      <c r="N4" s="320">
        <f t="shared" ref="N4:N6" si="17">H4+I4+J4+K4</f>
        <v>14.298805</v>
      </c>
      <c r="O4" s="321" t="s">
        <v>398</v>
      </c>
      <c r="P4" s="321" t="s">
        <v>399</v>
      </c>
      <c r="Q4" s="321"/>
      <c r="R4" s="321"/>
      <c r="S4" s="321"/>
      <c r="T4" s="264"/>
      <c r="U4" s="264"/>
      <c r="V4" s="264"/>
      <c r="W4" s="264"/>
    </row>
    <row r="5" spans="1:23" s="5" customFormat="1">
      <c r="A5" s="434">
        <f>'1-συμβολαια'!A5</f>
        <v>0</v>
      </c>
      <c r="B5" s="318" t="str">
        <f>'1-συμβολαια'!C5</f>
        <v>χρησικτησία  οικοπέδων  5-6 = πατρός ΔΩΡΕΑ άτυπος</v>
      </c>
      <c r="C5" s="320">
        <f>'1-συμβολαια'!D5</f>
        <v>11423.74</v>
      </c>
      <c r="D5" s="314"/>
      <c r="E5" s="314">
        <v>20</v>
      </c>
      <c r="F5" s="314">
        <f t="shared" si="9"/>
        <v>114.23739999999999</v>
      </c>
      <c r="G5" s="314">
        <f t="shared" si="10"/>
        <v>134.23739999999998</v>
      </c>
      <c r="H5" s="315">
        <f t="shared" si="11"/>
        <v>10.281365999999998</v>
      </c>
      <c r="I5" s="315">
        <f t="shared" si="12"/>
        <v>1</v>
      </c>
      <c r="J5" s="315">
        <f t="shared" si="13"/>
        <v>6.7118699999999993</v>
      </c>
      <c r="K5" s="320">
        <f t="shared" si="14"/>
        <v>1.3423739999999997</v>
      </c>
      <c r="L5" s="320">
        <f t="shared" si="15"/>
        <v>114.90178999999998</v>
      </c>
      <c r="M5" s="320">
        <f t="shared" si="16"/>
        <v>20</v>
      </c>
      <c r="N5" s="320">
        <f t="shared" si="17"/>
        <v>19.335609999999996</v>
      </c>
      <c r="O5" s="321" t="s">
        <v>398</v>
      </c>
      <c r="P5" s="321" t="s">
        <v>399</v>
      </c>
      <c r="Q5" s="321"/>
      <c r="R5" s="321"/>
      <c r="S5" s="321"/>
      <c r="T5" s="264"/>
      <c r="U5" s="264"/>
      <c r="V5" s="264"/>
      <c r="W5" s="264"/>
    </row>
    <row r="6" spans="1:23" s="5" customFormat="1" ht="12" thickBot="1">
      <c r="A6" s="435">
        <f>'1-συμβολαια'!A6</f>
        <v>0</v>
      </c>
      <c r="B6" s="451" t="str">
        <f>'1-συμβολαια'!C6</f>
        <v>χρησικτησία αγροτεμαχίου 7' = ΑΝΑΔΑΣΜΟΣ</v>
      </c>
      <c r="C6" s="405">
        <f>'1-συμβολαια'!D6</f>
        <v>2773.39</v>
      </c>
      <c r="D6" s="407"/>
      <c r="E6" s="407">
        <v>20</v>
      </c>
      <c r="F6" s="407">
        <f t="shared" si="9"/>
        <v>27.733899999999998</v>
      </c>
      <c r="G6" s="407">
        <f t="shared" si="10"/>
        <v>47.733899999999998</v>
      </c>
      <c r="H6" s="407">
        <f t="shared" si="11"/>
        <v>2.4960509999999996</v>
      </c>
      <c r="I6" s="407">
        <f t="shared" si="12"/>
        <v>1</v>
      </c>
      <c r="J6" s="407">
        <f t="shared" si="13"/>
        <v>2.386695</v>
      </c>
      <c r="K6" s="405">
        <f t="shared" si="14"/>
        <v>0.47733900000000001</v>
      </c>
      <c r="L6" s="405">
        <f t="shared" si="15"/>
        <v>41.373815</v>
      </c>
      <c r="M6" s="405">
        <f t="shared" si="16"/>
        <v>20</v>
      </c>
      <c r="N6" s="405">
        <f t="shared" si="17"/>
        <v>6.3600849999999989</v>
      </c>
      <c r="O6" s="419" t="s">
        <v>398</v>
      </c>
      <c r="P6" s="419" t="s">
        <v>399</v>
      </c>
      <c r="Q6" s="419"/>
      <c r="R6" s="419"/>
      <c r="S6" s="419"/>
      <c r="T6" s="464"/>
      <c r="U6" s="464"/>
      <c r="V6" s="464"/>
      <c r="W6" s="464"/>
    </row>
    <row r="7" spans="1:23">
      <c r="A7" s="534" t="s">
        <v>56</v>
      </c>
      <c r="B7" s="535"/>
      <c r="C7" s="535"/>
      <c r="D7" s="38">
        <f>SUM(D3:D6)</f>
        <v>40</v>
      </c>
      <c r="E7" s="38">
        <f>SUM(E3:E6)</f>
        <v>60</v>
      </c>
      <c r="F7" s="38">
        <f>SUM(F3:F6)</f>
        <v>222.63</v>
      </c>
      <c r="G7" s="38">
        <f>SUM(G3:G6)</f>
        <v>322.63</v>
      </c>
      <c r="H7" s="38">
        <f>SUM(H3:H6)</f>
        <v>20.036699999999996</v>
      </c>
      <c r="I7" s="38">
        <f>SUM(I3:I6)</f>
        <v>5</v>
      </c>
      <c r="J7" s="38">
        <f>SUM(J3:J6)</f>
        <v>16.131499999999999</v>
      </c>
      <c r="K7" s="38">
        <f>SUM(K3:K6)</f>
        <v>3.2262999999999997</v>
      </c>
      <c r="L7" s="38">
        <f>SUM(L3:L6)</f>
        <v>278.23549999999994</v>
      </c>
      <c r="M7" s="38">
        <f>SUM(M3:M6)</f>
        <v>100</v>
      </c>
      <c r="N7" s="38">
        <f>SUM(N3:N6)</f>
        <v>44.394499999999994</v>
      </c>
    </row>
    <row r="8" spans="1:23">
      <c r="H8" s="58" t="s">
        <v>390</v>
      </c>
      <c r="I8" s="305" t="s">
        <v>79</v>
      </c>
      <c r="J8" s="305">
        <v>1</v>
      </c>
      <c r="K8" s="58" t="s">
        <v>79</v>
      </c>
      <c r="O8" s="128"/>
      <c r="P8" s="128"/>
      <c r="Q8" s="128"/>
      <c r="R8" s="128"/>
      <c r="S8" s="128"/>
      <c r="T8" s="128"/>
      <c r="U8" s="128"/>
      <c r="V8" s="128"/>
    </row>
    <row r="9" spans="1:23">
      <c r="H9" s="305">
        <v>1</v>
      </c>
      <c r="I9" s="305">
        <v>1</v>
      </c>
      <c r="J9" s="200">
        <v>0.15</v>
      </c>
      <c r="K9" s="322" t="s">
        <v>391</v>
      </c>
      <c r="O9" s="158" t="s">
        <v>384</v>
      </c>
      <c r="P9" s="128"/>
      <c r="Q9" s="128"/>
      <c r="R9" s="128"/>
      <c r="S9" s="128"/>
      <c r="T9" s="128"/>
      <c r="U9" s="128"/>
      <c r="V9" s="137"/>
    </row>
    <row r="10" spans="1:23">
      <c r="H10" s="58"/>
      <c r="I10" s="58"/>
      <c r="J10" s="322"/>
      <c r="K10" s="201"/>
      <c r="O10" s="137"/>
      <c r="P10" s="128" t="s">
        <v>385</v>
      </c>
      <c r="Q10" s="137"/>
      <c r="R10" s="137"/>
      <c r="S10" s="137"/>
      <c r="T10" s="137"/>
      <c r="U10" s="137"/>
      <c r="V10" s="137"/>
    </row>
    <row r="11" spans="1:23">
      <c r="O11" s="137"/>
      <c r="P11" s="137"/>
      <c r="Q11" s="128" t="s">
        <v>386</v>
      </c>
      <c r="R11" s="137"/>
      <c r="S11" s="137"/>
      <c r="T11" s="137"/>
      <c r="U11" s="137"/>
      <c r="V11" s="137"/>
    </row>
    <row r="12" spans="1:23" ht="15.75">
      <c r="B12" s="383" t="s">
        <v>506</v>
      </c>
      <c r="O12" s="137"/>
      <c r="P12" s="128"/>
      <c r="Q12" s="137"/>
      <c r="R12" s="158" t="s">
        <v>387</v>
      </c>
      <c r="S12" s="137"/>
      <c r="T12" s="128"/>
      <c r="U12" s="128"/>
      <c r="V12" s="128"/>
      <c r="W12" s="128"/>
    </row>
    <row r="13" spans="1:23">
      <c r="O13" s="137"/>
      <c r="P13" s="128"/>
      <c r="Q13" s="137"/>
      <c r="R13" s="137"/>
      <c r="S13" s="128" t="s">
        <v>388</v>
      </c>
      <c r="T13" s="128"/>
      <c r="U13" s="128"/>
      <c r="V13" s="128"/>
      <c r="W13" s="137"/>
    </row>
    <row r="14" spans="1:23" ht="15.75">
      <c r="B14" s="284" t="s">
        <v>501</v>
      </c>
      <c r="C14" s="328"/>
      <c r="D14" s="139"/>
      <c r="E14" s="139"/>
      <c r="F14" s="139"/>
      <c r="G14" s="139"/>
      <c r="H14" s="139"/>
      <c r="I14" s="139"/>
      <c r="J14" s="139"/>
      <c r="K14" s="139"/>
      <c r="L14" s="139"/>
      <c r="M14" s="139"/>
      <c r="N14" s="139"/>
      <c r="O14" s="286">
        <v>1</v>
      </c>
      <c r="P14" s="5" t="s">
        <v>392</v>
      </c>
      <c r="Q14" s="287"/>
      <c r="R14" s="137"/>
      <c r="S14" s="137"/>
      <c r="T14" s="137"/>
      <c r="U14" s="137"/>
      <c r="V14" s="137"/>
      <c r="W14" s="137"/>
    </row>
    <row r="15" spans="1:23" ht="15.75">
      <c r="B15" s="139"/>
      <c r="C15" s="139"/>
      <c r="D15" s="139"/>
      <c r="E15" s="139"/>
      <c r="F15" s="139"/>
      <c r="G15" s="288"/>
      <c r="H15" s="288"/>
      <c r="I15" s="288"/>
      <c r="J15" s="288"/>
      <c r="K15" s="288"/>
      <c r="L15" s="288"/>
      <c r="M15" s="288"/>
      <c r="N15" s="4"/>
      <c r="O15" s="305">
        <v>1.3</v>
      </c>
      <c r="P15" s="5" t="s">
        <v>393</v>
      </c>
      <c r="Q15" s="287"/>
    </row>
    <row r="16" spans="1:23" ht="15.75">
      <c r="B16" s="289"/>
      <c r="C16" s="290"/>
      <c r="D16" s="290"/>
      <c r="E16" s="290"/>
      <c r="F16" s="290"/>
      <c r="G16" s="291"/>
      <c r="H16" s="291"/>
      <c r="I16" s="291"/>
      <c r="J16" s="291"/>
      <c r="K16" s="291"/>
      <c r="L16" s="291"/>
      <c r="N16" s="327"/>
      <c r="O16" s="4">
        <v>0.73</v>
      </c>
      <c r="P16" s="5" t="s">
        <v>135</v>
      </c>
      <c r="Q16" s="5"/>
    </row>
    <row r="17" spans="2:21" ht="15.75">
      <c r="B17" s="289"/>
      <c r="C17" s="290"/>
      <c r="D17" s="290"/>
      <c r="E17" s="290"/>
      <c r="F17" s="290"/>
      <c r="G17" s="290"/>
      <c r="H17" s="292"/>
      <c r="I17" s="292"/>
      <c r="J17" s="292"/>
      <c r="K17" s="292"/>
      <c r="L17" s="61"/>
      <c r="N17" s="327"/>
      <c r="O17" s="4">
        <v>2</v>
      </c>
      <c r="P17" s="5" t="s">
        <v>394</v>
      </c>
      <c r="Q17" s="5"/>
    </row>
    <row r="18" spans="2:21" ht="15.75">
      <c r="B18" s="289"/>
      <c r="C18" s="329" t="s">
        <v>61</v>
      </c>
      <c r="D18" s="224"/>
      <c r="E18" s="288"/>
      <c r="F18" s="292"/>
      <c r="G18" s="292"/>
      <c r="H18" s="292"/>
      <c r="I18" s="293"/>
      <c r="J18" s="290"/>
      <c r="K18" s="290"/>
      <c r="L18" s="292"/>
      <c r="N18" s="327"/>
      <c r="O18" s="4">
        <v>3.7</v>
      </c>
      <c r="P18" s="5" t="s">
        <v>395</v>
      </c>
      <c r="Q18" s="5"/>
    </row>
    <row r="19" spans="2:21" ht="15.75">
      <c r="B19" s="289"/>
      <c r="C19" s="290"/>
      <c r="D19" s="217" t="s">
        <v>480</v>
      </c>
      <c r="E19" s="217"/>
      <c r="F19" s="294"/>
      <c r="G19" s="294"/>
      <c r="H19" s="294"/>
      <c r="I19" s="294"/>
      <c r="J19" s="294"/>
      <c r="K19" s="294"/>
      <c r="L19" s="288"/>
      <c r="N19" s="324">
        <v>0.05</v>
      </c>
      <c r="O19" s="201"/>
      <c r="P19" s="323" t="s">
        <v>463</v>
      </c>
      <c r="Q19" s="323"/>
    </row>
    <row r="20" spans="2:21" ht="15">
      <c r="B20" s="289"/>
      <c r="C20" s="290"/>
      <c r="D20" s="218" t="s">
        <v>481</v>
      </c>
      <c r="E20" s="218"/>
      <c r="F20" s="218"/>
      <c r="G20" s="294"/>
      <c r="H20" s="294"/>
      <c r="I20" s="294"/>
      <c r="J20" s="294"/>
      <c r="K20" s="294"/>
      <c r="L20" s="294"/>
      <c r="N20" s="324">
        <v>0.05</v>
      </c>
      <c r="O20" s="201"/>
      <c r="P20" s="323" t="s">
        <v>464</v>
      </c>
      <c r="Q20" s="323"/>
      <c r="R20" s="3"/>
      <c r="S20" s="3"/>
      <c r="T20" s="3"/>
      <c r="U20" s="3"/>
    </row>
    <row r="21" spans="2:21" ht="15.75">
      <c r="B21" s="289"/>
      <c r="C21" s="290"/>
      <c r="D21" s="219" t="s">
        <v>389</v>
      </c>
      <c r="E21" s="292"/>
      <c r="F21" s="292"/>
      <c r="G21" s="292"/>
      <c r="H21" s="290"/>
      <c r="I21" s="292"/>
      <c r="J21" s="292"/>
      <c r="K21" s="292"/>
      <c r="L21" s="295"/>
      <c r="N21" s="324"/>
      <c r="O21" s="201"/>
      <c r="P21" s="323"/>
      <c r="Q21" s="323"/>
      <c r="R21" s="3"/>
      <c r="S21" s="3"/>
      <c r="T21" s="3"/>
      <c r="U21" s="3"/>
    </row>
    <row r="22" spans="2:21" ht="15">
      <c r="B22" s="289"/>
      <c r="C22" s="290"/>
      <c r="D22" s="290"/>
      <c r="E22" s="290"/>
      <c r="F22" s="290"/>
      <c r="G22" s="290"/>
      <c r="H22" s="290"/>
      <c r="I22" s="290"/>
      <c r="J22" s="290"/>
      <c r="K22" s="290"/>
      <c r="L22" s="290"/>
      <c r="N22" s="389" t="s">
        <v>510</v>
      </c>
      <c r="O22" s="323"/>
      <c r="P22" s="323" t="s">
        <v>135</v>
      </c>
      <c r="Q22" s="323"/>
      <c r="R22" s="3"/>
      <c r="S22" s="3"/>
      <c r="T22" s="3"/>
      <c r="U22" s="3"/>
    </row>
    <row r="23" spans="2:21">
      <c r="N23" s="390" t="s">
        <v>511</v>
      </c>
      <c r="O23" s="323"/>
      <c r="P23" s="323" t="s">
        <v>136</v>
      </c>
      <c r="Q23" s="323"/>
    </row>
    <row r="24" spans="2:21">
      <c r="N24" s="390" t="s">
        <v>512</v>
      </c>
      <c r="O24" s="323"/>
      <c r="P24" s="323" t="s">
        <v>137</v>
      </c>
      <c r="Q24" s="323"/>
    </row>
    <row r="25" spans="2:21" ht="15">
      <c r="N25" s="390">
        <v>3</v>
      </c>
      <c r="O25" s="325"/>
      <c r="P25" s="323" t="s">
        <v>396</v>
      </c>
      <c r="Q25" s="323"/>
    </row>
    <row r="26" spans="2:21" ht="15">
      <c r="D26" s="2"/>
      <c r="N26" s="390">
        <v>4</v>
      </c>
      <c r="O26" s="325"/>
      <c r="P26" s="323" t="s">
        <v>397</v>
      </c>
      <c r="Q26" s="323"/>
    </row>
    <row r="27" spans="2:21" ht="15">
      <c r="N27" s="390"/>
      <c r="O27" s="326"/>
      <c r="P27" s="325"/>
      <c r="Q27" s="323"/>
    </row>
    <row r="28" spans="2:21">
      <c r="B28" s="223"/>
    </row>
    <row r="29" spans="2:21">
      <c r="B29" s="222"/>
    </row>
    <row r="30" spans="2:21" ht="15">
      <c r="B30" s="131"/>
      <c r="C30" s="4"/>
      <c r="D30" s="58"/>
      <c r="E30" s="4"/>
      <c r="F30" s="4"/>
      <c r="G30" s="58"/>
      <c r="H30" s="58"/>
      <c r="I30" s="58"/>
      <c r="J30" s="58"/>
      <c r="N30" s="8"/>
      <c r="O30" s="296"/>
      <c r="P30" s="5"/>
    </row>
    <row r="31" spans="2:21">
      <c r="B31" s="132"/>
      <c r="C31" s="4"/>
      <c r="D31" s="58"/>
      <c r="E31" s="4"/>
      <c r="F31" s="4"/>
      <c r="G31" s="58"/>
      <c r="H31" s="58"/>
      <c r="I31" s="58"/>
      <c r="J31" s="58"/>
      <c r="N31" s="8"/>
      <c r="O31" s="5"/>
      <c r="P31" s="5"/>
    </row>
    <row r="32" spans="2:21">
      <c r="B32" s="94"/>
      <c r="C32" s="4"/>
      <c r="D32" s="58"/>
      <c r="E32" s="4"/>
      <c r="F32" s="4"/>
      <c r="G32" s="58"/>
      <c r="H32" s="58"/>
      <c r="I32" s="58"/>
      <c r="J32" s="58"/>
      <c r="N32" s="8"/>
      <c r="O32" s="5"/>
      <c r="P32" s="5"/>
    </row>
    <row r="33" spans="14:16">
      <c r="N33" s="8"/>
      <c r="O33" s="5"/>
      <c r="P33" s="5"/>
    </row>
    <row r="34" spans="14:16">
      <c r="N34" s="8"/>
      <c r="O34" s="5"/>
      <c r="P34" s="5"/>
    </row>
  </sheetData>
  <mergeCells count="8">
    <mergeCell ref="O1:W2"/>
    <mergeCell ref="D1:K1"/>
    <mergeCell ref="A7:C7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4"/>
  <sheetViews>
    <sheetView workbookViewId="0">
      <pane ySplit="2" topLeftCell="A3" activePane="bottomLeft" state="frozen"/>
      <selection pane="bottomLeft" activeCell="B28" sqref="B28"/>
    </sheetView>
  </sheetViews>
  <sheetFormatPr defaultRowHeight="11.25"/>
  <cols>
    <col min="1" max="1" width="11.5703125" style="3" bestFit="1" customWidth="1"/>
    <col min="2" max="2" width="77" style="9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3" customWidth="1"/>
    <col min="9" max="12" width="5.5703125" style="83" customWidth="1"/>
    <col min="13" max="13" width="19.7109375" style="83" customWidth="1"/>
    <col min="14" max="14" width="19.7109375" style="83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578" t="s">
        <v>1</v>
      </c>
      <c r="B1" s="584" t="s">
        <v>0</v>
      </c>
      <c r="C1" s="586" t="s">
        <v>86</v>
      </c>
      <c r="D1" s="580" t="s">
        <v>3</v>
      </c>
      <c r="E1" s="581"/>
      <c r="F1" s="582" t="s">
        <v>482</v>
      </c>
      <c r="G1" s="583"/>
      <c r="H1" s="569" t="s">
        <v>29</v>
      </c>
      <c r="I1" s="570"/>
      <c r="J1" s="570"/>
      <c r="K1" s="570"/>
      <c r="L1" s="570"/>
      <c r="M1" s="570"/>
      <c r="N1" s="571"/>
    </row>
    <row r="2" spans="1:14" s="9" customFormat="1" ht="16.5" thickBot="1">
      <c r="A2" s="579"/>
      <c r="B2" s="585"/>
      <c r="C2" s="587"/>
      <c r="D2" s="48"/>
      <c r="E2" s="59" t="s">
        <v>9</v>
      </c>
      <c r="F2" s="297"/>
      <c r="G2" s="102" t="s">
        <v>9</v>
      </c>
      <c r="H2" s="572"/>
      <c r="I2" s="573"/>
      <c r="J2" s="573"/>
      <c r="K2" s="573"/>
      <c r="L2" s="573"/>
      <c r="M2" s="573"/>
      <c r="N2" s="574"/>
    </row>
    <row r="3" spans="1:14" s="136" customFormat="1" ht="15">
      <c r="A3" s="427">
        <f>'1-συμβολαια'!A3</f>
        <v>11220</v>
      </c>
      <c r="B3" s="421" t="str">
        <f>'1-συμβολαια'!C3</f>
        <v>αποδοχή κληρονομιάς</v>
      </c>
      <c r="C3" s="422">
        <f>'1-συμβολαια'!D3</f>
        <v>0</v>
      </c>
      <c r="D3" s="423">
        <v>6</v>
      </c>
      <c r="E3" s="459">
        <v>5</v>
      </c>
      <c r="F3" s="366">
        <f t="shared" ref="F3:G3" si="0">(D3-1)*6</f>
        <v>30</v>
      </c>
      <c r="G3" s="460">
        <f t="shared" si="0"/>
        <v>24</v>
      </c>
      <c r="H3" s="424"/>
      <c r="I3" s="424"/>
      <c r="J3" s="424"/>
      <c r="K3" s="394"/>
      <c r="L3" s="394"/>
      <c r="M3" s="394"/>
      <c r="N3" s="394"/>
    </row>
    <row r="4" spans="1:14" s="136" customFormat="1" ht="15">
      <c r="A4" s="379">
        <f>'1-συμβολαια'!A4</f>
        <v>0</v>
      </c>
      <c r="B4" s="330" t="str">
        <f>'1-συμβολαια'!C4</f>
        <v>χρησικτησία  αγροτεμαχίων 1-2-3-4-5-6-8-9-??? = πατρός ΔΩΡΕΑ άτυπος</v>
      </c>
      <c r="C4" s="331">
        <f>'1-συμβολαια'!D4</f>
        <v>8065.87</v>
      </c>
      <c r="D4" s="362">
        <v>6</v>
      </c>
      <c r="E4" s="362"/>
      <c r="F4" s="332">
        <f t="shared" ref="F4:F6" si="1">(D4-1)*6</f>
        <v>30</v>
      </c>
      <c r="G4" s="332"/>
      <c r="H4" s="321" t="s">
        <v>234</v>
      </c>
      <c r="I4" s="321" t="s">
        <v>138</v>
      </c>
      <c r="J4" s="321"/>
      <c r="K4" s="333"/>
      <c r="L4" s="333"/>
      <c r="M4" s="333"/>
      <c r="N4" s="333"/>
    </row>
    <row r="5" spans="1:14" s="136" customFormat="1" ht="15">
      <c r="A5" s="379">
        <f>'1-συμβολαια'!A5</f>
        <v>0</v>
      </c>
      <c r="B5" s="330" t="str">
        <f>'1-συμβολαια'!C5</f>
        <v>χρησικτησία  οικοπέδων  5-6 = πατρός ΔΩΡΕΑ άτυπος</v>
      </c>
      <c r="C5" s="331">
        <f>'1-συμβολαια'!D5</f>
        <v>11423.74</v>
      </c>
      <c r="D5" s="362">
        <v>6</v>
      </c>
      <c r="E5" s="362"/>
      <c r="F5" s="332">
        <f t="shared" si="1"/>
        <v>30</v>
      </c>
      <c r="G5" s="332"/>
      <c r="H5" s="321" t="s">
        <v>234</v>
      </c>
      <c r="I5" s="321" t="s">
        <v>138</v>
      </c>
      <c r="J5" s="321"/>
      <c r="K5" s="333"/>
      <c r="L5" s="333"/>
      <c r="M5" s="333"/>
      <c r="N5" s="333"/>
    </row>
    <row r="6" spans="1:14" s="136" customFormat="1" ht="15.75" thickBot="1">
      <c r="A6" s="437">
        <f>'1-συμβολαια'!A6</f>
        <v>0</v>
      </c>
      <c r="B6" s="415" t="str">
        <f>'1-συμβολαια'!C6</f>
        <v>χρησικτησία αγροτεμαχίου 7' = ΑΝΑΔΑΣΜΟΣ</v>
      </c>
      <c r="C6" s="416">
        <f>'1-συμβολαια'!D6</f>
        <v>2773.39</v>
      </c>
      <c r="D6" s="417">
        <v>6</v>
      </c>
      <c r="E6" s="417"/>
      <c r="F6" s="418">
        <f t="shared" si="1"/>
        <v>30</v>
      </c>
      <c r="G6" s="418"/>
      <c r="H6" s="419" t="s">
        <v>234</v>
      </c>
      <c r="I6" s="419" t="s">
        <v>138</v>
      </c>
      <c r="J6" s="419"/>
      <c r="K6" s="420"/>
      <c r="L6" s="420"/>
      <c r="M6" s="420"/>
      <c r="N6" s="420"/>
    </row>
    <row r="7" spans="1:14" ht="15.75">
      <c r="A7" s="575" t="s">
        <v>60</v>
      </c>
      <c r="B7" s="576"/>
      <c r="C7" s="576"/>
      <c r="D7" s="576"/>
      <c r="E7" s="577"/>
      <c r="F7" s="110">
        <f>SUM(F3:F6)</f>
        <v>120</v>
      </c>
      <c r="G7" s="110">
        <f>SUM(G3:G6)</f>
        <v>24</v>
      </c>
    </row>
    <row r="8" spans="1:14" ht="15.75">
      <c r="H8" s="138" t="s">
        <v>147</v>
      </c>
      <c r="I8" s="139"/>
      <c r="J8" s="139"/>
      <c r="K8" s="139"/>
      <c r="L8" s="139"/>
      <c r="M8" s="139"/>
    </row>
    <row r="9" spans="1:14" ht="15.75">
      <c r="B9" s="300" t="s">
        <v>502</v>
      </c>
      <c r="C9" s="300"/>
      <c r="D9" s="300"/>
      <c r="E9" s="300"/>
      <c r="F9" s="300"/>
      <c r="I9" s="139" t="s">
        <v>148</v>
      </c>
      <c r="J9" s="139"/>
      <c r="K9" s="139"/>
      <c r="L9" s="139"/>
      <c r="M9" s="88"/>
    </row>
    <row r="10" spans="1:14" ht="15.75">
      <c r="B10" s="3"/>
      <c r="C10" s="224" t="s">
        <v>61</v>
      </c>
      <c r="D10" s="3"/>
      <c r="J10" s="138" t="s">
        <v>149</v>
      </c>
    </row>
    <row r="13" spans="1:14">
      <c r="B13" s="223"/>
    </row>
    <row r="14" spans="1:14">
      <c r="B14" s="222"/>
    </row>
  </sheetData>
  <mergeCells count="7">
    <mergeCell ref="H1:N2"/>
    <mergeCell ref="A7:E7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5"/>
  <sheetViews>
    <sheetView workbookViewId="0">
      <pane ySplit="2" topLeftCell="A3" activePane="bottomLeft" state="frozen"/>
      <selection pane="bottomLeft" activeCell="B14" sqref="B14:B15"/>
    </sheetView>
  </sheetViews>
  <sheetFormatPr defaultRowHeight="11.25"/>
  <cols>
    <col min="1" max="1" width="12.7109375" style="8" customWidth="1"/>
    <col min="2" max="2" width="63.42578125" style="93" bestFit="1" customWidth="1"/>
    <col min="3" max="3" width="7.28515625" style="8" bestFit="1" customWidth="1"/>
    <col min="4" max="4" width="14.140625" style="8" bestFit="1" customWidth="1"/>
    <col min="5" max="7" width="4.140625" style="8" bestFit="1" customWidth="1"/>
    <col min="8" max="8" width="7.28515625" style="8" bestFit="1" customWidth="1"/>
    <col min="9" max="9" width="20.7109375" style="8" bestFit="1" customWidth="1"/>
    <col min="10" max="10" width="16" style="8" bestFit="1" customWidth="1"/>
    <col min="11" max="11" width="19.5703125" style="8" customWidth="1"/>
    <col min="12" max="12" width="17.28515625" style="8" bestFit="1" customWidth="1"/>
    <col min="13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3" customWidth="1"/>
    <col min="18" max="20" width="6.7109375" style="83" customWidth="1"/>
    <col min="21" max="21" width="30.5703125" style="83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59" t="s">
        <v>1</v>
      </c>
      <c r="B1" s="561" t="s">
        <v>0</v>
      </c>
      <c r="C1" s="590" t="s">
        <v>11</v>
      </c>
      <c r="D1" s="590"/>
      <c r="E1" s="590"/>
      <c r="F1" s="590"/>
      <c r="G1" s="590"/>
      <c r="H1" s="591" t="s">
        <v>12</v>
      </c>
      <c r="I1" s="591"/>
      <c r="J1" s="591"/>
      <c r="K1" s="591"/>
      <c r="L1" s="591"/>
      <c r="M1" s="591"/>
      <c r="N1" s="591"/>
      <c r="O1" s="594" t="s">
        <v>87</v>
      </c>
      <c r="P1" s="592" t="s">
        <v>235</v>
      </c>
      <c r="Q1" s="588" t="s">
        <v>29</v>
      </c>
      <c r="R1" s="553"/>
      <c r="S1" s="553"/>
      <c r="T1" s="553"/>
      <c r="U1" s="554"/>
    </row>
    <row r="2" spans="1:25" ht="24" customHeight="1" thickBot="1">
      <c r="A2" s="560"/>
      <c r="B2" s="562"/>
      <c r="C2" s="7" t="s">
        <v>47</v>
      </c>
      <c r="D2" s="382" t="s">
        <v>48</v>
      </c>
      <c r="E2" s="382" t="s">
        <v>49</v>
      </c>
      <c r="F2" s="382" t="s">
        <v>50</v>
      </c>
      <c r="G2" s="39" t="s">
        <v>51</v>
      </c>
      <c r="H2" s="382" t="s">
        <v>47</v>
      </c>
      <c r="I2" s="382" t="s">
        <v>48</v>
      </c>
      <c r="J2" s="382" t="s">
        <v>49</v>
      </c>
      <c r="K2" s="382" t="s">
        <v>50</v>
      </c>
      <c r="L2" s="382" t="s">
        <v>51</v>
      </c>
      <c r="M2" s="382" t="s">
        <v>52</v>
      </c>
      <c r="N2" s="40" t="s">
        <v>53</v>
      </c>
      <c r="O2" s="595"/>
      <c r="P2" s="593"/>
      <c r="Q2" s="589"/>
      <c r="R2" s="555"/>
      <c r="S2" s="555"/>
      <c r="T2" s="555"/>
      <c r="U2" s="556"/>
    </row>
    <row r="3" spans="1:25" s="265" customFormat="1" ht="15">
      <c r="A3" s="425">
        <f>'1-συμβολαια'!A3</f>
        <v>11220</v>
      </c>
      <c r="B3" s="438" t="str">
        <f>'1-συμβολαια'!C3</f>
        <v>αποδοχή κληρονομιάς</v>
      </c>
      <c r="C3" s="439">
        <v>1</v>
      </c>
      <c r="D3" s="319" t="s">
        <v>558</v>
      </c>
      <c r="E3" s="319"/>
      <c r="F3" s="319"/>
      <c r="G3" s="319"/>
      <c r="H3" s="319">
        <v>4</v>
      </c>
      <c r="I3" s="319" t="s">
        <v>559</v>
      </c>
      <c r="J3" s="319" t="s">
        <v>560</v>
      </c>
      <c r="K3" s="319" t="s">
        <v>561</v>
      </c>
      <c r="L3" s="319" t="s">
        <v>562</v>
      </c>
      <c r="M3" s="319"/>
      <c r="N3" s="319"/>
      <c r="O3" s="439">
        <v>3</v>
      </c>
      <c r="P3" s="366">
        <f>O3*('2-δικαιώμ'!M3+'3-φύλλα2α'!F3)</f>
        <v>210</v>
      </c>
      <c r="Q3" s="445" t="s">
        <v>154</v>
      </c>
      <c r="R3" s="445" t="s">
        <v>153</v>
      </c>
      <c r="S3" s="445"/>
      <c r="T3" s="445"/>
      <c r="U3" s="446"/>
    </row>
    <row r="4" spans="1:25" s="265" customFormat="1" ht="15">
      <c r="A4" s="426">
        <f>'1-συμβολαια'!A4</f>
        <v>0</v>
      </c>
      <c r="B4" s="444" t="str">
        <f>'1-συμβολαια'!C4</f>
        <v>χρησικτησία  αγροτεμαχίων 1-2-3-4-5-6-8-9-??? = πατρός ΔΩΡΕΑ άτυπος</v>
      </c>
      <c r="C4" s="335"/>
      <c r="D4" s="261"/>
      <c r="E4" s="261"/>
      <c r="F4" s="261"/>
      <c r="G4" s="261"/>
      <c r="H4" s="261"/>
      <c r="I4" s="319" t="s">
        <v>558</v>
      </c>
      <c r="J4" s="261"/>
      <c r="K4" s="261"/>
      <c r="L4" s="261"/>
      <c r="M4" s="261"/>
      <c r="N4" s="261"/>
      <c r="O4" s="335"/>
      <c r="P4" s="332">
        <f>O4*('2-δικαιώμ'!M4+'3-φύλλα2α'!F4)</f>
        <v>0</v>
      </c>
      <c r="Q4" s="336"/>
      <c r="R4" s="336"/>
      <c r="S4" s="336"/>
      <c r="T4" s="336"/>
      <c r="U4" s="337"/>
    </row>
    <row r="5" spans="1:25" s="265" customFormat="1" ht="15">
      <c r="A5" s="426">
        <f>'1-συμβολαια'!A5</f>
        <v>0</v>
      </c>
      <c r="B5" s="334" t="str">
        <f>'1-συμβολαια'!C5</f>
        <v>χρησικτησία  οικοπέδων  5-6 = πατρός ΔΩΡΕΑ άτυπος</v>
      </c>
      <c r="C5" s="335"/>
      <c r="D5" s="261"/>
      <c r="E5" s="261"/>
      <c r="F5" s="261"/>
      <c r="G5" s="261"/>
      <c r="H5" s="261"/>
      <c r="I5" s="319" t="s">
        <v>558</v>
      </c>
      <c r="J5" s="261"/>
      <c r="K5" s="261"/>
      <c r="L5" s="261"/>
      <c r="M5" s="261"/>
      <c r="N5" s="261"/>
      <c r="O5" s="335"/>
      <c r="P5" s="332">
        <f>O5*('2-δικαιώμ'!M5+'3-φύλλα2α'!F5)</f>
        <v>0</v>
      </c>
      <c r="Q5" s="336"/>
      <c r="R5" s="336"/>
      <c r="S5" s="336"/>
      <c r="T5" s="336"/>
      <c r="U5" s="337"/>
    </row>
    <row r="6" spans="1:25" s="265" customFormat="1" ht="15.75" thickBot="1">
      <c r="A6" s="443">
        <f>'1-συμβολαια'!A6</f>
        <v>0</v>
      </c>
      <c r="B6" s="440" t="str">
        <f>'1-συμβολαια'!C6</f>
        <v>χρησικτησία αγροτεμαχίου 7' = ΑΝΑΔΑΣΜΟΣ</v>
      </c>
      <c r="C6" s="441"/>
      <c r="D6" s="442"/>
      <c r="E6" s="442"/>
      <c r="F6" s="442"/>
      <c r="G6" s="442"/>
      <c r="H6" s="442"/>
      <c r="I6" s="442" t="s">
        <v>558</v>
      </c>
      <c r="J6" s="442"/>
      <c r="K6" s="442"/>
      <c r="L6" s="442"/>
      <c r="M6" s="442"/>
      <c r="N6" s="442"/>
      <c r="O6" s="441"/>
      <c r="P6" s="418">
        <f>O6*('2-δικαιώμ'!M6+'3-φύλλα2α'!F6)</f>
        <v>0</v>
      </c>
      <c r="Q6" s="447"/>
      <c r="R6" s="447"/>
      <c r="S6" s="447"/>
      <c r="T6" s="447"/>
      <c r="U6" s="448"/>
    </row>
    <row r="7" spans="1:25" ht="15.75">
      <c r="A7" s="575" t="s">
        <v>47</v>
      </c>
      <c r="B7" s="576"/>
      <c r="C7" s="576"/>
      <c r="D7" s="576"/>
      <c r="E7" s="576"/>
      <c r="F7" s="576"/>
      <c r="G7" s="576"/>
      <c r="H7" s="576"/>
      <c r="I7" s="576"/>
      <c r="J7" s="576"/>
      <c r="K7" s="576"/>
      <c r="L7" s="576"/>
      <c r="M7" s="576"/>
      <c r="N7" s="576"/>
      <c r="O7" s="576"/>
      <c r="P7" s="100">
        <f>SUM(P3:P6)</f>
        <v>210</v>
      </c>
    </row>
    <row r="9" spans="1:25" ht="15.75">
      <c r="Q9" s="156" t="s">
        <v>150</v>
      </c>
      <c r="R9" s="126"/>
      <c r="S9" s="126"/>
      <c r="T9" s="126"/>
      <c r="U9" s="126"/>
      <c r="V9" s="126"/>
      <c r="W9" s="126"/>
      <c r="X9" s="126"/>
      <c r="Y9" s="116"/>
    </row>
    <row r="10" spans="1:25" ht="15.75">
      <c r="R10" s="139" t="s">
        <v>151</v>
      </c>
      <c r="S10" s="139"/>
      <c r="T10" s="139"/>
      <c r="U10" s="139"/>
      <c r="V10" s="139"/>
      <c r="W10" s="139"/>
      <c r="X10" s="139"/>
    </row>
    <row r="11" spans="1:25" ht="15.75">
      <c r="S11" s="156" t="s">
        <v>152</v>
      </c>
    </row>
    <row r="14" spans="1:25">
      <c r="B14" s="223"/>
    </row>
    <row r="15" spans="1:25">
      <c r="B15" s="222"/>
    </row>
  </sheetData>
  <mergeCells count="8">
    <mergeCell ref="Q1:U2"/>
    <mergeCell ref="A7:O7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8"/>
  <sheetViews>
    <sheetView workbookViewId="0">
      <pane ySplit="2" topLeftCell="A3" activePane="bottomLeft" state="frozen"/>
      <selection pane="bottomLeft" activeCell="O26" sqref="O26"/>
    </sheetView>
  </sheetViews>
  <sheetFormatPr defaultRowHeight="11.25"/>
  <cols>
    <col min="1" max="1" width="10.28515625" style="8" customWidth="1"/>
    <col min="2" max="2" width="54.140625" style="93" customWidth="1"/>
    <col min="3" max="3" width="12.5703125" style="2" customWidth="1"/>
    <col min="4" max="5" width="7.85546875" style="3" customWidth="1"/>
    <col min="6" max="6" width="6.85546875" style="8" customWidth="1"/>
    <col min="7" max="7" width="7.140625" style="8" customWidth="1"/>
    <col min="8" max="8" width="9.28515625" style="2" customWidth="1"/>
    <col min="9" max="9" width="7.28515625" style="2" bestFit="1" customWidth="1"/>
    <col min="10" max="12" width="6.85546875" style="2" customWidth="1"/>
    <col min="13" max="13" width="8.28515625" style="2" customWidth="1"/>
    <col min="14" max="14" width="10.5703125" style="2" customWidth="1"/>
    <col min="15" max="15" width="7.85546875" style="2" customWidth="1"/>
    <col min="16" max="16" width="10.28515625" style="2" customWidth="1"/>
    <col min="17" max="17" width="13.28515625" style="2" customWidth="1"/>
    <col min="18" max="18" width="6.42578125" style="349" customWidth="1"/>
    <col min="19" max="22" width="7.28515625" style="349" customWidth="1"/>
    <col min="23" max="23" width="7.140625" style="349" customWidth="1"/>
    <col min="24" max="24" width="6.28515625" style="349" customWidth="1"/>
    <col min="25" max="25" width="5.85546875" style="349" customWidth="1"/>
    <col min="26" max="26" width="6.42578125" style="349" customWidth="1"/>
    <col min="27" max="27" width="6.7109375" style="349" customWidth="1"/>
    <col min="28" max="28" width="6.42578125" style="349" customWidth="1"/>
    <col min="29" max="39" width="6.28515625" style="349" customWidth="1"/>
    <col min="40" max="40" width="11.7109375" style="349" customWidth="1"/>
    <col min="41" max="41" width="22.7109375" style="83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36" t="s">
        <v>1</v>
      </c>
      <c r="B1" s="598" t="s">
        <v>0</v>
      </c>
      <c r="C1" s="542" t="s">
        <v>7</v>
      </c>
      <c r="D1" s="600" t="s">
        <v>3</v>
      </c>
      <c r="E1" s="601"/>
      <c r="F1" s="602" t="s">
        <v>483</v>
      </c>
      <c r="G1" s="603"/>
      <c r="H1" s="603"/>
      <c r="I1" s="603"/>
      <c r="J1" s="603"/>
      <c r="K1" s="603"/>
      <c r="L1" s="604"/>
      <c r="M1" s="605" t="s">
        <v>402</v>
      </c>
      <c r="N1" s="606"/>
      <c r="O1" s="607" t="s">
        <v>266</v>
      </c>
      <c r="P1" s="608"/>
      <c r="Q1" s="609" t="s">
        <v>401</v>
      </c>
      <c r="R1" s="597" t="s">
        <v>179</v>
      </c>
      <c r="S1" s="597"/>
      <c r="T1" s="597"/>
      <c r="U1" s="597"/>
      <c r="V1" s="597"/>
      <c r="W1" s="597"/>
      <c r="X1" s="597"/>
      <c r="Y1" s="597"/>
      <c r="Z1" s="597"/>
      <c r="AA1" s="597"/>
      <c r="AB1" s="597"/>
      <c r="AC1" s="597"/>
      <c r="AD1" s="597"/>
      <c r="AE1" s="597"/>
      <c r="AF1" s="597"/>
      <c r="AG1" s="597"/>
      <c r="AH1" s="597"/>
      <c r="AI1" s="597"/>
      <c r="AJ1" s="597"/>
      <c r="AK1" s="597"/>
      <c r="AL1" s="597"/>
      <c r="AM1" s="597"/>
      <c r="AN1" s="597"/>
      <c r="AO1" s="597"/>
    </row>
    <row r="2" spans="1:41" ht="23.25" thickBot="1">
      <c r="A2" s="537"/>
      <c r="B2" s="599"/>
      <c r="C2" s="543"/>
      <c r="D2" s="161" t="s">
        <v>4</v>
      </c>
      <c r="E2" s="147" t="s">
        <v>9</v>
      </c>
      <c r="F2" s="226" t="s">
        <v>4</v>
      </c>
      <c r="G2" s="162" t="s">
        <v>9</v>
      </c>
      <c r="H2" s="145" t="s">
        <v>47</v>
      </c>
      <c r="I2" s="225" t="s">
        <v>9</v>
      </c>
      <c r="J2" s="207" t="s">
        <v>364</v>
      </c>
      <c r="K2" s="207" t="s">
        <v>381</v>
      </c>
      <c r="L2" s="209" t="s">
        <v>366</v>
      </c>
      <c r="M2" s="225" t="s">
        <v>23</v>
      </c>
      <c r="N2" s="227" t="s">
        <v>88</v>
      </c>
      <c r="O2" s="225" t="s">
        <v>23</v>
      </c>
      <c r="P2" s="221" t="s">
        <v>9</v>
      </c>
      <c r="Q2" s="610"/>
      <c r="R2" s="342" t="s">
        <v>131</v>
      </c>
      <c r="S2" s="342" t="s">
        <v>177</v>
      </c>
      <c r="T2" s="342" t="s">
        <v>132</v>
      </c>
      <c r="U2" s="342" t="s">
        <v>268</v>
      </c>
      <c r="V2" s="342" t="s">
        <v>133</v>
      </c>
      <c r="W2" s="342" t="s">
        <v>269</v>
      </c>
      <c r="X2" s="342" t="s">
        <v>155</v>
      </c>
      <c r="Y2" s="342" t="s">
        <v>178</v>
      </c>
      <c r="Z2" s="342" t="s">
        <v>156</v>
      </c>
      <c r="AA2" s="342" t="s">
        <v>270</v>
      </c>
      <c r="AB2" s="342" t="s">
        <v>157</v>
      </c>
      <c r="AC2" s="342" t="s">
        <v>271</v>
      </c>
      <c r="AD2" s="342" t="s">
        <v>158</v>
      </c>
      <c r="AE2" s="342" t="s">
        <v>284</v>
      </c>
      <c r="AF2" s="342" t="s">
        <v>285</v>
      </c>
      <c r="AG2" s="343" t="s">
        <v>286</v>
      </c>
      <c r="AH2" s="342" t="s">
        <v>287</v>
      </c>
      <c r="AI2" s="342" t="s">
        <v>288</v>
      </c>
      <c r="AJ2" s="342" t="s">
        <v>447</v>
      </c>
      <c r="AK2" s="342" t="s">
        <v>448</v>
      </c>
      <c r="AL2" s="342"/>
      <c r="AM2" s="344" t="s">
        <v>92</v>
      </c>
      <c r="AN2" s="345" t="s">
        <v>47</v>
      </c>
      <c r="AO2" s="245" t="s">
        <v>29</v>
      </c>
    </row>
    <row r="3" spans="1:41" s="5" customFormat="1">
      <c r="A3" s="449">
        <f>'1-συμβολαια'!A3</f>
        <v>11220</v>
      </c>
      <c r="B3" s="370" t="str">
        <f>'1-συμβολαια'!C3</f>
        <v>αποδοχή κληρονομιάς</v>
      </c>
      <c r="C3" s="320">
        <f>'1-συμβολαια'!D3</f>
        <v>0</v>
      </c>
      <c r="D3" s="450">
        <f>'3-φύλλα2α'!D3</f>
        <v>6</v>
      </c>
      <c r="E3" s="450">
        <f>'3-φύλλα2α'!E3</f>
        <v>5</v>
      </c>
      <c r="F3" s="453">
        <v>4</v>
      </c>
      <c r="G3" s="457">
        <v>1</v>
      </c>
      <c r="H3" s="315">
        <f t="shared" ref="H3" si="0">F3*D3*5</f>
        <v>120</v>
      </c>
      <c r="I3" s="458">
        <f>E3*G3*4</f>
        <v>20</v>
      </c>
      <c r="J3" s="454">
        <f t="shared" ref="J3" si="1">H3*5%</f>
        <v>6</v>
      </c>
      <c r="K3" s="454">
        <f t="shared" ref="K3" si="2">H3*5%</f>
        <v>6</v>
      </c>
      <c r="L3" s="454">
        <f t="shared" ref="L3" si="3">H3*1%</f>
        <v>1.2</v>
      </c>
      <c r="M3" s="454">
        <f t="shared" ref="M3" si="4">H3-O3</f>
        <v>106.8</v>
      </c>
      <c r="N3" s="454">
        <f t="shared" ref="N3" si="5">I3-P3</f>
        <v>17.8</v>
      </c>
      <c r="O3" s="454">
        <f t="shared" ref="O3" si="6">J3+K3+L3</f>
        <v>13.2</v>
      </c>
      <c r="P3" s="454">
        <f t="shared" ref="P3" si="7">I3*11%</f>
        <v>2.2000000000000002</v>
      </c>
      <c r="Q3" s="454">
        <f t="shared" ref="Q3" si="8">O3-P3</f>
        <v>11</v>
      </c>
      <c r="R3" s="341"/>
      <c r="S3" s="341"/>
      <c r="T3" s="508">
        <v>30</v>
      </c>
      <c r="U3" s="508">
        <v>1.98</v>
      </c>
      <c r="V3" s="341"/>
      <c r="W3" s="341"/>
      <c r="X3" s="341"/>
      <c r="Y3" s="341"/>
      <c r="Z3" s="341"/>
      <c r="AA3" s="341"/>
      <c r="AB3" s="341"/>
      <c r="AC3" s="341"/>
      <c r="AD3" s="341"/>
      <c r="AE3" s="341"/>
      <c r="AF3" s="341"/>
      <c r="AG3" s="341"/>
      <c r="AH3" s="341">
        <v>6.25</v>
      </c>
      <c r="AI3" s="341">
        <v>0.5</v>
      </c>
      <c r="AJ3" s="341"/>
      <c r="AK3" s="341"/>
      <c r="AL3" s="341"/>
      <c r="AM3" s="341">
        <f t="shared" ref="AM3" si="9">U3+Y3+AA3+AI3+AK3</f>
        <v>2.48</v>
      </c>
      <c r="AN3" s="341">
        <f t="shared" ref="AN3" si="10">R3+S3+T3+V3+W3+X3+Z3+AB3+AC3+AD3+AE3+AF3+AG3+AH3+AJ3+AL3</f>
        <v>36.25</v>
      </c>
      <c r="AO3" s="463"/>
    </row>
    <row r="4" spans="1:41" s="5" customFormat="1">
      <c r="A4" s="434">
        <f>'1-συμβολαια'!A4</f>
        <v>0</v>
      </c>
      <c r="B4" s="318" t="str">
        <f>'1-συμβολαια'!C4</f>
        <v>χρησικτησία  αγροτεμαχίων 1-2-3-4-5-6-8-9-??? = πατρός ΔΩΡΕΑ άτυπος</v>
      </c>
      <c r="C4" s="320">
        <f>'1-συμβολαια'!D4</f>
        <v>8065.87</v>
      </c>
      <c r="D4" s="338">
        <f>'3-φύλλα2α'!D4</f>
        <v>6</v>
      </c>
      <c r="E4" s="338">
        <f>'3-φύλλα2α'!E4</f>
        <v>0</v>
      </c>
      <c r="F4" s="385"/>
      <c r="G4" s="385"/>
      <c r="H4" s="314">
        <f t="shared" ref="H4:H6" si="11">F4*D4*5</f>
        <v>0</v>
      </c>
      <c r="I4" s="339">
        <f t="shared" ref="I4:I6" si="12">E4*G4*5</f>
        <v>0</v>
      </c>
      <c r="J4" s="339">
        <f t="shared" ref="J4:J6" si="13">H4*5%</f>
        <v>0</v>
      </c>
      <c r="K4" s="339">
        <f t="shared" ref="K4:K6" si="14">H4*5%</f>
        <v>0</v>
      </c>
      <c r="L4" s="339">
        <f t="shared" ref="L4:L6" si="15">H4*1%</f>
        <v>0</v>
      </c>
      <c r="M4" s="339">
        <f t="shared" ref="M4:M6" si="16">H4-O4</f>
        <v>0</v>
      </c>
      <c r="N4" s="339">
        <f t="shared" ref="N4:N6" si="17">I4-P4</f>
        <v>0</v>
      </c>
      <c r="O4" s="339">
        <f t="shared" ref="O4:O6" si="18">J4+K4+L4</f>
        <v>0</v>
      </c>
      <c r="P4" s="339">
        <f t="shared" ref="P4:P6" si="19">I4*11%</f>
        <v>0</v>
      </c>
      <c r="Q4" s="339">
        <f t="shared" ref="Q4:Q6" si="20">O4-P4</f>
        <v>0</v>
      </c>
      <c r="R4" s="340"/>
      <c r="S4" s="340"/>
      <c r="T4" s="819"/>
      <c r="U4" s="819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0"/>
      <c r="AG4" s="341"/>
      <c r="AH4" s="341"/>
      <c r="AI4" s="341"/>
      <c r="AJ4" s="341"/>
      <c r="AK4" s="341"/>
      <c r="AL4" s="341"/>
      <c r="AM4" s="341">
        <f t="shared" ref="AM4:AM6" si="21">U4+Y4+AA4+AI4+AK4</f>
        <v>0</v>
      </c>
      <c r="AN4" s="341">
        <f t="shared" ref="AN4:AN6" si="22">R4+S4+T4+V4+W4+X4+Z4+AB4+AC4+AD4+AE4+AF4+AG4+AH4+AJ4+AL4</f>
        <v>0</v>
      </c>
      <c r="AO4" s="264"/>
    </row>
    <row r="5" spans="1:41" s="5" customFormat="1">
      <c r="A5" s="434">
        <f>'1-συμβολαια'!A5</f>
        <v>0</v>
      </c>
      <c r="B5" s="318" t="str">
        <f>'1-συμβολαια'!C5</f>
        <v>χρησικτησία  οικοπέδων  5-6 = πατρός ΔΩΡΕΑ άτυπος</v>
      </c>
      <c r="C5" s="320">
        <f>'1-συμβολαια'!D5</f>
        <v>11423.74</v>
      </c>
      <c r="D5" s="338">
        <f>'3-φύλλα2α'!D5</f>
        <v>6</v>
      </c>
      <c r="E5" s="338">
        <f>'3-φύλλα2α'!E5</f>
        <v>0</v>
      </c>
      <c r="F5" s="385"/>
      <c r="G5" s="385"/>
      <c r="H5" s="314">
        <f t="shared" si="11"/>
        <v>0</v>
      </c>
      <c r="I5" s="339">
        <f t="shared" si="12"/>
        <v>0</v>
      </c>
      <c r="J5" s="339">
        <f t="shared" si="13"/>
        <v>0</v>
      </c>
      <c r="K5" s="339">
        <f t="shared" si="14"/>
        <v>0</v>
      </c>
      <c r="L5" s="339">
        <f t="shared" si="15"/>
        <v>0</v>
      </c>
      <c r="M5" s="339">
        <f t="shared" si="16"/>
        <v>0</v>
      </c>
      <c r="N5" s="339">
        <f t="shared" si="17"/>
        <v>0</v>
      </c>
      <c r="O5" s="339">
        <f t="shared" si="18"/>
        <v>0</v>
      </c>
      <c r="P5" s="339">
        <f t="shared" si="19"/>
        <v>0</v>
      </c>
      <c r="Q5" s="339">
        <f t="shared" si="20"/>
        <v>0</v>
      </c>
      <c r="R5" s="340"/>
      <c r="S5" s="340"/>
      <c r="T5" s="340"/>
      <c r="U5" s="340"/>
      <c r="V5" s="340"/>
      <c r="W5" s="340"/>
      <c r="X5" s="340"/>
      <c r="Y5" s="340"/>
      <c r="Z5" s="340"/>
      <c r="AA5" s="340"/>
      <c r="AB5" s="340"/>
      <c r="AC5" s="340"/>
      <c r="AD5" s="340"/>
      <c r="AE5" s="340"/>
      <c r="AF5" s="340"/>
      <c r="AG5" s="341"/>
      <c r="AH5" s="341"/>
      <c r="AI5" s="341"/>
      <c r="AJ5" s="341"/>
      <c r="AK5" s="341"/>
      <c r="AL5" s="341"/>
      <c r="AM5" s="341">
        <f t="shared" si="21"/>
        <v>0</v>
      </c>
      <c r="AN5" s="341">
        <f t="shared" si="22"/>
        <v>0</v>
      </c>
      <c r="AO5" s="264"/>
    </row>
    <row r="6" spans="1:41" s="5" customFormat="1" ht="12" thickBot="1">
      <c r="A6" s="435">
        <f>'1-συμβολαια'!A6</f>
        <v>0</v>
      </c>
      <c r="B6" s="451" t="str">
        <f>'1-συμβολαια'!C6</f>
        <v>χρησικτησία αγροτεμαχίου 7' = ΑΝΑΔΑΣΜΟΣ</v>
      </c>
      <c r="C6" s="405">
        <f>'1-συμβολαια'!D6</f>
        <v>2773.39</v>
      </c>
      <c r="D6" s="452">
        <f>'3-φύλλα2α'!D6</f>
        <v>6</v>
      </c>
      <c r="E6" s="452">
        <f>'3-φύλλα2α'!E6</f>
        <v>0</v>
      </c>
      <c r="F6" s="455"/>
      <c r="G6" s="455"/>
      <c r="H6" s="407">
        <f t="shared" si="11"/>
        <v>0</v>
      </c>
      <c r="I6" s="456">
        <f t="shared" si="12"/>
        <v>0</v>
      </c>
      <c r="J6" s="456">
        <f t="shared" si="13"/>
        <v>0</v>
      </c>
      <c r="K6" s="456">
        <f t="shared" si="14"/>
        <v>0</v>
      </c>
      <c r="L6" s="456">
        <f t="shared" si="15"/>
        <v>0</v>
      </c>
      <c r="M6" s="456">
        <f t="shared" si="16"/>
        <v>0</v>
      </c>
      <c r="N6" s="456">
        <f t="shared" si="17"/>
        <v>0</v>
      </c>
      <c r="O6" s="456">
        <f t="shared" si="18"/>
        <v>0</v>
      </c>
      <c r="P6" s="456">
        <f t="shared" si="19"/>
        <v>0</v>
      </c>
      <c r="Q6" s="407">
        <f t="shared" si="20"/>
        <v>0</v>
      </c>
      <c r="R6" s="482"/>
      <c r="S6" s="482"/>
      <c r="T6" s="482"/>
      <c r="U6" s="482"/>
      <c r="V6" s="482"/>
      <c r="W6" s="482"/>
      <c r="X6" s="482"/>
      <c r="Y6" s="482"/>
      <c r="Z6" s="482"/>
      <c r="AA6" s="482"/>
      <c r="AB6" s="482"/>
      <c r="AC6" s="482"/>
      <c r="AD6" s="482"/>
      <c r="AE6" s="482"/>
      <c r="AF6" s="482"/>
      <c r="AG6" s="482"/>
      <c r="AH6" s="482"/>
      <c r="AI6" s="482"/>
      <c r="AJ6" s="482"/>
      <c r="AK6" s="482"/>
      <c r="AL6" s="482"/>
      <c r="AM6" s="482">
        <f t="shared" si="21"/>
        <v>0</v>
      </c>
      <c r="AN6" s="482">
        <f t="shared" si="22"/>
        <v>0</v>
      </c>
      <c r="AO6" s="464"/>
    </row>
    <row r="7" spans="1:41">
      <c r="A7" s="534" t="s">
        <v>47</v>
      </c>
      <c r="B7" s="535"/>
      <c r="C7" s="535"/>
      <c r="D7" s="535"/>
      <c r="E7" s="535"/>
      <c r="F7" s="535"/>
      <c r="G7" s="596"/>
      <c r="H7" s="38">
        <f>SUM(H3:H6)</f>
        <v>120</v>
      </c>
      <c r="I7" s="38">
        <f>SUM(I3:I6)</f>
        <v>20</v>
      </c>
      <c r="J7" s="38">
        <f>SUM(J3:J6)</f>
        <v>6</v>
      </c>
      <c r="K7" s="38">
        <f>SUM(K3:K6)</f>
        <v>6</v>
      </c>
      <c r="L7" s="38">
        <f>SUM(L3:L6)</f>
        <v>1.2</v>
      </c>
      <c r="M7" s="38">
        <f>SUM(M3:M6)</f>
        <v>106.8</v>
      </c>
      <c r="N7" s="38">
        <f>SUM(N3:N6)</f>
        <v>17.8</v>
      </c>
      <c r="O7" s="38">
        <f>SUM(O3:O6)</f>
        <v>13.2</v>
      </c>
      <c r="P7" s="38">
        <f>SUM(P3:P6)</f>
        <v>2.2000000000000002</v>
      </c>
      <c r="Q7" s="38">
        <f>SUM(Q3:Q6)</f>
        <v>11</v>
      </c>
      <c r="R7" s="38">
        <f>SUM(R3:R6)</f>
        <v>0</v>
      </c>
      <c r="S7" s="38">
        <f>SUM(S3:S6)</f>
        <v>0</v>
      </c>
      <c r="T7" s="38">
        <f>SUM(T3:T6)</f>
        <v>30</v>
      </c>
      <c r="U7" s="38">
        <f>SUM(U3:U6)</f>
        <v>1.98</v>
      </c>
      <c r="V7" s="38">
        <f>SUM(V3:V6)</f>
        <v>0</v>
      </c>
      <c r="W7" s="38">
        <f>SUM(W3:W6)</f>
        <v>0</v>
      </c>
      <c r="X7" s="38">
        <f>SUM(X3:X6)</f>
        <v>0</v>
      </c>
      <c r="Y7" s="38">
        <f>SUM(Y3:Y6)</f>
        <v>0</v>
      </c>
      <c r="Z7" s="38">
        <f>SUM(Z3:Z6)</f>
        <v>0</v>
      </c>
      <c r="AA7" s="38">
        <f>SUM(AA3:AA6)</f>
        <v>0</v>
      </c>
      <c r="AB7" s="38">
        <f>SUM(AB3:AB6)</f>
        <v>0</v>
      </c>
      <c r="AC7" s="38">
        <f>SUM(AC3:AC6)</f>
        <v>0</v>
      </c>
      <c r="AD7" s="38">
        <f>SUM(AD3:AD6)</f>
        <v>0</v>
      </c>
      <c r="AE7" s="38">
        <f>SUM(AE3:AE6)</f>
        <v>0</v>
      </c>
      <c r="AF7" s="38">
        <f>SUM(AF3:AF6)</f>
        <v>0</v>
      </c>
      <c r="AG7" s="346"/>
      <c r="AH7" s="38">
        <f>SUM(AH3:AH6)</f>
        <v>6.25</v>
      </c>
      <c r="AI7" s="38">
        <f>SUM(AI3:AI6)</f>
        <v>0.5</v>
      </c>
      <c r="AJ7" s="38"/>
      <c r="AK7" s="38"/>
      <c r="AL7" s="38">
        <f>SUM(AL3:AL6)</f>
        <v>0</v>
      </c>
      <c r="AM7" s="38">
        <f>SUM(AM3:AM6)</f>
        <v>2.48</v>
      </c>
      <c r="AN7" s="38">
        <f>SUM(AN3:AN6)</f>
        <v>36.25</v>
      </c>
    </row>
    <row r="9" spans="1:41">
      <c r="R9" s="165" t="s">
        <v>446</v>
      </c>
      <c r="S9" s="167"/>
      <c r="T9" s="167"/>
      <c r="U9" s="167"/>
      <c r="V9" s="167"/>
      <c r="W9" s="167"/>
      <c r="X9" s="347"/>
      <c r="Y9" s="347"/>
      <c r="Z9" s="347"/>
      <c r="AA9" s="347"/>
      <c r="AB9" s="347"/>
      <c r="AC9" s="347"/>
      <c r="AD9" s="347"/>
      <c r="AE9" s="348"/>
      <c r="AF9" s="348"/>
      <c r="AG9" s="348"/>
      <c r="AH9" s="348"/>
      <c r="AI9" s="348"/>
      <c r="AJ9" s="348"/>
      <c r="AK9" s="348"/>
      <c r="AL9" s="348"/>
      <c r="AM9" s="348"/>
      <c r="AN9" s="348"/>
    </row>
    <row r="10" spans="1:41" ht="15.75">
      <c r="B10" s="300" t="s">
        <v>503</v>
      </c>
      <c r="C10" s="300"/>
      <c r="D10" s="300"/>
      <c r="E10" s="300"/>
      <c r="R10" s="347"/>
      <c r="S10" s="166" t="s">
        <v>236</v>
      </c>
      <c r="T10" s="347"/>
      <c r="U10" s="347"/>
      <c r="V10" s="347"/>
      <c r="W10" s="347"/>
      <c r="X10" s="347"/>
      <c r="Y10" s="347"/>
      <c r="Z10" s="347"/>
      <c r="AA10" s="347"/>
      <c r="AB10" s="347"/>
      <c r="AC10" s="347"/>
      <c r="AD10" s="347"/>
      <c r="AE10" s="348"/>
      <c r="AF10" s="348"/>
      <c r="AG10" s="348"/>
      <c r="AH10" s="348"/>
      <c r="AI10" s="348"/>
      <c r="AJ10" s="348"/>
      <c r="AK10" s="348"/>
      <c r="AL10" s="348"/>
      <c r="AM10" s="348"/>
      <c r="AN10" s="348"/>
    </row>
    <row r="11" spans="1:41">
      <c r="R11" s="347"/>
      <c r="S11" s="347"/>
      <c r="T11" s="165" t="s">
        <v>237</v>
      </c>
      <c r="U11" s="347"/>
      <c r="V11" s="347"/>
      <c r="W11" s="347"/>
      <c r="X11" s="347"/>
      <c r="Y11" s="347"/>
      <c r="Z11" s="347"/>
      <c r="AA11" s="347"/>
      <c r="AB11" s="347"/>
      <c r="AC11" s="347"/>
      <c r="AD11" s="347"/>
      <c r="AE11" s="348"/>
      <c r="AF11" s="348"/>
      <c r="AG11" s="348"/>
      <c r="AH11" s="348"/>
      <c r="AI11" s="348"/>
      <c r="AJ11" s="348"/>
      <c r="AK11" s="348"/>
      <c r="AL11" s="348"/>
      <c r="AM11" s="348"/>
      <c r="AN11" s="348"/>
    </row>
    <row r="12" spans="1:41">
      <c r="H12" s="2">
        <f>H3/F3</f>
        <v>30</v>
      </c>
      <c r="I12" s="2" t="s">
        <v>564</v>
      </c>
      <c r="R12" s="347"/>
      <c r="S12" s="347"/>
      <c r="T12" s="347"/>
      <c r="U12" s="166" t="s">
        <v>238</v>
      </c>
      <c r="V12" s="347"/>
      <c r="W12" s="347"/>
      <c r="X12" s="347"/>
      <c r="Y12" s="347"/>
      <c r="Z12" s="347"/>
      <c r="AA12" s="347"/>
      <c r="AB12" s="347"/>
      <c r="AC12" s="347"/>
      <c r="AD12" s="347"/>
      <c r="AE12" s="348"/>
      <c r="AF12" s="348"/>
      <c r="AG12" s="348"/>
      <c r="AH12" s="348"/>
      <c r="AI12" s="348"/>
      <c r="AJ12" s="348"/>
      <c r="AK12" s="348"/>
      <c r="AL12" s="348"/>
      <c r="AM12" s="348"/>
      <c r="AN12" s="348"/>
    </row>
    <row r="13" spans="1:41">
      <c r="I13" s="2" t="s">
        <v>565</v>
      </c>
      <c r="R13" s="347"/>
      <c r="S13" s="347"/>
      <c r="T13" s="347"/>
      <c r="U13" s="347"/>
      <c r="V13" s="165" t="s">
        <v>272</v>
      </c>
      <c r="W13" s="347"/>
      <c r="X13" s="347"/>
      <c r="Y13" s="347"/>
      <c r="Z13" s="347"/>
      <c r="AA13" s="347"/>
      <c r="AB13" s="347"/>
      <c r="AC13" s="347"/>
      <c r="AD13" s="347"/>
      <c r="AE13" s="347"/>
      <c r="AF13" s="347"/>
      <c r="AG13" s="347"/>
      <c r="AH13" s="347"/>
      <c r="AI13" s="347"/>
      <c r="AJ13" s="347"/>
      <c r="AK13" s="347"/>
      <c r="AL13" s="347"/>
      <c r="AM13" s="348"/>
      <c r="AN13" s="348"/>
    </row>
    <row r="14" spans="1:41">
      <c r="R14" s="347"/>
      <c r="S14" s="347"/>
      <c r="T14" s="347"/>
      <c r="U14" s="347"/>
      <c r="V14" s="347"/>
      <c r="W14" s="166" t="s">
        <v>239</v>
      </c>
      <c r="X14" s="347"/>
      <c r="Y14" s="347"/>
      <c r="Z14" s="347"/>
      <c r="AA14" s="347"/>
      <c r="AB14" s="347"/>
      <c r="AC14" s="347"/>
      <c r="AD14" s="347"/>
      <c r="AE14" s="347"/>
      <c r="AF14" s="347"/>
      <c r="AG14" s="347"/>
      <c r="AH14" s="347"/>
      <c r="AI14" s="347"/>
      <c r="AJ14" s="347"/>
      <c r="AK14" s="347"/>
      <c r="AL14" s="347"/>
      <c r="AM14" s="348"/>
      <c r="AN14" s="348"/>
    </row>
    <row r="15" spans="1:41">
      <c r="R15" s="347"/>
      <c r="S15" s="347"/>
      <c r="T15" s="347"/>
      <c r="U15" s="347"/>
      <c r="V15" s="347"/>
      <c r="W15" s="347"/>
      <c r="X15" s="165" t="s">
        <v>240</v>
      </c>
      <c r="Y15" s="165"/>
      <c r="Z15" s="347"/>
      <c r="AA15" s="347"/>
      <c r="AB15" s="347"/>
      <c r="AC15" s="347"/>
      <c r="AD15" s="347"/>
      <c r="AE15" s="347"/>
      <c r="AF15" s="347"/>
      <c r="AG15" s="347"/>
      <c r="AH15" s="347"/>
      <c r="AI15" s="347"/>
      <c r="AJ15" s="347"/>
      <c r="AK15" s="347"/>
      <c r="AL15" s="347"/>
      <c r="AM15" s="348"/>
      <c r="AN15" s="348"/>
    </row>
    <row r="16" spans="1:41">
      <c r="R16" s="347"/>
      <c r="S16" s="347"/>
      <c r="T16" s="347"/>
      <c r="U16" s="347"/>
      <c r="V16" s="347"/>
      <c r="W16" s="347"/>
      <c r="X16" s="347"/>
      <c r="Y16" s="166" t="s">
        <v>273</v>
      </c>
      <c r="Z16" s="347"/>
      <c r="AA16" s="347"/>
      <c r="AB16" s="347"/>
      <c r="AC16" s="347"/>
      <c r="AD16" s="347"/>
      <c r="AE16" s="347"/>
      <c r="AF16" s="347"/>
      <c r="AG16" s="347"/>
      <c r="AH16" s="347"/>
      <c r="AI16" s="347"/>
      <c r="AJ16" s="347"/>
      <c r="AK16" s="347"/>
      <c r="AL16" s="347"/>
      <c r="AM16" s="348"/>
      <c r="AN16" s="348"/>
    </row>
    <row r="17" spans="2:41">
      <c r="B17" s="131"/>
      <c r="R17" s="347"/>
      <c r="S17" s="347"/>
      <c r="T17" s="347"/>
      <c r="U17" s="347"/>
      <c r="V17" s="347"/>
      <c r="W17" s="347"/>
      <c r="X17" s="347"/>
      <c r="Y17" s="347"/>
      <c r="Z17" s="165" t="s">
        <v>241</v>
      </c>
      <c r="AA17" s="166"/>
      <c r="AB17" s="347"/>
      <c r="AC17" s="347"/>
      <c r="AD17" s="347"/>
      <c r="AE17" s="347"/>
      <c r="AF17" s="347"/>
      <c r="AG17" s="347"/>
      <c r="AH17" s="347"/>
      <c r="AI17" s="347"/>
      <c r="AJ17" s="347"/>
      <c r="AK17" s="347"/>
      <c r="AL17" s="347"/>
      <c r="AM17" s="348"/>
      <c r="AN17" s="348"/>
      <c r="AO17" s="164"/>
    </row>
    <row r="18" spans="2:41">
      <c r="B18" s="132"/>
      <c r="R18" s="347"/>
      <c r="S18" s="347"/>
      <c r="T18" s="347"/>
      <c r="U18" s="347"/>
      <c r="V18" s="347"/>
      <c r="W18" s="347"/>
      <c r="X18" s="347"/>
      <c r="Y18" s="347"/>
      <c r="Z18" s="166"/>
      <c r="AA18" s="166" t="s">
        <v>274</v>
      </c>
      <c r="AB18" s="347"/>
      <c r="AC18" s="347"/>
      <c r="AD18" s="347"/>
      <c r="AE18" s="347"/>
      <c r="AF18" s="347"/>
      <c r="AG18" s="347"/>
      <c r="AH18" s="347"/>
      <c r="AI18" s="347"/>
      <c r="AJ18" s="347"/>
      <c r="AK18" s="347"/>
      <c r="AL18" s="347"/>
      <c r="AM18" s="348"/>
      <c r="AN18" s="348"/>
      <c r="AO18" s="164"/>
    </row>
    <row r="19" spans="2:41">
      <c r="R19" s="347"/>
      <c r="S19" s="347"/>
      <c r="T19" s="347"/>
      <c r="U19" s="347"/>
      <c r="V19" s="347"/>
      <c r="W19" s="347"/>
      <c r="X19" s="347"/>
      <c r="Y19" s="347"/>
      <c r="Z19" s="347"/>
      <c r="AA19" s="347"/>
      <c r="AB19" s="165" t="s">
        <v>242</v>
      </c>
      <c r="AC19" s="347"/>
      <c r="AD19" s="347"/>
      <c r="AE19" s="347"/>
      <c r="AF19" s="347"/>
      <c r="AG19" s="347"/>
      <c r="AH19" s="347"/>
      <c r="AI19" s="347"/>
      <c r="AJ19" s="347"/>
      <c r="AK19" s="347"/>
      <c r="AL19" s="347"/>
      <c r="AM19" s="348"/>
      <c r="AN19" s="166"/>
    </row>
    <row r="20" spans="2:41">
      <c r="R20" s="347"/>
      <c r="S20" s="347"/>
      <c r="T20" s="347"/>
      <c r="U20" s="347"/>
      <c r="V20" s="347"/>
      <c r="W20" s="347"/>
      <c r="X20" s="347"/>
      <c r="Y20" s="347"/>
      <c r="Z20" s="347"/>
      <c r="AA20" s="347"/>
      <c r="AB20" s="347"/>
      <c r="AC20" s="166" t="s">
        <v>243</v>
      </c>
      <c r="AD20" s="347"/>
      <c r="AE20" s="347"/>
      <c r="AF20" s="347"/>
      <c r="AG20" s="347"/>
      <c r="AH20" s="347"/>
      <c r="AI20" s="347"/>
      <c r="AJ20" s="347"/>
      <c r="AK20" s="347"/>
      <c r="AL20" s="347"/>
      <c r="AM20" s="348"/>
      <c r="AN20" s="348"/>
    </row>
    <row r="21" spans="2:41">
      <c r="R21" s="347"/>
      <c r="S21" s="347"/>
      <c r="T21" s="347"/>
      <c r="U21" s="347"/>
      <c r="V21" s="347"/>
      <c r="W21" s="347"/>
      <c r="X21" s="347"/>
      <c r="Y21" s="347"/>
      <c r="Z21" s="347"/>
      <c r="AA21" s="347"/>
      <c r="AB21" s="347"/>
      <c r="AC21" s="347"/>
      <c r="AD21" s="165" t="s">
        <v>289</v>
      </c>
      <c r="AE21" s="167"/>
      <c r="AF21" s="167"/>
      <c r="AG21" s="167"/>
      <c r="AH21" s="167"/>
      <c r="AI21" s="167"/>
      <c r="AJ21" s="167"/>
      <c r="AK21" s="167"/>
      <c r="AL21" s="167"/>
      <c r="AM21" s="166"/>
    </row>
    <row r="22" spans="2:41">
      <c r="R22" s="348"/>
      <c r="S22" s="348"/>
      <c r="T22" s="348"/>
      <c r="U22" s="348"/>
      <c r="V22" s="347"/>
      <c r="W22" s="347"/>
      <c r="X22" s="347"/>
      <c r="Y22" s="347"/>
      <c r="Z22" s="347"/>
      <c r="AA22" s="347"/>
      <c r="AB22" s="347"/>
      <c r="AC22" s="347"/>
      <c r="AD22" s="347"/>
      <c r="AE22" s="165" t="s">
        <v>290</v>
      </c>
      <c r="AF22" s="166"/>
      <c r="AG22" s="166"/>
      <c r="AH22" s="166"/>
      <c r="AI22" s="166"/>
      <c r="AJ22" s="166"/>
      <c r="AK22" s="166"/>
      <c r="AL22" s="166"/>
      <c r="AM22" s="348"/>
    </row>
    <row r="23" spans="2:41">
      <c r="R23" s="2"/>
      <c r="S23" s="2"/>
      <c r="T23" s="2"/>
      <c r="U23" s="2"/>
      <c r="AF23" s="166" t="s">
        <v>291</v>
      </c>
      <c r="AG23" s="167"/>
      <c r="AH23" s="167"/>
      <c r="AI23" s="167"/>
      <c r="AJ23" s="167"/>
      <c r="AK23" s="167"/>
    </row>
    <row r="24" spans="2:41">
      <c r="AF24" s="347"/>
      <c r="AG24" s="260" t="s">
        <v>292</v>
      </c>
      <c r="AH24" s="260"/>
      <c r="AI24" s="260"/>
      <c r="AJ24" s="260"/>
      <c r="AK24" s="260"/>
      <c r="AL24" s="260"/>
    </row>
    <row r="25" spans="2:41">
      <c r="AG25" s="347"/>
      <c r="AH25" s="165" t="s">
        <v>452</v>
      </c>
      <c r="AI25" s="347"/>
      <c r="AJ25" s="347"/>
      <c r="AK25" s="347"/>
      <c r="AL25" s="166"/>
    </row>
    <row r="26" spans="2:41">
      <c r="AI26" s="166" t="s">
        <v>449</v>
      </c>
      <c r="AJ26" s="166"/>
      <c r="AK26" s="166"/>
    </row>
    <row r="27" spans="2:41">
      <c r="AJ27" s="165" t="s">
        <v>450</v>
      </c>
      <c r="AK27" s="347"/>
    </row>
    <row r="28" spans="2:41">
      <c r="AK28" s="166" t="s">
        <v>451</v>
      </c>
    </row>
  </sheetData>
  <mergeCells count="10">
    <mergeCell ref="A7:G7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9"/>
  <sheetViews>
    <sheetView workbookViewId="0">
      <pane ySplit="2" topLeftCell="A3" activePane="bottomLeft" state="frozen"/>
      <selection pane="bottomLeft" activeCell="B27" sqref="B27"/>
    </sheetView>
  </sheetViews>
  <sheetFormatPr defaultRowHeight="11.25"/>
  <cols>
    <col min="1" max="1" width="7.5703125" style="8" bestFit="1" customWidth="1"/>
    <col min="2" max="2" width="56.42578125" style="9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0" width="9.5703125" style="2" customWidth="1"/>
    <col min="11" max="12" width="11.140625" style="2" bestFit="1" customWidth="1"/>
    <col min="13" max="13" width="7.7109375" style="2" customWidth="1"/>
    <col min="14" max="14" width="12.5703125" style="2" customWidth="1"/>
    <col min="15" max="15" width="11.1406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9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7.2851562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9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9" bestFit="1" customWidth="1"/>
    <col min="60" max="61" width="8.85546875" style="3" bestFit="1" customWidth="1"/>
    <col min="62" max="16384" width="9.140625" style="3"/>
  </cols>
  <sheetData>
    <row r="1" spans="1:61" s="66" customFormat="1" ht="15.75" customHeight="1">
      <c r="A1" s="614" t="s">
        <v>31</v>
      </c>
      <c r="B1" s="615"/>
      <c r="C1" s="615"/>
      <c r="D1" s="616"/>
      <c r="E1" s="618" t="s">
        <v>485</v>
      </c>
      <c r="F1" s="619"/>
      <c r="G1" s="619"/>
      <c r="H1" s="619"/>
      <c r="I1" s="619"/>
      <c r="J1" s="619"/>
      <c r="K1" s="619"/>
      <c r="L1" s="619"/>
      <c r="M1" s="619"/>
      <c r="N1" s="619"/>
      <c r="O1" s="619"/>
      <c r="P1" s="619"/>
      <c r="Q1" s="619"/>
      <c r="R1" s="620" t="s">
        <v>71</v>
      </c>
      <c r="S1" s="628" t="s">
        <v>167</v>
      </c>
      <c r="T1" s="614" t="s">
        <v>13</v>
      </c>
      <c r="U1" s="615"/>
      <c r="V1" s="615"/>
      <c r="W1" s="615"/>
      <c r="X1" s="615"/>
      <c r="Y1" s="615"/>
      <c r="Z1" s="615"/>
      <c r="AA1" s="615"/>
      <c r="AB1" s="615"/>
      <c r="AC1" s="616"/>
      <c r="AD1" s="617" t="s">
        <v>14</v>
      </c>
      <c r="AE1" s="617"/>
      <c r="AF1" s="617"/>
      <c r="AG1" s="617"/>
      <c r="AH1" s="617"/>
      <c r="AI1" s="617"/>
      <c r="AJ1" s="617"/>
      <c r="AK1" s="617"/>
      <c r="AL1" s="617"/>
      <c r="AM1" s="614" t="s">
        <v>15</v>
      </c>
      <c r="AN1" s="615"/>
      <c r="AO1" s="615"/>
      <c r="AP1" s="615"/>
      <c r="AQ1" s="615"/>
      <c r="AR1" s="615"/>
      <c r="AS1" s="615"/>
      <c r="AT1" s="615"/>
      <c r="AU1" s="615"/>
      <c r="AV1" s="616"/>
      <c r="AW1" s="630" t="s">
        <v>16</v>
      </c>
      <c r="AX1" s="630"/>
      <c r="AY1" s="630"/>
      <c r="AZ1" s="630"/>
      <c r="BA1" s="630"/>
      <c r="BB1" s="630"/>
      <c r="BC1" s="630"/>
      <c r="BD1" s="630"/>
      <c r="BE1" s="631" t="s">
        <v>17</v>
      </c>
      <c r="BF1" s="632"/>
      <c r="BG1" s="632"/>
      <c r="BH1" s="632"/>
      <c r="BI1" s="633"/>
    </row>
    <row r="2" spans="1:61" s="4" customFormat="1" ht="34.5" thickBot="1">
      <c r="A2" s="80" t="s">
        <v>19</v>
      </c>
      <c r="B2" s="90" t="s">
        <v>0</v>
      </c>
      <c r="C2" s="67" t="s">
        <v>11</v>
      </c>
      <c r="D2" s="68" t="s">
        <v>12</v>
      </c>
      <c r="E2" s="55" t="s">
        <v>72</v>
      </c>
      <c r="F2" s="41" t="s">
        <v>73</v>
      </c>
      <c r="G2" s="41" t="s">
        <v>267</v>
      </c>
      <c r="H2" s="41" t="s">
        <v>74</v>
      </c>
      <c r="I2" s="626" t="s">
        <v>29</v>
      </c>
      <c r="J2" s="627"/>
      <c r="K2" s="41" t="s">
        <v>159</v>
      </c>
      <c r="L2" s="41" t="s">
        <v>160</v>
      </c>
      <c r="M2" s="41" t="s">
        <v>92</v>
      </c>
      <c r="N2" s="41"/>
      <c r="O2" s="41" t="s">
        <v>166</v>
      </c>
      <c r="P2" s="95" t="s">
        <v>98</v>
      </c>
      <c r="Q2" s="115" t="s">
        <v>97</v>
      </c>
      <c r="R2" s="621"/>
      <c r="S2" s="629"/>
      <c r="T2" s="55" t="s">
        <v>32</v>
      </c>
      <c r="U2" s="55" t="s">
        <v>19</v>
      </c>
      <c r="V2" s="41" t="s">
        <v>20</v>
      </c>
      <c r="W2" s="10" t="s">
        <v>21</v>
      </c>
      <c r="X2" s="10" t="s">
        <v>22</v>
      </c>
      <c r="Y2" s="41" t="s">
        <v>23</v>
      </c>
      <c r="Z2" s="41" t="s">
        <v>24</v>
      </c>
      <c r="AA2" s="41" t="s">
        <v>25</v>
      </c>
      <c r="AB2" s="622" t="s">
        <v>29</v>
      </c>
      <c r="AC2" s="623"/>
      <c r="AD2" s="55" t="s">
        <v>28</v>
      </c>
      <c r="AE2" s="55" t="s">
        <v>19</v>
      </c>
      <c r="AF2" s="41" t="s">
        <v>20</v>
      </c>
      <c r="AG2" s="10" t="s">
        <v>27</v>
      </c>
      <c r="AH2" s="10" t="s">
        <v>19</v>
      </c>
      <c r="AI2" s="72" t="s">
        <v>75</v>
      </c>
      <c r="AJ2" s="72" t="s">
        <v>76</v>
      </c>
      <c r="AK2" s="624" t="s">
        <v>29</v>
      </c>
      <c r="AL2" s="625"/>
      <c r="AM2" s="55" t="s">
        <v>18</v>
      </c>
      <c r="AN2" s="55" t="s">
        <v>19</v>
      </c>
      <c r="AO2" s="41" t="s">
        <v>20</v>
      </c>
      <c r="AP2" s="10" t="s">
        <v>21</v>
      </c>
      <c r="AQ2" s="10" t="s">
        <v>22</v>
      </c>
      <c r="AR2" s="41" t="s">
        <v>23</v>
      </c>
      <c r="AS2" s="41" t="s">
        <v>24</v>
      </c>
      <c r="AT2" s="41" t="s">
        <v>25</v>
      </c>
      <c r="AU2" s="622" t="s">
        <v>29</v>
      </c>
      <c r="AV2" s="623"/>
      <c r="AW2" s="55" t="s">
        <v>18</v>
      </c>
      <c r="AX2" s="41" t="s">
        <v>19</v>
      </c>
      <c r="AY2" s="41" t="s">
        <v>20</v>
      </c>
      <c r="AZ2" s="41" t="s">
        <v>26</v>
      </c>
      <c r="BA2" s="10" t="s">
        <v>27</v>
      </c>
      <c r="BB2" s="10" t="s">
        <v>19</v>
      </c>
      <c r="BC2" s="41" t="s">
        <v>28</v>
      </c>
      <c r="BD2" s="42" t="s">
        <v>29</v>
      </c>
      <c r="BE2" s="56" t="s">
        <v>30</v>
      </c>
      <c r="BF2" s="56" t="s">
        <v>19</v>
      </c>
      <c r="BG2" s="57" t="s">
        <v>18</v>
      </c>
      <c r="BH2" s="622" t="s">
        <v>29</v>
      </c>
      <c r="BI2" s="623"/>
    </row>
    <row r="3" spans="1:61" s="192" customFormat="1">
      <c r="A3" s="484">
        <f>'1-συμβολαια'!A3</f>
        <v>11220</v>
      </c>
      <c r="B3" s="350" t="str">
        <f>'1-συμβολαια'!C3</f>
        <v>αποδοχή κληρονομιάς</v>
      </c>
      <c r="C3" s="319" t="str">
        <f>'4-πολλυπρ'!D3</f>
        <v>219-54 = μήτηρ</v>
      </c>
      <c r="D3" s="319" t="str">
        <f>'4-πολλυπρ'!I3</f>
        <v>219-54 = γουταςΔημητριος</v>
      </c>
      <c r="E3" s="319">
        <f>2*4</f>
        <v>8</v>
      </c>
      <c r="F3" s="320">
        <f t="shared" ref="F3" si="0">E3*10</f>
        <v>80</v>
      </c>
      <c r="G3" s="320">
        <f>4*10</f>
        <v>40</v>
      </c>
      <c r="H3" s="320">
        <f t="shared" ref="H3" si="1">F3+G3</f>
        <v>120</v>
      </c>
      <c r="I3" s="267" t="s">
        <v>476</v>
      </c>
      <c r="J3" s="354" t="s">
        <v>165</v>
      </c>
      <c r="K3" s="320">
        <v>10</v>
      </c>
      <c r="L3" s="320">
        <v>10</v>
      </c>
      <c r="M3" s="320">
        <f>4*1.98</f>
        <v>7.92</v>
      </c>
      <c r="N3" s="320"/>
      <c r="O3" s="320">
        <f t="shared" ref="O3" si="2">K3+L3</f>
        <v>20</v>
      </c>
      <c r="P3" s="319"/>
      <c r="Q3" s="319"/>
      <c r="R3" s="261"/>
      <c r="S3" s="261"/>
      <c r="T3" s="391"/>
      <c r="U3" s="374"/>
      <c r="V3" s="352" t="s">
        <v>403</v>
      </c>
      <c r="W3" s="352"/>
      <c r="X3" s="352" t="s">
        <v>9</v>
      </c>
      <c r="Y3" s="392"/>
      <c r="Z3" s="352"/>
      <c r="AA3" s="352"/>
      <c r="AB3" s="352"/>
      <c r="AC3" s="374"/>
      <c r="AD3" s="391"/>
      <c r="AE3" s="374"/>
      <c r="AF3" s="374"/>
      <c r="AG3" s="374"/>
      <c r="AH3" s="374"/>
      <c r="AI3" s="374"/>
      <c r="AJ3" s="374"/>
      <c r="AK3" s="374"/>
      <c r="AL3" s="374"/>
      <c r="AM3" s="374"/>
      <c r="AN3" s="374"/>
      <c r="AO3" s="352" t="s">
        <v>403</v>
      </c>
      <c r="AP3" s="374"/>
      <c r="AQ3" s="352" t="s">
        <v>9</v>
      </c>
      <c r="AR3" s="374"/>
      <c r="AS3" s="374"/>
      <c r="AT3" s="374"/>
      <c r="AU3" s="374"/>
      <c r="AV3" s="391"/>
      <c r="AW3" s="374"/>
      <c r="AX3" s="374"/>
      <c r="AY3" s="374"/>
      <c r="AZ3" s="392"/>
      <c r="BA3" s="392"/>
      <c r="BB3" s="392"/>
      <c r="BC3" s="392"/>
      <c r="BD3" s="392"/>
      <c r="BE3" s="374"/>
      <c r="BF3" s="374"/>
      <c r="BG3" s="391"/>
      <c r="BH3" s="392"/>
      <c r="BI3" s="392"/>
    </row>
    <row r="4" spans="1:61" s="192" customFormat="1">
      <c r="A4" s="485">
        <f>'1-συμβολαια'!A4</f>
        <v>0</v>
      </c>
      <c r="B4" s="350" t="str">
        <f>'1-συμβολαια'!C4</f>
        <v>χρησικτησία  αγροτεμαχίων 1-2-3-4-5-6-8-9-??? = πατρός ΔΩΡΕΑ άτυπος</v>
      </c>
      <c r="C4" s="261">
        <f>'4-πολλυπρ'!D4</f>
        <v>0</v>
      </c>
      <c r="D4" s="261" t="str">
        <f>'4-πολλυπρ'!I4</f>
        <v>219-54 = μήτηρ</v>
      </c>
      <c r="E4" s="261"/>
      <c r="F4" s="320"/>
      <c r="G4" s="320"/>
      <c r="H4" s="320"/>
      <c r="I4" s="267"/>
      <c r="J4" s="354"/>
      <c r="K4" s="320"/>
      <c r="L4" s="320"/>
      <c r="M4" s="320"/>
      <c r="N4" s="320"/>
      <c r="O4" s="320">
        <f t="shared" ref="O4:O6" si="3">K4+L4</f>
        <v>0</v>
      </c>
      <c r="P4" s="261"/>
      <c r="Q4" s="261"/>
      <c r="R4" s="261"/>
      <c r="S4" s="261"/>
      <c r="T4" s="391"/>
      <c r="U4" s="374"/>
      <c r="V4" s="352" t="s">
        <v>403</v>
      </c>
      <c r="W4" s="352"/>
      <c r="X4" s="352" t="s">
        <v>9</v>
      </c>
      <c r="Y4" s="392"/>
      <c r="Z4" s="352"/>
      <c r="AA4" s="352"/>
      <c r="AB4" s="352"/>
      <c r="AC4" s="374"/>
      <c r="AD4" s="391"/>
      <c r="AE4" s="374"/>
      <c r="AF4" s="374"/>
      <c r="AG4" s="374"/>
      <c r="AH4" s="374"/>
      <c r="AI4" s="374"/>
      <c r="AJ4" s="374"/>
      <c r="AK4" s="374"/>
      <c r="AL4" s="374"/>
      <c r="AM4" s="374"/>
      <c r="AN4" s="374"/>
      <c r="AO4" s="352" t="s">
        <v>403</v>
      </c>
      <c r="AP4" s="374"/>
      <c r="AQ4" s="352" t="s">
        <v>9</v>
      </c>
      <c r="AR4" s="374"/>
      <c r="AS4" s="374"/>
      <c r="AT4" s="374"/>
      <c r="AU4" s="374"/>
      <c r="AV4" s="391"/>
      <c r="AW4" s="374"/>
      <c r="AX4" s="374"/>
      <c r="AY4" s="374"/>
      <c r="AZ4" s="392"/>
      <c r="BA4" s="392"/>
      <c r="BB4" s="392"/>
      <c r="BC4" s="392"/>
      <c r="BD4" s="392"/>
      <c r="BE4" s="374"/>
      <c r="BF4" s="374"/>
      <c r="BG4" s="391"/>
      <c r="BH4" s="392"/>
      <c r="BI4" s="392"/>
    </row>
    <row r="5" spans="1:61" s="192" customFormat="1">
      <c r="A5" s="485">
        <f>'1-συμβολαια'!A5</f>
        <v>0</v>
      </c>
      <c r="B5" s="350" t="str">
        <f>'1-συμβολαια'!C5</f>
        <v>χρησικτησία  οικοπέδων  5-6 = πατρός ΔΩΡΕΑ άτυπος</v>
      </c>
      <c r="C5" s="261">
        <f>'4-πολλυπρ'!D5</f>
        <v>0</v>
      </c>
      <c r="D5" s="261" t="str">
        <f>'4-πολλυπρ'!I5</f>
        <v>219-54 = μήτηρ</v>
      </c>
      <c r="E5" s="261"/>
      <c r="F5" s="320"/>
      <c r="G5" s="320"/>
      <c r="H5" s="320"/>
      <c r="I5" s="267"/>
      <c r="J5" s="354"/>
      <c r="K5" s="320"/>
      <c r="L5" s="320"/>
      <c r="M5" s="320"/>
      <c r="N5" s="320"/>
      <c r="O5" s="320">
        <f t="shared" si="3"/>
        <v>0</v>
      </c>
      <c r="P5" s="261"/>
      <c r="Q5" s="261"/>
      <c r="R5" s="261"/>
      <c r="S5" s="261"/>
      <c r="T5" s="391"/>
      <c r="U5" s="374"/>
      <c r="V5" s="352" t="s">
        <v>403</v>
      </c>
      <c r="W5" s="352"/>
      <c r="X5" s="352" t="s">
        <v>9</v>
      </c>
      <c r="Y5" s="392"/>
      <c r="Z5" s="352"/>
      <c r="AA5" s="352"/>
      <c r="AB5" s="352"/>
      <c r="AC5" s="374"/>
      <c r="AD5" s="391"/>
      <c r="AE5" s="374"/>
      <c r="AF5" s="374"/>
      <c r="AG5" s="374"/>
      <c r="AH5" s="374"/>
      <c r="AI5" s="374"/>
      <c r="AJ5" s="374"/>
      <c r="AK5" s="374"/>
      <c r="AL5" s="374"/>
      <c r="AM5" s="374"/>
      <c r="AN5" s="374"/>
      <c r="AO5" s="352" t="s">
        <v>403</v>
      </c>
      <c r="AP5" s="374"/>
      <c r="AQ5" s="352" t="s">
        <v>9</v>
      </c>
      <c r="AR5" s="374"/>
      <c r="AS5" s="374"/>
      <c r="AT5" s="374"/>
      <c r="AU5" s="374"/>
      <c r="AV5" s="391"/>
      <c r="AW5" s="374"/>
      <c r="AX5" s="374"/>
      <c r="AY5" s="374"/>
      <c r="AZ5" s="392"/>
      <c r="BA5" s="392"/>
      <c r="BB5" s="392"/>
      <c r="BC5" s="392"/>
      <c r="BD5" s="392"/>
      <c r="BE5" s="374"/>
      <c r="BF5" s="374"/>
      <c r="BG5" s="391"/>
      <c r="BH5" s="392"/>
      <c r="BI5" s="392"/>
    </row>
    <row r="6" spans="1:61" s="192" customFormat="1" ht="12" thickBot="1">
      <c r="A6" s="486">
        <f>'1-συμβολαια'!A6</f>
        <v>0</v>
      </c>
      <c r="B6" s="483" t="str">
        <f>'1-συμβολαια'!C6</f>
        <v>χρησικτησία αγροτεμαχίου 7' = ΑΝΑΔΑΣΜΟΣ</v>
      </c>
      <c r="C6" s="442">
        <f>'4-πολλυπρ'!D6</f>
        <v>0</v>
      </c>
      <c r="D6" s="442" t="str">
        <f>'4-πολλυπρ'!I6</f>
        <v>219-54 = μήτηρ</v>
      </c>
      <c r="E6" s="442"/>
      <c r="F6" s="405"/>
      <c r="G6" s="405"/>
      <c r="H6" s="405"/>
      <c r="I6" s="478"/>
      <c r="J6" s="409"/>
      <c r="K6" s="405"/>
      <c r="L6" s="405"/>
      <c r="M6" s="405"/>
      <c r="N6" s="405"/>
      <c r="O6" s="405">
        <f t="shared" si="3"/>
        <v>0</v>
      </c>
      <c r="P6" s="442"/>
      <c r="Q6" s="442"/>
      <c r="R6" s="261"/>
      <c r="S6" s="261"/>
      <c r="T6" s="391"/>
      <c r="U6" s="374"/>
      <c r="V6" s="352" t="s">
        <v>403</v>
      </c>
      <c r="W6" s="352"/>
      <c r="X6" s="352" t="s">
        <v>9</v>
      </c>
      <c r="Y6" s="392"/>
      <c r="Z6" s="352"/>
      <c r="AA6" s="352"/>
      <c r="AB6" s="352"/>
      <c r="AC6" s="374"/>
      <c r="AD6" s="391"/>
      <c r="AE6" s="374"/>
      <c r="AF6" s="374"/>
      <c r="AG6" s="374"/>
      <c r="AH6" s="374"/>
      <c r="AI6" s="374"/>
      <c r="AJ6" s="374"/>
      <c r="AK6" s="374"/>
      <c r="AL6" s="374"/>
      <c r="AM6" s="374"/>
      <c r="AN6" s="374"/>
      <c r="AO6" s="352" t="s">
        <v>403</v>
      </c>
      <c r="AP6" s="374"/>
      <c r="AQ6" s="352" t="s">
        <v>9</v>
      </c>
      <c r="AR6" s="374"/>
      <c r="AS6" s="374"/>
      <c r="AT6" s="374"/>
      <c r="AU6" s="374"/>
      <c r="AV6" s="391"/>
      <c r="AW6" s="374"/>
      <c r="AX6" s="374"/>
      <c r="AY6" s="374"/>
      <c r="AZ6" s="392"/>
      <c r="BA6" s="392"/>
      <c r="BB6" s="392"/>
      <c r="BC6" s="392"/>
      <c r="BD6" s="392"/>
      <c r="BE6" s="374"/>
      <c r="BF6" s="374"/>
      <c r="BG6" s="391"/>
      <c r="BH6" s="392"/>
      <c r="BI6" s="392"/>
    </row>
    <row r="7" spans="1:61">
      <c r="A7" s="611" t="s">
        <v>35</v>
      </c>
      <c r="B7" s="612"/>
      <c r="C7" s="612"/>
      <c r="D7" s="613"/>
      <c r="E7" s="69">
        <f>SUM(E3:E6)</f>
        <v>8</v>
      </c>
      <c r="F7" s="69">
        <f>SUM(F3:F6)</f>
        <v>80</v>
      </c>
      <c r="G7" s="69">
        <f>SUM(G3:G6)</f>
        <v>40</v>
      </c>
      <c r="H7" s="69">
        <f>SUM(H3:H6)</f>
        <v>120</v>
      </c>
      <c r="I7" s="69"/>
      <c r="J7" s="69"/>
      <c r="K7" s="69">
        <f>SUM(K3:K6)</f>
        <v>10</v>
      </c>
      <c r="L7" s="69">
        <f>SUM(L3:L6)</f>
        <v>10</v>
      </c>
      <c r="M7" s="69">
        <f>SUM(M3:M6)</f>
        <v>7.92</v>
      </c>
      <c r="N7" s="69">
        <f>SUM(N3:N6)</f>
        <v>0</v>
      </c>
      <c r="O7" s="69">
        <f>SUM(O3:O6)</f>
        <v>20</v>
      </c>
      <c r="P7" s="69">
        <f>SUM(P3:P6)</f>
        <v>0</v>
      </c>
      <c r="Q7" s="69">
        <f>SUM(Q3:Q6)</f>
        <v>0</v>
      </c>
      <c r="R7" s="69">
        <f>SUM(R3:R6)</f>
        <v>0</v>
      </c>
      <c r="S7" s="69"/>
      <c r="T7" s="134"/>
      <c r="U7" s="69"/>
      <c r="V7" s="69"/>
      <c r="W7" s="69">
        <f>SUM(W3:W6)</f>
        <v>0</v>
      </c>
      <c r="X7" s="69"/>
      <c r="Y7" s="69">
        <f>SUM(Y3:Y6)</f>
        <v>0</v>
      </c>
      <c r="Z7" s="69">
        <f>SUM(Z3:Z6)</f>
        <v>0</v>
      </c>
      <c r="AA7" s="69">
        <f>SUM(AA3:AA6)</f>
        <v>0</v>
      </c>
      <c r="AB7" s="69">
        <f>SUM(AB3:AB6)</f>
        <v>0</v>
      </c>
      <c r="AC7" s="69">
        <f>SUM(AC3:AC6)</f>
        <v>0</v>
      </c>
      <c r="AD7" s="134">
        <f>SUM(AD3:AD6)</f>
        <v>0</v>
      </c>
      <c r="AE7" s="69">
        <f>SUM(AE3:AE6)</f>
        <v>0</v>
      </c>
      <c r="AF7" s="69">
        <f>SUM(AF3:AF6)</f>
        <v>0</v>
      </c>
      <c r="AG7" s="69">
        <f>SUM(AG3:AG6)</f>
        <v>0</v>
      </c>
      <c r="AH7" s="69">
        <f>SUM(AH3:AH6)</f>
        <v>0</v>
      </c>
      <c r="AI7" s="73">
        <f>SUM(AI3:AI6)</f>
        <v>0</v>
      </c>
      <c r="AJ7" s="73">
        <f>SUM(AJ3:AJ6)</f>
        <v>0</v>
      </c>
      <c r="AK7" s="73"/>
      <c r="AL7" s="69">
        <f>SUM(AL3:AL6)</f>
        <v>0</v>
      </c>
      <c r="AM7" s="69">
        <f>SUM(AM3:AM6)</f>
        <v>0</v>
      </c>
      <c r="AN7" s="69">
        <f>SUM(AN3:AN6)</f>
        <v>0</v>
      </c>
      <c r="AO7" s="69"/>
      <c r="AP7" s="69">
        <f>SUM(AP3:AP6)</f>
        <v>0</v>
      </c>
      <c r="AQ7" s="69">
        <f>SUM(AQ3:AQ6)</f>
        <v>0</v>
      </c>
      <c r="AR7" s="69">
        <f>SUM(AR3:AR6)</f>
        <v>0</v>
      </c>
      <c r="AS7" s="69">
        <f>SUM(AS3:AS6)</f>
        <v>0</v>
      </c>
      <c r="AT7" s="69">
        <f>SUM(AT3:AT6)</f>
        <v>0</v>
      </c>
      <c r="AU7" s="69">
        <f>SUM(AU3:AU6)</f>
        <v>0</v>
      </c>
      <c r="AV7" s="69">
        <f>SUM(AV3:AV6)</f>
        <v>0</v>
      </c>
      <c r="AW7" s="69">
        <f>SUM(AW3:AW6)</f>
        <v>0</v>
      </c>
      <c r="AX7" s="69">
        <f>SUM(AX3:AX6)</f>
        <v>0</v>
      </c>
      <c r="AY7" s="69">
        <f>SUM(AY3:AY6)</f>
        <v>0</v>
      </c>
      <c r="AZ7" s="69">
        <f>SUM(AZ3:AZ6)</f>
        <v>0</v>
      </c>
      <c r="BA7" s="69">
        <f>SUM(BA3:BA6)</f>
        <v>0</v>
      </c>
      <c r="BB7" s="69">
        <f>SUM(BB3:BB6)</f>
        <v>0</v>
      </c>
      <c r="BC7" s="69">
        <f>SUM(BC3:BC6)</f>
        <v>0</v>
      </c>
      <c r="BD7" s="69">
        <f>SUM(BD3:BD6)</f>
        <v>0</v>
      </c>
      <c r="BE7" s="69">
        <f>SUM(BE3:BE6)</f>
        <v>0</v>
      </c>
      <c r="BF7" s="69">
        <f>SUM(BF3:BF6)</f>
        <v>0</v>
      </c>
      <c r="BG7" s="69">
        <f>SUM(BG3:BG6)</f>
        <v>0</v>
      </c>
      <c r="BH7" s="69">
        <f>SUM(BH3:BH6)</f>
        <v>0</v>
      </c>
      <c r="BI7" s="69">
        <f>SUM(BI3:BI6)</f>
        <v>0</v>
      </c>
    </row>
    <row r="8" spans="1:61">
      <c r="K8" s="137" t="s">
        <v>484</v>
      </c>
    </row>
    <row r="9" spans="1:61">
      <c r="G9" s="137" t="s">
        <v>484</v>
      </c>
      <c r="H9" s="301" t="s">
        <v>100</v>
      </c>
      <c r="I9" s="137"/>
      <c r="J9" s="137"/>
      <c r="K9" s="137"/>
      <c r="L9" s="137" t="s">
        <v>484</v>
      </c>
      <c r="M9" s="117"/>
      <c r="N9" s="117"/>
      <c r="S9" s="179" t="s">
        <v>167</v>
      </c>
      <c r="Z9" s="2"/>
      <c r="AB9" s="117" t="s">
        <v>101</v>
      </c>
      <c r="AI9" s="220" t="s">
        <v>102</v>
      </c>
    </row>
    <row r="10" spans="1:61">
      <c r="B10" s="3" t="s">
        <v>542</v>
      </c>
      <c r="F10" s="3"/>
      <c r="G10" s="3"/>
      <c r="H10" s="3"/>
      <c r="I10" s="157" t="s">
        <v>161</v>
      </c>
      <c r="J10" s="119"/>
      <c r="L10" s="137"/>
      <c r="M10" s="3"/>
      <c r="N10" s="3"/>
      <c r="O10" s="3"/>
      <c r="P10" s="157" t="s">
        <v>168</v>
      </c>
      <c r="S10" s="9"/>
    </row>
    <row r="11" spans="1:61">
      <c r="B11" s="3" t="s">
        <v>543</v>
      </c>
      <c r="C11" s="2" t="s">
        <v>564</v>
      </c>
      <c r="E11" s="118"/>
      <c r="F11" s="3"/>
      <c r="G11" s="3"/>
      <c r="H11" s="3"/>
      <c r="I11" s="119" t="s">
        <v>162</v>
      </c>
      <c r="J11" s="119"/>
      <c r="L11" s="3"/>
      <c r="M11" s="3"/>
      <c r="N11" s="3"/>
      <c r="O11" s="3"/>
      <c r="Q11" s="119" t="s">
        <v>169</v>
      </c>
      <c r="S11" s="9"/>
    </row>
    <row r="12" spans="1:61">
      <c r="B12" s="3" t="s">
        <v>544</v>
      </c>
      <c r="C12" s="2" t="s">
        <v>565</v>
      </c>
      <c r="I12" s="119"/>
      <c r="J12" s="157" t="s">
        <v>163</v>
      </c>
      <c r="M12" s="152" t="s">
        <v>465</v>
      </c>
      <c r="N12" s="4"/>
      <c r="S12" s="9"/>
    </row>
    <row r="13" spans="1:61">
      <c r="B13" s="3" t="s">
        <v>545</v>
      </c>
      <c r="J13" s="119" t="s">
        <v>164</v>
      </c>
      <c r="S13" s="9"/>
    </row>
    <row r="14" spans="1:61">
      <c r="B14" s="3" t="s">
        <v>551</v>
      </c>
      <c r="S14" s="9"/>
    </row>
    <row r="15" spans="1:61">
      <c r="B15" s="3" t="s">
        <v>546</v>
      </c>
      <c r="S15" s="9"/>
    </row>
    <row r="16" spans="1:61">
      <c r="B16" s="3" t="s">
        <v>547</v>
      </c>
      <c r="S16" s="9"/>
    </row>
    <row r="17" spans="2:20">
      <c r="B17" s="3" t="s">
        <v>549</v>
      </c>
    </row>
    <row r="18" spans="2:20">
      <c r="B18" s="3" t="s">
        <v>550</v>
      </c>
      <c r="P18" s="2"/>
      <c r="Q18" s="2"/>
      <c r="R18" s="2"/>
      <c r="S18" s="2"/>
      <c r="T18" s="135"/>
    </row>
    <row r="19" spans="2:20">
      <c r="B19" s="3" t="s">
        <v>552</v>
      </c>
    </row>
  </sheetData>
  <mergeCells count="15">
    <mergeCell ref="AM1:AV1"/>
    <mergeCell ref="AW1:BD1"/>
    <mergeCell ref="BE1:BI1"/>
    <mergeCell ref="T1:AC1"/>
    <mergeCell ref="BH2:BI2"/>
    <mergeCell ref="AU2:AV2"/>
    <mergeCell ref="A7:D7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22"/>
  <sheetViews>
    <sheetView workbookViewId="0">
      <pane ySplit="2" topLeftCell="A3" activePane="bottomLeft" state="frozen"/>
      <selection pane="bottomLeft" activeCell="G37" sqref="G37"/>
    </sheetView>
  </sheetViews>
  <sheetFormatPr defaultRowHeight="11.25"/>
  <cols>
    <col min="1" max="1" width="10.5703125" style="8" bestFit="1" customWidth="1"/>
    <col min="2" max="2" width="55" style="9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3" width="9.85546875" style="83" customWidth="1"/>
    <col min="24" max="24" width="7.42578125" style="83" customWidth="1"/>
    <col min="25" max="25" width="11.42578125" style="83" bestFit="1" customWidth="1"/>
    <col min="26" max="26" width="43.28515625" style="83" bestFit="1" customWidth="1"/>
    <col min="27" max="16384" width="9.140625" style="3"/>
  </cols>
  <sheetData>
    <row r="1" spans="1:26" s="4" customFormat="1" ht="15.75" customHeight="1">
      <c r="A1" s="639" t="s">
        <v>31</v>
      </c>
      <c r="B1" s="640"/>
      <c r="C1" s="640"/>
      <c r="D1" s="641"/>
      <c r="E1" s="642" t="s">
        <v>172</v>
      </c>
      <c r="F1" s="643"/>
      <c r="G1" s="643"/>
      <c r="H1" s="643"/>
      <c r="I1" s="634" t="s">
        <v>166</v>
      </c>
      <c r="J1" s="634"/>
      <c r="K1" s="634"/>
      <c r="L1" s="634"/>
      <c r="M1" s="634"/>
      <c r="N1" s="634"/>
      <c r="O1" s="634"/>
      <c r="P1" s="634"/>
      <c r="Q1" s="634"/>
      <c r="R1" s="634"/>
      <c r="S1" s="634"/>
      <c r="T1" s="634"/>
      <c r="U1" s="634"/>
      <c r="V1" s="634"/>
      <c r="W1" s="635" t="s">
        <v>29</v>
      </c>
      <c r="X1" s="636"/>
      <c r="Y1" s="636"/>
      <c r="Z1" s="636"/>
    </row>
    <row r="2" spans="1:26" s="4" customFormat="1" ht="23.25" thickBot="1">
      <c r="A2" s="10" t="s">
        <v>19</v>
      </c>
      <c r="B2" s="149" t="s">
        <v>0</v>
      </c>
      <c r="C2" s="55" t="s">
        <v>11</v>
      </c>
      <c r="D2" s="150" t="s">
        <v>12</v>
      </c>
      <c r="E2" s="41" t="s">
        <v>486</v>
      </c>
      <c r="F2" s="644" t="s">
        <v>29</v>
      </c>
      <c r="G2" s="645"/>
      <c r="H2" s="646"/>
      <c r="I2" s="41" t="s">
        <v>89</v>
      </c>
      <c r="J2" s="55" t="s">
        <v>90</v>
      </c>
      <c r="K2" s="55" t="s">
        <v>92</v>
      </c>
      <c r="L2" s="55" t="s">
        <v>244</v>
      </c>
      <c r="M2" s="41" t="s">
        <v>245</v>
      </c>
      <c r="N2" s="41" t="s">
        <v>246</v>
      </c>
      <c r="O2" s="55" t="s">
        <v>518</v>
      </c>
      <c r="P2" s="55" t="s">
        <v>36</v>
      </c>
      <c r="Q2" s="55" t="s">
        <v>519</v>
      </c>
      <c r="R2" s="55"/>
      <c r="S2" s="55" t="s">
        <v>520</v>
      </c>
      <c r="T2" s="55" t="s">
        <v>521</v>
      </c>
      <c r="U2" s="55" t="s">
        <v>536</v>
      </c>
      <c r="V2" s="55" t="s">
        <v>47</v>
      </c>
      <c r="W2" s="637"/>
      <c r="X2" s="638"/>
      <c r="Y2" s="638"/>
      <c r="Z2" s="638"/>
    </row>
    <row r="3" spans="1:26" s="192" customFormat="1">
      <c r="A3" s="484">
        <f>'1-συμβολαια'!A3</f>
        <v>11220</v>
      </c>
      <c r="B3" s="350" t="str">
        <f>'1-συμβολαια'!C3</f>
        <v>αποδοχή κληρονομιάς</v>
      </c>
      <c r="C3" s="319" t="str">
        <f>'4-πολλυπρ'!D3</f>
        <v>219-54 = μήτηρ</v>
      </c>
      <c r="D3" s="319" t="str">
        <f>'4-πολλυπρ'!I3</f>
        <v>219-54 = γουταςΔημητριος</v>
      </c>
      <c r="E3" s="320">
        <v>20</v>
      </c>
      <c r="F3" s="354" t="s">
        <v>173</v>
      </c>
      <c r="G3" s="354" t="s">
        <v>174</v>
      </c>
      <c r="H3" s="320"/>
      <c r="I3" s="320">
        <v>10</v>
      </c>
      <c r="J3" s="320">
        <v>10</v>
      </c>
      <c r="K3" s="488"/>
      <c r="L3" s="319"/>
      <c r="M3" s="320"/>
      <c r="N3" s="320"/>
      <c r="O3" s="319">
        <f>3*5*10</f>
        <v>150</v>
      </c>
      <c r="P3" s="319"/>
      <c r="Q3" s="319"/>
      <c r="R3" s="319"/>
      <c r="S3" s="320">
        <f>5*1.47</f>
        <v>7.35</v>
      </c>
      <c r="T3" s="320">
        <f>23*5</f>
        <v>115</v>
      </c>
      <c r="U3" s="319"/>
      <c r="V3" s="320">
        <f t="shared" ref="V3" si="0">SUM(I3:U3)</f>
        <v>292.35000000000002</v>
      </c>
      <c r="W3" s="424"/>
      <c r="X3" s="424"/>
      <c r="Y3" s="491"/>
      <c r="Z3" s="268"/>
    </row>
    <row r="4" spans="1:26" s="192" customFormat="1">
      <c r="A4" s="485">
        <f>'1-συμβολαια'!A4</f>
        <v>0</v>
      </c>
      <c r="B4" s="350" t="str">
        <f>'1-συμβολαια'!C4</f>
        <v>χρησικτησία  αγροτεμαχίων 1-2-3-4-5-6-8-9-??? = πατρός ΔΩΡΕΑ άτυπος</v>
      </c>
      <c r="C4" s="261">
        <f>'4-πολλυπρ'!D4</f>
        <v>0</v>
      </c>
      <c r="D4" s="261" t="str">
        <f>'4-πολλυπρ'!I4</f>
        <v>219-54 = μήτηρ</v>
      </c>
      <c r="E4" s="320">
        <f>6*10</f>
        <v>60</v>
      </c>
      <c r="F4" s="354" t="s">
        <v>173</v>
      </c>
      <c r="G4" s="354" t="s">
        <v>174</v>
      </c>
      <c r="H4" s="320"/>
      <c r="I4" s="320"/>
      <c r="J4" s="320"/>
      <c r="K4" s="488"/>
      <c r="L4" s="319">
        <f>30*10</f>
        <v>300</v>
      </c>
      <c r="M4" s="320"/>
      <c r="N4" s="320"/>
      <c r="O4" s="319"/>
      <c r="P4" s="319"/>
      <c r="Q4" s="319"/>
      <c r="R4" s="319"/>
      <c r="S4" s="320">
        <f>42*1.47</f>
        <v>61.74</v>
      </c>
      <c r="T4" s="320">
        <f>42*5</f>
        <v>210</v>
      </c>
      <c r="U4" s="319"/>
      <c r="V4" s="320">
        <f t="shared" ref="V4:V6" si="1">SUM(I4:U4)</f>
        <v>571.74</v>
      </c>
      <c r="W4" s="321"/>
      <c r="X4" s="321"/>
      <c r="Y4" s="355"/>
      <c r="Z4" s="268"/>
    </row>
    <row r="5" spans="1:26" s="192" customFormat="1">
      <c r="A5" s="485">
        <f>'1-συμβολαια'!A5</f>
        <v>0</v>
      </c>
      <c r="B5" s="350" t="str">
        <f>'1-συμβολαια'!C5</f>
        <v>χρησικτησία  οικοπέδων  5-6 = πατρός ΔΩΡΕΑ άτυπος</v>
      </c>
      <c r="C5" s="261">
        <f>'4-πολλυπρ'!D5</f>
        <v>0</v>
      </c>
      <c r="D5" s="261" t="str">
        <f>'4-πολλυπρ'!I5</f>
        <v>219-54 = μήτηρ</v>
      </c>
      <c r="E5" s="320">
        <f>3*10</f>
        <v>30</v>
      </c>
      <c r="F5" s="354" t="s">
        <v>173</v>
      </c>
      <c r="G5" s="354" t="s">
        <v>174</v>
      </c>
      <c r="H5" s="320"/>
      <c r="I5" s="320"/>
      <c r="J5" s="320"/>
      <c r="K5" s="488"/>
      <c r="L5" s="319"/>
      <c r="M5" s="320"/>
      <c r="N5" s="320"/>
      <c r="O5" s="319">
        <f>3*5*10</f>
        <v>150</v>
      </c>
      <c r="P5" s="319"/>
      <c r="Q5" s="319"/>
      <c r="R5" s="319"/>
      <c r="S5" s="320">
        <f>6*1.47</f>
        <v>8.82</v>
      </c>
      <c r="T5" s="320">
        <f>21*5</f>
        <v>105</v>
      </c>
      <c r="U5" s="319"/>
      <c r="V5" s="320">
        <f t="shared" si="1"/>
        <v>263.82</v>
      </c>
      <c r="W5" s="321"/>
      <c r="X5" s="321"/>
      <c r="Y5" s="355"/>
      <c r="Z5" s="268"/>
    </row>
    <row r="6" spans="1:26" s="192" customFormat="1" ht="12" thickBot="1">
      <c r="A6" s="486">
        <f>'1-συμβολαια'!A6</f>
        <v>0</v>
      </c>
      <c r="B6" s="483" t="str">
        <f>'1-συμβολαια'!C6</f>
        <v>χρησικτησία αγροτεμαχίου 7' = ΑΝΑΔΑΣΜΟΣ</v>
      </c>
      <c r="C6" s="442">
        <f>'4-πολλυπρ'!D6</f>
        <v>0</v>
      </c>
      <c r="D6" s="442" t="str">
        <f>'4-πολλυπρ'!I6</f>
        <v>219-54 = μήτηρ</v>
      </c>
      <c r="E6" s="405">
        <v>10</v>
      </c>
      <c r="F6" s="409" t="s">
        <v>173</v>
      </c>
      <c r="G6" s="409" t="s">
        <v>174</v>
      </c>
      <c r="H6" s="405"/>
      <c r="I6" s="405"/>
      <c r="J6" s="405"/>
      <c r="K6" s="489"/>
      <c r="L6" s="442">
        <v>50</v>
      </c>
      <c r="M6" s="405"/>
      <c r="N6" s="405"/>
      <c r="O6" s="442"/>
      <c r="P6" s="442"/>
      <c r="Q6" s="442"/>
      <c r="R6" s="442"/>
      <c r="S6" s="405">
        <f>2*1.47</f>
        <v>2.94</v>
      </c>
      <c r="T6" s="405">
        <f>12*5</f>
        <v>60</v>
      </c>
      <c r="U6" s="442"/>
      <c r="V6" s="405">
        <f t="shared" si="1"/>
        <v>112.94</v>
      </c>
      <c r="W6" s="419"/>
      <c r="X6" s="419"/>
      <c r="Y6" s="487"/>
      <c r="Z6" s="268"/>
    </row>
    <row r="7" spans="1:26">
      <c r="A7" s="611" t="s">
        <v>35</v>
      </c>
      <c r="B7" s="612"/>
      <c r="C7" s="612"/>
      <c r="D7" s="613"/>
      <c r="E7" s="69">
        <f>SUM(E3:E6)</f>
        <v>120</v>
      </c>
      <c r="F7" s="69"/>
      <c r="G7" s="69"/>
      <c r="H7" s="69"/>
      <c r="I7" s="69">
        <f>SUM(I3:I6)</f>
        <v>10</v>
      </c>
      <c r="J7" s="69">
        <f>SUM(J3:J6)</f>
        <v>10</v>
      </c>
      <c r="K7" s="490">
        <f>SUM(K3:K6)</f>
        <v>0</v>
      </c>
      <c r="L7" s="69">
        <f>SUM(L3:L6)</f>
        <v>350</v>
      </c>
      <c r="M7" s="69">
        <f>SUM(M3:M6)</f>
        <v>0</v>
      </c>
      <c r="N7" s="69">
        <f>SUM(N3:N6)</f>
        <v>0</v>
      </c>
      <c r="O7" s="69">
        <f>SUM(O3:O6)</f>
        <v>300</v>
      </c>
      <c r="P7" s="69">
        <f>SUM(P3:P6)</f>
        <v>0</v>
      </c>
      <c r="Q7" s="69">
        <f>SUM(Q3:Q6)</f>
        <v>0</v>
      </c>
      <c r="R7" s="69">
        <f>SUM(R3:R6)</f>
        <v>0</v>
      </c>
      <c r="S7" s="69">
        <f>SUM(S3:S6)</f>
        <v>80.849999999999994</v>
      </c>
      <c r="T7" s="69">
        <f>SUM(T3:T6)</f>
        <v>490</v>
      </c>
      <c r="U7" s="69">
        <f>SUM(U3:U6)</f>
        <v>0</v>
      </c>
      <c r="V7" s="69">
        <f>SUM(V3:V6)</f>
        <v>1240.8500000000001</v>
      </c>
      <c r="W7" s="84">
        <f>SUM(W3:W6)</f>
        <v>0</v>
      </c>
      <c r="X7" s="140"/>
      <c r="Y7" s="3"/>
      <c r="Z7" s="3"/>
    </row>
    <row r="9" spans="1:26" ht="15.75" customHeight="1">
      <c r="I9" s="137" t="s">
        <v>487</v>
      </c>
      <c r="L9" s="133" t="s">
        <v>488</v>
      </c>
      <c r="X9" s="151"/>
      <c r="Y9" s="88"/>
      <c r="Z9" s="151"/>
    </row>
    <row r="10" spans="1:26">
      <c r="F10" s="157" t="s">
        <v>170</v>
      </c>
      <c r="G10" s="119"/>
      <c r="H10" s="83"/>
      <c r="L10" s="169" t="s">
        <v>212</v>
      </c>
      <c r="X10" s="2"/>
    </row>
    <row r="11" spans="1:26">
      <c r="F11" s="83"/>
      <c r="G11" s="119" t="s">
        <v>171</v>
      </c>
      <c r="M11" s="168" t="s">
        <v>213</v>
      </c>
      <c r="W11" s="2"/>
      <c r="X11" s="2"/>
    </row>
    <row r="12" spans="1:26" ht="12.75">
      <c r="N12" s="397" t="s">
        <v>214</v>
      </c>
      <c r="O12" s="398"/>
      <c r="W12" s="2"/>
      <c r="X12" s="2"/>
    </row>
    <row r="13" spans="1:26" ht="12.75">
      <c r="B13" s="3" t="s">
        <v>542</v>
      </c>
      <c r="D13" s="3">
        <v>6</v>
      </c>
      <c r="N13" s="398"/>
      <c r="O13" s="399" t="s">
        <v>513</v>
      </c>
      <c r="W13" s="2"/>
      <c r="X13" s="2"/>
    </row>
    <row r="14" spans="1:26" ht="12.75">
      <c r="B14" s="3" t="s">
        <v>543</v>
      </c>
      <c r="C14" s="2" t="s">
        <v>564</v>
      </c>
      <c r="D14" s="3">
        <v>3</v>
      </c>
      <c r="P14" s="399" t="s">
        <v>514</v>
      </c>
      <c r="Q14" s="398"/>
      <c r="R14" s="398"/>
      <c r="S14" s="398"/>
    </row>
    <row r="15" spans="1:26" ht="12.75">
      <c r="B15" s="3" t="s">
        <v>544</v>
      </c>
      <c r="C15" s="2" t="s">
        <v>565</v>
      </c>
      <c r="D15" s="3">
        <v>1</v>
      </c>
      <c r="P15" s="398"/>
      <c r="Q15" s="399" t="s">
        <v>515</v>
      </c>
      <c r="R15" s="398"/>
      <c r="S15" s="398"/>
    </row>
    <row r="16" spans="1:26" ht="12.75">
      <c r="B16" s="3" t="s">
        <v>545</v>
      </c>
      <c r="P16" s="398"/>
      <c r="Q16" s="398"/>
      <c r="R16" s="398"/>
      <c r="S16" s="398" t="s">
        <v>516</v>
      </c>
    </row>
    <row r="17" spans="2:26" ht="12.75">
      <c r="B17" s="3" t="s">
        <v>551</v>
      </c>
      <c r="N17" s="397"/>
      <c r="O17" s="398"/>
      <c r="P17" s="398"/>
      <c r="Q17" s="398"/>
      <c r="R17" s="398"/>
      <c r="S17" s="398"/>
      <c r="T17" s="398" t="s">
        <v>517</v>
      </c>
      <c r="U17" s="398"/>
      <c r="V17" s="398"/>
      <c r="W17" s="398"/>
      <c r="X17" s="398"/>
      <c r="Y17" s="398"/>
      <c r="Z17" s="398"/>
    </row>
    <row r="18" spans="2:26">
      <c r="B18" s="3" t="s">
        <v>546</v>
      </c>
      <c r="U18" s="2" t="s">
        <v>536</v>
      </c>
    </row>
    <row r="19" spans="2:26">
      <c r="B19" s="3" t="s">
        <v>547</v>
      </c>
    </row>
    <row r="20" spans="2:26">
      <c r="B20" s="3" t="s">
        <v>549</v>
      </c>
    </row>
    <row r="21" spans="2:26">
      <c r="B21" s="3" t="s">
        <v>550</v>
      </c>
    </row>
    <row r="22" spans="2:26">
      <c r="B22" s="3" t="s">
        <v>552</v>
      </c>
    </row>
  </sheetData>
  <mergeCells count="6">
    <mergeCell ref="I1:V1"/>
    <mergeCell ref="W1:Z2"/>
    <mergeCell ref="A1:D1"/>
    <mergeCell ref="A7:D7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8"/>
  <sheetViews>
    <sheetView workbookViewId="0">
      <pane ySplit="2" topLeftCell="A3" activePane="bottomLeft" state="frozen"/>
      <selection pane="bottomLeft" activeCell="L27" sqref="L27"/>
    </sheetView>
  </sheetViews>
  <sheetFormatPr defaultRowHeight="11.25"/>
  <cols>
    <col min="1" max="1" width="5.85546875" style="3" customWidth="1"/>
    <col min="2" max="2" width="53.28515625" style="3" bestFit="1" customWidth="1"/>
    <col min="3" max="3" width="13.7109375" style="3" customWidth="1"/>
    <col min="4" max="4" width="9.140625" style="3"/>
    <col min="5" max="5" width="10" style="3" customWidth="1"/>
    <col min="6" max="11" width="9.140625" style="3"/>
    <col min="12" max="12" width="6.5703125" style="3" customWidth="1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655" t="s">
        <v>333</v>
      </c>
      <c r="B1" s="656"/>
      <c r="C1" s="656"/>
      <c r="D1" s="656"/>
      <c r="E1" s="656"/>
      <c r="F1" s="656"/>
      <c r="G1" s="656"/>
      <c r="H1" s="656"/>
      <c r="I1" s="656"/>
      <c r="J1" s="656"/>
      <c r="K1" s="656"/>
      <c r="L1" s="656"/>
      <c r="M1" s="656"/>
      <c r="N1" s="656"/>
      <c r="O1" s="656"/>
      <c r="P1" s="656"/>
      <c r="Q1" s="656"/>
      <c r="R1" s="656"/>
      <c r="S1" s="656"/>
      <c r="T1" s="656"/>
      <c r="U1" s="656"/>
      <c r="V1" s="656"/>
      <c r="W1" s="656"/>
      <c r="X1" s="656"/>
      <c r="Y1" s="656"/>
      <c r="Z1" s="656"/>
      <c r="AA1" s="656"/>
      <c r="AB1" s="656"/>
      <c r="AC1" s="656"/>
      <c r="AD1" s="656"/>
      <c r="AE1" s="657" t="s">
        <v>47</v>
      </c>
      <c r="AF1" s="659" t="s">
        <v>9</v>
      </c>
      <c r="AG1" s="661" t="s">
        <v>33</v>
      </c>
      <c r="AH1" s="647" t="s">
        <v>343</v>
      </c>
      <c r="AI1" s="649" t="s">
        <v>85</v>
      </c>
      <c r="AJ1" s="650"/>
      <c r="AK1" s="650"/>
      <c r="AL1" s="651"/>
    </row>
    <row r="2" spans="1:38" ht="12" thickBot="1">
      <c r="A2" s="195"/>
      <c r="B2" s="196" t="s">
        <v>342</v>
      </c>
      <c r="C2" s="196" t="s">
        <v>86</v>
      </c>
      <c r="D2" s="197" t="s">
        <v>334</v>
      </c>
      <c r="E2" s="173" t="s">
        <v>31</v>
      </c>
      <c r="F2" s="173" t="s">
        <v>335</v>
      </c>
      <c r="G2" s="173" t="s">
        <v>336</v>
      </c>
      <c r="H2" s="173" t="s">
        <v>337</v>
      </c>
      <c r="I2" s="173" t="s">
        <v>338</v>
      </c>
      <c r="J2" s="173" t="s">
        <v>339</v>
      </c>
      <c r="K2" s="622" t="s">
        <v>29</v>
      </c>
      <c r="L2" s="623"/>
      <c r="M2" s="183" t="s">
        <v>340</v>
      </c>
      <c r="N2" s="183" t="s">
        <v>31</v>
      </c>
      <c r="O2" s="183" t="s">
        <v>335</v>
      </c>
      <c r="P2" s="183" t="s">
        <v>336</v>
      </c>
      <c r="Q2" s="183" t="s">
        <v>337</v>
      </c>
      <c r="R2" s="183" t="s">
        <v>338</v>
      </c>
      <c r="S2" s="183" t="s">
        <v>339</v>
      </c>
      <c r="T2" s="624" t="s">
        <v>29</v>
      </c>
      <c r="U2" s="625"/>
      <c r="V2" s="173" t="s">
        <v>341</v>
      </c>
      <c r="W2" s="173" t="s">
        <v>31</v>
      </c>
      <c r="X2" s="173" t="s">
        <v>335</v>
      </c>
      <c r="Y2" s="173" t="s">
        <v>336</v>
      </c>
      <c r="Z2" s="173" t="s">
        <v>337</v>
      </c>
      <c r="AA2" s="173" t="s">
        <v>338</v>
      </c>
      <c r="AB2" s="173" t="s">
        <v>339</v>
      </c>
      <c r="AC2" s="622" t="s">
        <v>29</v>
      </c>
      <c r="AD2" s="623"/>
      <c r="AE2" s="658"/>
      <c r="AF2" s="660"/>
      <c r="AG2" s="662"/>
      <c r="AH2" s="648"/>
      <c r="AI2" s="652"/>
      <c r="AJ2" s="653"/>
      <c r="AK2" s="653"/>
      <c r="AL2" s="654"/>
    </row>
    <row r="3" spans="1:38" s="5" customFormat="1">
      <c r="A3" s="461">
        <f>'1-συμβολαια'!A3</f>
        <v>11220</v>
      </c>
      <c r="B3" s="356" t="str">
        <f>'1-συμβολαια'!C3</f>
        <v>αποδοχή κληρονομιάς</v>
      </c>
      <c r="C3" s="316">
        <f>'1-συμβολαια'!D3</f>
        <v>0</v>
      </c>
      <c r="D3" s="316">
        <f t="shared" ref="D3" si="0">C3*1.3%</f>
        <v>0</v>
      </c>
      <c r="E3" s="356"/>
      <c r="F3" s="356"/>
      <c r="G3" s="356" t="s">
        <v>505</v>
      </c>
      <c r="H3" s="356"/>
      <c r="I3" s="393"/>
      <c r="J3" s="356"/>
      <c r="K3" s="356"/>
      <c r="L3" s="356"/>
      <c r="M3" s="316"/>
      <c r="N3" s="356"/>
      <c r="O3" s="356"/>
      <c r="P3" s="356"/>
      <c r="Q3" s="356"/>
      <c r="R3" s="356"/>
      <c r="S3" s="356"/>
      <c r="T3" s="356"/>
      <c r="U3" s="356"/>
      <c r="V3" s="316"/>
      <c r="W3" s="356"/>
      <c r="X3" s="356"/>
      <c r="Y3" s="356"/>
      <c r="Z3" s="356"/>
      <c r="AA3" s="356"/>
      <c r="AB3" s="356"/>
      <c r="AC3" s="356"/>
      <c r="AD3" s="356"/>
      <c r="AE3" s="316">
        <f t="shared" ref="AE3" si="1">D3+M3+V3</f>
        <v>0</v>
      </c>
      <c r="AF3" s="316">
        <f t="shared" ref="AF3" si="2">E3+N3+W3</f>
        <v>0</v>
      </c>
      <c r="AG3" s="316">
        <f t="shared" ref="AG3" si="3">AE3-AF3</f>
        <v>0</v>
      </c>
      <c r="AH3" s="356"/>
      <c r="AI3" s="356"/>
      <c r="AJ3" s="356"/>
      <c r="AK3" s="356"/>
      <c r="AL3" s="356"/>
    </row>
    <row r="4" spans="1:38" s="5" customFormat="1">
      <c r="A4" s="380"/>
      <c r="B4" s="75" t="str">
        <f>'1-συμβολαια'!C4</f>
        <v>χρησικτησία  αγροτεμαχίων 1-2-3-4-5-6-8-9-??? = πατρός ΔΩΡΕΑ άτυπος</v>
      </c>
      <c r="C4" s="353">
        <f>'1-συμβολαια'!D4</f>
        <v>8065.87</v>
      </c>
      <c r="D4" s="353"/>
      <c r="E4" s="75"/>
      <c r="F4" s="75"/>
      <c r="G4" s="75"/>
      <c r="H4" s="75"/>
      <c r="I4" s="75"/>
      <c r="J4" s="75"/>
      <c r="K4" s="75"/>
      <c r="L4" s="75"/>
      <c r="M4" s="353">
        <f t="shared" ref="M4:M6" si="4">C4*0.65%</f>
        <v>52.428155000000004</v>
      </c>
      <c r="N4" s="75"/>
      <c r="O4" s="75"/>
      <c r="P4" s="75"/>
      <c r="Q4" s="75"/>
      <c r="R4" s="75"/>
      <c r="S4" s="75"/>
      <c r="T4" s="75"/>
      <c r="U4" s="75"/>
      <c r="V4" s="353">
        <f t="shared" ref="V4:V6" si="5">C4*0.125%</f>
        <v>10.0823375</v>
      </c>
      <c r="W4" s="75"/>
      <c r="X4" s="75"/>
      <c r="Y4" s="75"/>
      <c r="Z4" s="75"/>
      <c r="AA4" s="75"/>
      <c r="AB4" s="75"/>
      <c r="AC4" s="75"/>
      <c r="AD4" s="75"/>
      <c r="AE4" s="316">
        <f t="shared" ref="AE4:AE6" si="6">D4+M4+V4</f>
        <v>62.510492500000005</v>
      </c>
      <c r="AF4" s="316">
        <f t="shared" ref="AF4:AF6" si="7">E4+N4+W4</f>
        <v>0</v>
      </c>
      <c r="AG4" s="316">
        <f t="shared" ref="AG4:AG6" si="8">AE4-AF4</f>
        <v>62.510492500000005</v>
      </c>
      <c r="AH4" s="75"/>
      <c r="AI4" s="75"/>
      <c r="AJ4" s="75"/>
      <c r="AK4" s="75"/>
      <c r="AL4" s="75"/>
    </row>
    <row r="5" spans="1:38" s="5" customFormat="1">
      <c r="A5" s="380"/>
      <c r="B5" s="75" t="str">
        <f>'1-συμβολαια'!C5</f>
        <v>χρησικτησία  οικοπέδων  5-6 = πατρός ΔΩΡΕΑ άτυπος</v>
      </c>
      <c r="C5" s="353">
        <f>'1-συμβολαια'!D5</f>
        <v>11423.74</v>
      </c>
      <c r="D5" s="353"/>
      <c r="E5" s="75"/>
      <c r="F5" s="75"/>
      <c r="G5" s="75"/>
      <c r="H5" s="75"/>
      <c r="I5" s="75"/>
      <c r="J5" s="75"/>
      <c r="K5" s="75"/>
      <c r="L5" s="75"/>
      <c r="M5" s="353">
        <f t="shared" si="4"/>
        <v>74.254310000000004</v>
      </c>
      <c r="N5" s="75"/>
      <c r="O5" s="75"/>
      <c r="P5" s="75"/>
      <c r="Q5" s="75"/>
      <c r="R5" s="75"/>
      <c r="S5" s="75"/>
      <c r="T5" s="75"/>
      <c r="U5" s="75"/>
      <c r="V5" s="353">
        <f t="shared" si="5"/>
        <v>14.279674999999999</v>
      </c>
      <c r="W5" s="75"/>
      <c r="X5" s="75"/>
      <c r="Y5" s="75"/>
      <c r="Z5" s="75"/>
      <c r="AA5" s="75"/>
      <c r="AB5" s="75"/>
      <c r="AC5" s="75"/>
      <c r="AD5" s="75"/>
      <c r="AE5" s="316">
        <f t="shared" si="6"/>
        <v>88.533985000000001</v>
      </c>
      <c r="AF5" s="316">
        <f t="shared" si="7"/>
        <v>0</v>
      </c>
      <c r="AG5" s="316">
        <f t="shared" si="8"/>
        <v>88.533985000000001</v>
      </c>
      <c r="AH5" s="75"/>
      <c r="AI5" s="75"/>
      <c r="AJ5" s="75"/>
      <c r="AK5" s="75"/>
      <c r="AL5" s="75"/>
    </row>
    <row r="6" spans="1:38" s="5" customFormat="1" ht="12" thickBot="1">
      <c r="A6" s="462"/>
      <c r="B6" s="411" t="str">
        <f>'1-συμβολαια'!C6</f>
        <v>χρησικτησία αγροτεμαχίου 7' = ΑΝΑΔΑΣΜΟΣ</v>
      </c>
      <c r="C6" s="408">
        <f>'1-συμβολαια'!D6</f>
        <v>2773.39</v>
      </c>
      <c r="D6" s="408"/>
      <c r="E6" s="411"/>
      <c r="F6" s="411"/>
      <c r="G6" s="411"/>
      <c r="H6" s="411"/>
      <c r="I6" s="411"/>
      <c r="J6" s="411"/>
      <c r="K6" s="411"/>
      <c r="L6" s="411"/>
      <c r="M6" s="408">
        <f t="shared" si="4"/>
        <v>18.027035000000001</v>
      </c>
      <c r="N6" s="411"/>
      <c r="O6" s="411"/>
      <c r="P6" s="411"/>
      <c r="Q6" s="411"/>
      <c r="R6" s="411"/>
      <c r="S6" s="411"/>
      <c r="T6" s="411"/>
      <c r="U6" s="411"/>
      <c r="V6" s="408">
        <f t="shared" si="5"/>
        <v>3.4667374999999998</v>
      </c>
      <c r="W6" s="411"/>
      <c r="X6" s="411"/>
      <c r="Y6" s="411"/>
      <c r="Z6" s="411"/>
      <c r="AA6" s="411"/>
      <c r="AB6" s="411"/>
      <c r="AC6" s="411"/>
      <c r="AD6" s="411"/>
      <c r="AE6" s="408">
        <f t="shared" si="6"/>
        <v>21.493772500000002</v>
      </c>
      <c r="AF6" s="408">
        <f t="shared" si="7"/>
        <v>0</v>
      </c>
      <c r="AG6" s="408">
        <f t="shared" si="8"/>
        <v>21.493772500000002</v>
      </c>
      <c r="AH6" s="411"/>
      <c r="AI6" s="411"/>
      <c r="AJ6" s="411"/>
      <c r="AK6" s="75"/>
      <c r="AL6" s="75"/>
    </row>
    <row r="7" spans="1:38">
      <c r="A7" s="820" t="str">
        <f>'1-συμβολαια'!A7</f>
        <v>σύνολο</v>
      </c>
      <c r="B7" s="821"/>
      <c r="C7" s="822"/>
      <c r="D7" s="298">
        <f>SUM(D3:D6)</f>
        <v>0</v>
      </c>
      <c r="E7" s="194"/>
      <c r="F7" s="194"/>
      <c r="G7" s="194"/>
      <c r="H7" s="194"/>
      <c r="I7" s="194"/>
      <c r="J7" s="194"/>
      <c r="K7" s="194"/>
      <c r="L7" s="194"/>
      <c r="M7" s="298">
        <f>SUM(M3:M6)</f>
        <v>144.70950000000002</v>
      </c>
      <c r="N7" s="194"/>
      <c r="O7" s="194"/>
      <c r="P7" s="194"/>
      <c r="Q7" s="194"/>
      <c r="R7" s="194"/>
      <c r="S7" s="194"/>
      <c r="T7" s="194"/>
      <c r="U7" s="194"/>
      <c r="V7" s="298"/>
      <c r="W7" s="194"/>
      <c r="X7" s="194"/>
      <c r="Y7" s="194"/>
      <c r="Z7" s="194"/>
      <c r="AA7" s="194"/>
      <c r="AB7" s="194"/>
      <c r="AC7" s="194"/>
      <c r="AD7" s="194"/>
      <c r="AE7" s="298">
        <f>SUM(AE3:AE6)</f>
        <v>172.53825000000001</v>
      </c>
      <c r="AF7" s="298">
        <f>SUM(AF3:AF6)</f>
        <v>0</v>
      </c>
      <c r="AG7" s="298">
        <f>SUM(AG3:AG6)</f>
        <v>172.53825000000001</v>
      </c>
      <c r="AH7" s="194">
        <f>SUM(AH3:AH6)</f>
        <v>0</v>
      </c>
      <c r="AI7" s="194"/>
      <c r="AJ7" s="194"/>
      <c r="AK7" s="194"/>
      <c r="AL7" s="194"/>
    </row>
    <row r="9" spans="1:38">
      <c r="E9" s="2"/>
      <c r="F9" s="2"/>
      <c r="G9" s="2"/>
      <c r="H9" s="164" t="s">
        <v>344</v>
      </c>
      <c r="I9" s="2"/>
      <c r="J9" s="2"/>
      <c r="K9" s="2"/>
      <c r="L9" s="2"/>
      <c r="M9" s="2"/>
      <c r="N9" s="2"/>
      <c r="O9" s="2"/>
      <c r="P9" s="2"/>
      <c r="Q9" s="164" t="s">
        <v>344</v>
      </c>
      <c r="R9" s="2"/>
      <c r="S9" s="2"/>
      <c r="T9" s="2"/>
      <c r="U9" s="2"/>
      <c r="V9" s="2"/>
      <c r="W9" s="2"/>
      <c r="X9" s="2"/>
      <c r="Y9" s="2"/>
      <c r="Z9" s="164" t="s">
        <v>344</v>
      </c>
      <c r="AA9" s="2"/>
      <c r="AB9" s="2"/>
      <c r="AC9" s="2"/>
      <c r="AD9" s="2"/>
      <c r="AE9" s="2"/>
    </row>
    <row r="10" spans="1:38">
      <c r="E10" s="2"/>
      <c r="F10" s="198" t="s">
        <v>345</v>
      </c>
      <c r="G10" s="198"/>
      <c r="H10" s="198"/>
      <c r="I10" s="198"/>
      <c r="J10" s="198"/>
      <c r="K10" s="198"/>
      <c r="L10" s="198"/>
      <c r="M10" s="198"/>
      <c r="N10" s="198"/>
      <c r="O10" s="198" t="s">
        <v>345</v>
      </c>
      <c r="P10" s="2"/>
      <c r="Q10" s="2"/>
      <c r="R10" s="2"/>
      <c r="S10" s="2"/>
      <c r="T10" s="2"/>
      <c r="U10" s="2"/>
      <c r="V10" s="2"/>
      <c r="W10" s="2"/>
      <c r="X10" s="198" t="s">
        <v>345</v>
      </c>
      <c r="Y10" s="2"/>
      <c r="Z10" s="2"/>
      <c r="AA10" s="2"/>
      <c r="AB10" s="2"/>
      <c r="AC10" s="2"/>
      <c r="AD10" s="2"/>
      <c r="AE10" s="2"/>
    </row>
    <row r="11" spans="1:38">
      <c r="E11" s="2"/>
      <c r="F11" s="2"/>
      <c r="G11" s="2"/>
      <c r="H11" s="2"/>
      <c r="I11" s="4"/>
      <c r="J11" s="166" t="s">
        <v>346</v>
      </c>
      <c r="K11" s="164"/>
      <c r="L11" s="2"/>
      <c r="M11" s="2"/>
      <c r="N11" s="2"/>
      <c r="O11" s="2"/>
      <c r="P11" s="2"/>
      <c r="Q11" s="4"/>
      <c r="R11" s="166" t="s">
        <v>347</v>
      </c>
      <c r="S11" s="166"/>
      <c r="T11" s="166"/>
      <c r="U11" s="166"/>
      <c r="V11" s="4"/>
      <c r="W11" s="4"/>
      <c r="X11" s="4"/>
      <c r="Y11" s="4"/>
      <c r="Z11" s="4"/>
      <c r="AA11" s="166" t="s">
        <v>347</v>
      </c>
      <c r="AB11" s="166"/>
      <c r="AC11" s="166"/>
      <c r="AD11" s="164"/>
      <c r="AE11" s="2"/>
    </row>
    <row r="12" spans="1:38">
      <c r="E12" s="2"/>
      <c r="F12" s="2"/>
      <c r="G12" s="2"/>
      <c r="H12" s="2"/>
      <c r="I12" s="166" t="s">
        <v>347</v>
      </c>
      <c r="J12" s="4"/>
      <c r="K12" s="2"/>
      <c r="L12" s="2"/>
      <c r="M12" s="2"/>
      <c r="N12" s="2"/>
      <c r="O12" s="2"/>
      <c r="P12" s="2"/>
      <c r="Q12" s="4"/>
      <c r="R12" s="4"/>
      <c r="S12" s="166" t="s">
        <v>346</v>
      </c>
      <c r="T12" s="166"/>
      <c r="U12" s="4"/>
      <c r="V12" s="4"/>
      <c r="W12" s="4"/>
      <c r="X12" s="4"/>
      <c r="Y12" s="4"/>
      <c r="Z12" s="4"/>
      <c r="AA12" s="4"/>
      <c r="AB12" s="166" t="s">
        <v>346</v>
      </c>
      <c r="AC12" s="166"/>
      <c r="AD12" s="2"/>
      <c r="AE12" s="2"/>
    </row>
    <row r="13" spans="1:38">
      <c r="E13" s="2"/>
      <c r="F13" s="2"/>
      <c r="G13" s="2"/>
      <c r="H13" s="2"/>
      <c r="I13" s="4"/>
      <c r="J13" s="4"/>
      <c r="K13" s="2"/>
      <c r="L13" s="2"/>
      <c r="M13" s="2"/>
      <c r="N13" s="2"/>
      <c r="O13" s="2"/>
      <c r="P13" s="2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2"/>
      <c r="AE13" s="2"/>
    </row>
    <row r="14" spans="1:38">
      <c r="E14" s="199" t="s">
        <v>348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00" t="s">
        <v>349</v>
      </c>
      <c r="R14" s="2"/>
      <c r="S14" s="2"/>
      <c r="T14" s="2"/>
      <c r="U14" s="2"/>
      <c r="V14" s="2"/>
      <c r="W14" s="2"/>
      <c r="X14" s="2"/>
      <c r="Y14" s="2"/>
      <c r="Z14" s="201" t="s">
        <v>350</v>
      </c>
      <c r="AA14" s="2"/>
      <c r="AB14" s="2"/>
      <c r="AC14" s="2"/>
      <c r="AD14" s="2"/>
      <c r="AE14" s="2"/>
    </row>
    <row r="15" spans="1:38">
      <c r="E15" s="202" t="s">
        <v>351</v>
      </c>
      <c r="F15" s="2"/>
      <c r="G15" s="2"/>
      <c r="H15" s="2"/>
      <c r="I15" s="2"/>
      <c r="J15" s="2"/>
      <c r="K15" s="2"/>
      <c r="L15" s="2"/>
      <c r="M15" s="8"/>
      <c r="N15" s="2"/>
      <c r="O15" s="164"/>
      <c r="P15" s="164"/>
      <c r="Q15" s="164"/>
      <c r="R15" s="164"/>
      <c r="S15" s="203" t="s">
        <v>352</v>
      </c>
      <c r="T15" s="164"/>
      <c r="U15" s="164"/>
      <c r="V15" s="164"/>
      <c r="W15" s="2"/>
      <c r="X15" s="2"/>
      <c r="Y15" s="2"/>
      <c r="Z15" s="2"/>
      <c r="AA15" s="204" t="s">
        <v>353</v>
      </c>
      <c r="AB15" s="2"/>
      <c r="AC15" s="2"/>
      <c r="AD15" s="2"/>
      <c r="AE15" s="2"/>
    </row>
    <row r="16" spans="1:38">
      <c r="E16" s="2"/>
      <c r="F16" s="202" t="s">
        <v>354</v>
      </c>
      <c r="G16" s="2"/>
      <c r="H16" s="2"/>
      <c r="I16" s="2"/>
      <c r="J16" s="2"/>
      <c r="K16" s="2"/>
      <c r="L16" s="2"/>
      <c r="M16" s="8"/>
      <c r="N16" s="2"/>
      <c r="O16" s="2"/>
      <c r="P16" s="2"/>
      <c r="Q16" s="2"/>
      <c r="R16" s="2"/>
      <c r="S16" s="205" t="s">
        <v>355</v>
      </c>
      <c r="T16" s="2"/>
      <c r="U16" s="2"/>
      <c r="V16" s="2"/>
      <c r="W16" s="2"/>
      <c r="X16" s="2"/>
      <c r="Y16" s="2"/>
      <c r="Z16" s="2"/>
      <c r="AA16" s="2"/>
      <c r="AB16" s="205" t="s">
        <v>355</v>
      </c>
      <c r="AC16" s="2"/>
      <c r="AD16" s="2"/>
      <c r="AE16" s="2"/>
    </row>
    <row r="17" spans="5:31">
      <c r="E17" s="2"/>
      <c r="F17" s="2"/>
      <c r="G17" s="2"/>
      <c r="H17" s="2"/>
      <c r="I17" s="2"/>
      <c r="J17" s="2"/>
      <c r="K17" s="2"/>
      <c r="L17" s="2"/>
      <c r="M17" s="8"/>
      <c r="N17" s="2"/>
      <c r="O17" s="2"/>
      <c r="P17" s="164"/>
      <c r="Q17" s="164"/>
      <c r="R17" s="164"/>
      <c r="S17" s="164"/>
      <c r="T17" s="164"/>
      <c r="U17" s="164"/>
      <c r="V17" s="164"/>
      <c r="W17" s="164"/>
      <c r="X17" s="164"/>
      <c r="Y17" s="2"/>
      <c r="Z17" s="2"/>
      <c r="AA17" s="2"/>
      <c r="AB17" s="203" t="s">
        <v>352</v>
      </c>
      <c r="AC17" s="2"/>
      <c r="AD17" s="2"/>
      <c r="AE17" s="2"/>
    </row>
    <row r="18" spans="5:31">
      <c r="E18" s="2"/>
      <c r="F18" s="2"/>
      <c r="G18" s="2"/>
      <c r="H18" s="2"/>
      <c r="I18" s="2"/>
      <c r="J18" s="2"/>
      <c r="K18" s="2"/>
      <c r="L18" s="2"/>
      <c r="M18" s="8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</sheetData>
  <mergeCells count="10">
    <mergeCell ref="A7:C7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20</vt:i4>
      </vt:variant>
    </vt:vector>
  </HeadingPairs>
  <TitlesOfParts>
    <vt:vector size="20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10-φπα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2025-12-29T08:58:41Z</dcterms:modified>
</cp:coreProperties>
</file>