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externalReferences>
    <externalReference r:id="rId21"/>
  </externalReferences>
  <calcPr calcId="125725"/>
</workbook>
</file>

<file path=xl/calcChain.xml><?xml version="1.0" encoding="utf-8"?>
<calcChain xmlns="http://schemas.openxmlformats.org/spreadsheetml/2006/main">
  <c r="AB12" i="5"/>
  <c r="AB11"/>
  <c r="AB13" s="1"/>
  <c r="W13"/>
  <c r="U13"/>
  <c r="V12"/>
  <c r="V11"/>
  <c r="T12"/>
  <c r="T13" s="1"/>
  <c r="T11"/>
  <c r="Y3"/>
  <c r="X3"/>
  <c r="T4"/>
  <c r="Q4"/>
  <c r="S4"/>
  <c r="S3"/>
  <c r="X5" i="24"/>
  <c r="X3"/>
  <c r="V13" i="5" l="1"/>
  <c r="V4" i="26"/>
  <c r="M4"/>
  <c r="T3" i="20"/>
  <c r="S3"/>
  <c r="S4"/>
  <c r="R3" i="16"/>
  <c r="F3" i="12"/>
  <c r="G3"/>
  <c r="N3" i="1"/>
  <c r="V4" i="20" l="1"/>
  <c r="V3"/>
  <c r="D3" i="24" l="1"/>
  <c r="AM3" i="16"/>
  <c r="BQ5" i="24"/>
  <c r="BR5"/>
  <c r="K26" i="1"/>
  <c r="J26"/>
  <c r="I26"/>
  <c r="AB4" i="5" l="1"/>
  <c r="AB3"/>
  <c r="N3" i="9"/>
  <c r="BH4" i="24"/>
  <c r="BD4"/>
  <c r="AX4"/>
  <c r="AG4"/>
  <c r="BH3"/>
  <c r="BD3"/>
  <c r="AX3"/>
  <c r="AG3"/>
  <c r="K3" i="9" l="1"/>
  <c r="P3" i="14"/>
  <c r="F4" i="12" l="1"/>
  <c r="F3" i="4" l="1"/>
  <c r="H3" s="1"/>
  <c r="I3" i="13"/>
  <c r="I4"/>
  <c r="Z5" i="9" l="1"/>
  <c r="N5" i="4"/>
  <c r="Q5" i="24"/>
  <c r="P5" l="1"/>
  <c r="O4" i="4"/>
  <c r="O3"/>
  <c r="AM4" i="16"/>
  <c r="BS4" i="24"/>
  <c r="BS3"/>
  <c r="D4" l="1"/>
  <c r="AN4" i="16"/>
  <c r="O5" i="24"/>
  <c r="AT5"/>
  <c r="AU5"/>
  <c r="V5"/>
  <c r="J4" i="1"/>
  <c r="J3"/>
  <c r="T5" i="23"/>
  <c r="T5" i="24"/>
  <c r="U5"/>
  <c r="X5" i="9"/>
  <c r="Y5"/>
  <c r="AA5"/>
  <c r="AB5"/>
  <c r="O5" i="5" l="1"/>
  <c r="AD5" i="16" l="1"/>
  <c r="AE5"/>
  <c r="AF5"/>
  <c r="AH5"/>
  <c r="AI5"/>
  <c r="AL5"/>
  <c r="AM5"/>
  <c r="M5" i="9"/>
  <c r="D5" i="15" l="1"/>
  <c r="E5"/>
  <c r="F5"/>
  <c r="G5" l="1"/>
  <c r="F4" i="1" l="1"/>
  <c r="F3"/>
  <c r="W5" i="5" l="1"/>
  <c r="U5"/>
  <c r="E4" l="1"/>
  <c r="D4"/>
  <c r="C4"/>
  <c r="A4"/>
  <c r="AB5"/>
  <c r="E3" l="1"/>
  <c r="D3"/>
  <c r="C3"/>
  <c r="B3"/>
  <c r="A3"/>
  <c r="C4" i="28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W5" i="9" l="1"/>
  <c r="V5"/>
  <c r="J5" l="1"/>
  <c r="I5"/>
  <c r="H5"/>
  <c r="G5"/>
  <c r="F5"/>
  <c r="E5"/>
  <c r="D4" l="1"/>
  <c r="C4"/>
  <c r="A4"/>
  <c r="D3" l="1"/>
  <c r="C3"/>
  <c r="B3"/>
  <c r="A3"/>
  <c r="BP5" i="24"/>
  <c r="BO5"/>
  <c r="BN5"/>
  <c r="BM5"/>
  <c r="BL5"/>
  <c r="BK5"/>
  <c r="BJ5"/>
  <c r="BI5"/>
  <c r="BG5"/>
  <c r="BF5"/>
  <c r="BE5"/>
  <c r="BC5"/>
  <c r="BB5"/>
  <c r="BA5"/>
  <c r="AZ5"/>
  <c r="AY5"/>
  <c r="AW5"/>
  <c r="AS5"/>
  <c r="AR5"/>
  <c r="AQ5"/>
  <c r="AP5"/>
  <c r="AO5"/>
  <c r="AM5"/>
  <c r="AL5"/>
  <c r="AK5"/>
  <c r="AJ5"/>
  <c r="AI5"/>
  <c r="AF5"/>
  <c r="AE5"/>
  <c r="AD5"/>
  <c r="AC5"/>
  <c r="AB5"/>
  <c r="AA5"/>
  <c r="Z5"/>
  <c r="Y5"/>
  <c r="W5"/>
  <c r="S5"/>
  <c r="N5"/>
  <c r="M5"/>
  <c r="L5"/>
  <c r="K5"/>
  <c r="J5"/>
  <c r="I4"/>
  <c r="G4"/>
  <c r="F4"/>
  <c r="B4"/>
  <c r="A4"/>
  <c r="BD5"/>
  <c r="I3"/>
  <c r="G3"/>
  <c r="F3"/>
  <c r="B3"/>
  <c r="A3"/>
  <c r="C14" i="23"/>
  <c r="S5"/>
  <c r="R5"/>
  <c r="Q5"/>
  <c r="P5"/>
  <c r="O5"/>
  <c r="N5"/>
  <c r="M5"/>
  <c r="L5"/>
  <c r="K5"/>
  <c r="J5"/>
  <c r="I5"/>
  <c r="BH5" i="24" l="1"/>
  <c r="CA3"/>
  <c r="S3" i="9" s="1"/>
  <c r="CA4" i="24"/>
  <c r="S4" i="9" s="1"/>
  <c r="G4" i="5" s="1"/>
  <c r="BS5" i="24"/>
  <c r="AX5"/>
  <c r="AG5"/>
  <c r="G5"/>
  <c r="F5" s="1"/>
  <c r="D5"/>
  <c r="I5"/>
  <c r="G3" i="5" l="1"/>
  <c r="G5" s="1"/>
  <c r="S5" i="9"/>
  <c r="CA5" i="24"/>
  <c r="B4" i="23" l="1"/>
  <c r="A4"/>
  <c r="B3"/>
  <c r="A3"/>
  <c r="H5" i="15"/>
  <c r="C4" l="1"/>
  <c r="B4"/>
  <c r="A4"/>
  <c r="C3"/>
  <c r="B3"/>
  <c r="A3"/>
  <c r="C11" i="17"/>
  <c r="F5"/>
  <c r="B4" l="1"/>
  <c r="A4"/>
  <c r="B3"/>
  <c r="A3"/>
  <c r="A5" i="27" l="1"/>
  <c r="C4"/>
  <c r="B4"/>
  <c r="C3"/>
  <c r="B3"/>
  <c r="A3"/>
  <c r="AH5" i="26"/>
  <c r="A5"/>
  <c r="AF4" l="1"/>
  <c r="Y4" i="5" s="1"/>
  <c r="C4" i="26"/>
  <c r="B4"/>
  <c r="AF3"/>
  <c r="C3"/>
  <c r="B3"/>
  <c r="A3"/>
  <c r="W5" i="20"/>
  <c r="N5"/>
  <c r="M5"/>
  <c r="L5"/>
  <c r="K5"/>
  <c r="J5"/>
  <c r="I5"/>
  <c r="E5"/>
  <c r="H4" i="24"/>
  <c r="D4" i="20"/>
  <c r="C4"/>
  <c r="B4"/>
  <c r="A4"/>
  <c r="H3" i="24"/>
  <c r="D3" i="20"/>
  <c r="C3"/>
  <c r="B3"/>
  <c r="A3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D5"/>
  <c r="AC5"/>
  <c r="AB5"/>
  <c r="AA5"/>
  <c r="Z5"/>
  <c r="Y5"/>
  <c r="W5"/>
  <c r="R5"/>
  <c r="Q5"/>
  <c r="P5"/>
  <c r="M5"/>
  <c r="L5"/>
  <c r="K5"/>
  <c r="G5"/>
  <c r="F5"/>
  <c r="E5"/>
  <c r="E4" i="24"/>
  <c r="D4" i="4"/>
  <c r="C4"/>
  <c r="B4"/>
  <c r="A4"/>
  <c r="E3" i="24"/>
  <c r="D3" i="4"/>
  <c r="C3"/>
  <c r="Y5" i="5" l="1"/>
  <c r="F3" i="27"/>
  <c r="H5" i="24"/>
  <c r="V5" i="20"/>
  <c r="E5" i="24"/>
  <c r="O5" i="4"/>
  <c r="H5"/>
  <c r="D4" i="27"/>
  <c r="E3"/>
  <c r="B3" i="4"/>
  <c r="A3"/>
  <c r="AC5" i="16"/>
  <c r="AB5"/>
  <c r="AA5"/>
  <c r="Z5"/>
  <c r="Y5"/>
  <c r="X5"/>
  <c r="W5"/>
  <c r="V5"/>
  <c r="U5"/>
  <c r="S5"/>
  <c r="R5"/>
  <c r="D3" i="27" l="1"/>
  <c r="D5" i="26"/>
  <c r="AE3"/>
  <c r="M5"/>
  <c r="AG3" l="1"/>
  <c r="I3" i="5" l="1"/>
  <c r="Q3" i="9"/>
  <c r="C4" i="24"/>
  <c r="BZ4" s="1"/>
  <c r="T4" i="9" s="1"/>
  <c r="E4" i="16"/>
  <c r="I4" s="1"/>
  <c r="D4"/>
  <c r="H4" s="1"/>
  <c r="C4"/>
  <c r="B4"/>
  <c r="A4"/>
  <c r="E3"/>
  <c r="I3" s="1"/>
  <c r="D3"/>
  <c r="H3" s="1"/>
  <c r="C3"/>
  <c r="B3"/>
  <c r="A3"/>
  <c r="B4" i="14"/>
  <c r="A4"/>
  <c r="B3"/>
  <c r="A3"/>
  <c r="G5" i="12"/>
  <c r="AN3" i="16" l="1"/>
  <c r="C3" i="24" s="1"/>
  <c r="BZ3" s="1"/>
  <c r="T3" i="9" s="1"/>
  <c r="H10" i="16"/>
  <c r="H4" i="17"/>
  <c r="U4" i="9" s="1"/>
  <c r="K4" i="5" s="1"/>
  <c r="L3" i="16"/>
  <c r="J3"/>
  <c r="K3"/>
  <c r="P3"/>
  <c r="N3" s="1"/>
  <c r="L4"/>
  <c r="K4"/>
  <c r="J4"/>
  <c r="T5" l="1"/>
  <c r="AN5"/>
  <c r="O4"/>
  <c r="M4" s="1"/>
  <c r="O3"/>
  <c r="J5"/>
  <c r="P4"/>
  <c r="N4" s="1"/>
  <c r="L5"/>
  <c r="K5"/>
  <c r="I5"/>
  <c r="C5" i="24"/>
  <c r="H5" i="16"/>
  <c r="C4" i="12"/>
  <c r="B4"/>
  <c r="A4"/>
  <c r="F5"/>
  <c r="C3"/>
  <c r="B3"/>
  <c r="A3"/>
  <c r="T5" i="9" l="1"/>
  <c r="H3" i="17"/>
  <c r="U3" i="9" s="1"/>
  <c r="K3" i="5" s="1"/>
  <c r="K5" s="1"/>
  <c r="Q4" i="16"/>
  <c r="R4" i="10" s="1"/>
  <c r="Q3" i="16"/>
  <c r="M3"/>
  <c r="H3" i="1" s="1"/>
  <c r="P5" i="16"/>
  <c r="O5"/>
  <c r="H4" i="1"/>
  <c r="BZ5" i="24"/>
  <c r="E5" i="13"/>
  <c r="D5"/>
  <c r="N5" i="16" l="1"/>
  <c r="Q5"/>
  <c r="R3" i="10"/>
  <c r="R5" s="1"/>
  <c r="M5" i="16"/>
  <c r="M4" i="13" l="1"/>
  <c r="P4" i="14" s="1"/>
  <c r="C4" i="13"/>
  <c r="F4" s="1"/>
  <c r="B4"/>
  <c r="A4"/>
  <c r="M3"/>
  <c r="C3"/>
  <c r="F3" s="1"/>
  <c r="B3"/>
  <c r="A3"/>
  <c r="D4" i="25"/>
  <c r="A4"/>
  <c r="C3"/>
  <c r="B3"/>
  <c r="A3"/>
  <c r="C2"/>
  <c r="B2"/>
  <c r="A2"/>
  <c r="M5" i="1"/>
  <c r="K5"/>
  <c r="G4" i="13" l="1"/>
  <c r="H4"/>
  <c r="H3"/>
  <c r="G3"/>
  <c r="P5" i="14"/>
  <c r="I4" i="1" l="1"/>
  <c r="G4" s="1"/>
  <c r="I3"/>
  <c r="F5"/>
  <c r="I5" l="1"/>
  <c r="J5"/>
  <c r="G3"/>
  <c r="M3" i="5" l="1"/>
  <c r="M4"/>
  <c r="H5" i="17" l="1"/>
  <c r="U5" i="9" l="1"/>
  <c r="G5" i="1" l="1"/>
  <c r="H5" l="1"/>
  <c r="M5" i="13" l="1"/>
  <c r="AE4" i="26"/>
  <c r="AG4" s="1"/>
  <c r="AF5"/>
  <c r="E4" i="27"/>
  <c r="I4" i="5" l="1"/>
  <c r="Q4" i="9"/>
  <c r="M5" i="5"/>
  <c r="D5" i="27"/>
  <c r="E5"/>
  <c r="J4" i="13"/>
  <c r="K4"/>
  <c r="H4" i="27"/>
  <c r="F4"/>
  <c r="J3" i="13"/>
  <c r="W3" i="27" s="1"/>
  <c r="K3" i="13"/>
  <c r="X3" i="27" s="1"/>
  <c r="F5" i="13"/>
  <c r="G5"/>
  <c r="V3" i="27" l="1"/>
  <c r="V4"/>
  <c r="J4"/>
  <c r="X4"/>
  <c r="I4"/>
  <c r="W4"/>
  <c r="N4" i="13"/>
  <c r="D4" i="17" s="1"/>
  <c r="G4" i="27"/>
  <c r="AG5" i="26"/>
  <c r="H3" i="27"/>
  <c r="I5" i="13"/>
  <c r="I3" i="27"/>
  <c r="J5" i="13"/>
  <c r="AE5" i="26"/>
  <c r="J3" i="27"/>
  <c r="K5" i="13"/>
  <c r="G3" i="27"/>
  <c r="N3" i="13"/>
  <c r="H5"/>
  <c r="F5" i="27"/>
  <c r="L3" i="9" l="1"/>
  <c r="D3" i="17"/>
  <c r="Q5" i="9"/>
  <c r="I5" i="5"/>
  <c r="I5" i="27"/>
  <c r="L4" i="13"/>
  <c r="E4" i="1" s="1"/>
  <c r="L4" s="1"/>
  <c r="L4" i="9"/>
  <c r="J5" i="27"/>
  <c r="H5"/>
  <c r="N5" i="13"/>
  <c r="L3"/>
  <c r="G5" i="27"/>
  <c r="C4" i="23" l="1"/>
  <c r="P3" i="9"/>
  <c r="F3" i="5" s="1"/>
  <c r="H3" s="1"/>
  <c r="C4" i="17"/>
  <c r="E4" s="1"/>
  <c r="G4" s="1"/>
  <c r="R4" i="9" s="1"/>
  <c r="J4" i="5" s="1"/>
  <c r="L4" s="1"/>
  <c r="O4" i="1"/>
  <c r="O4" i="9" s="1"/>
  <c r="P4"/>
  <c r="F4" i="5" s="1"/>
  <c r="H4" s="1"/>
  <c r="L5" i="9"/>
  <c r="E3" i="1"/>
  <c r="L3" s="1"/>
  <c r="L5" i="13"/>
  <c r="X4" i="5" l="1"/>
  <c r="C3" i="17"/>
  <c r="E3" s="1"/>
  <c r="G3" s="1"/>
  <c r="R3" i="9" s="1"/>
  <c r="J3" i="5" s="1"/>
  <c r="L3" s="1"/>
  <c r="P3" i="10"/>
  <c r="P4"/>
  <c r="P5" i="9"/>
  <c r="F5" i="5"/>
  <c r="N5" i="1"/>
  <c r="E5"/>
  <c r="L5"/>
  <c r="Z3" i="5" l="1"/>
  <c r="C5" i="17"/>
  <c r="Z4" i="5"/>
  <c r="K5" i="9"/>
  <c r="H5" i="5"/>
  <c r="D5" i="23"/>
  <c r="O3" i="1"/>
  <c r="Q3" i="5" l="1"/>
  <c r="Q5" s="1"/>
  <c r="T3"/>
  <c r="N5" i="9"/>
  <c r="G5" i="17"/>
  <c r="P5" i="10"/>
  <c r="X5" i="5"/>
  <c r="E5" i="23"/>
  <c r="C5"/>
  <c r="O3" i="9"/>
  <c r="O5" i="1"/>
  <c r="O5" i="9" l="1"/>
  <c r="S5" i="5"/>
  <c r="R5" i="9"/>
  <c r="Z5" i="5"/>
  <c r="L5" l="1"/>
  <c r="L7" s="1"/>
  <c r="J5"/>
  <c r="T5"/>
  <c r="N5"/>
  <c r="V5"/>
</calcChain>
</file>

<file path=xl/sharedStrings.xml><?xml version="1.0" encoding="utf-8"?>
<sst xmlns="http://schemas.openxmlformats.org/spreadsheetml/2006/main" count="841" uniqueCount="535">
  <si>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</si>
  <si>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</si>
  <si>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</si>
  <si>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</si>
  <si>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</si>
  <si>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</si>
  <si>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</si>
  <si>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</si>
  <si>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</si>
  <si>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</si>
  <si>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</si>
  <si>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</si>
  <si>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</si>
  <si>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</si>
  <si>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</si>
  <si>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</si>
  <si>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</si>
  <si>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</si>
  <si>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</si>
  <si>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</si>
  <si>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</si>
  <si>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</si>
  <si>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</si>
  <si>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</si>
  <si>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</si>
  <si>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</si>
  <si>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</si>
  <si>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</si>
  <si>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</si>
  <si>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</si>
  <si>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</si>
  <si>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</si>
  <si>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</si>
  <si>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</si>
  <si>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</si>
  <si>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</si>
  <si>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</si>
  <si>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</si>
  <si>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</si>
  <si>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</si>
  <si>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</si>
  <si>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</si>
  <si>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</si>
  <si>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</si>
  <si>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</si>
  <si>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</si>
  <si>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</si>
  <si>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</si>
  <si>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</si>
  <si>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</si>
  <si>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</si>
  <si>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</si>
  <si>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</si>
  <si>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</si>
  <si>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</si>
  <si>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</si>
  <si>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</si>
  <si>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</si>
  <si>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</si>
  <si>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</si>
  <si>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</si>
  <si>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</si>
  <si>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</si>
  <si>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</si>
  <si>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</si>
  <si>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</si>
  <si>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</si>
  <si>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</si>
  <si>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</si>
  <si>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</si>
  <si>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</si>
  <si>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</si>
  <si>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</si>
  <si>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</si>
  <si>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</si>
  <si>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</si>
  <si>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</si>
  <si>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</si>
  <si>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</si>
  <si>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</si>
  <si>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</si>
  <si>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</si>
  <si>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</si>
  <si>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</si>
  <si>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</si>
  <si>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</si>
  <si>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</si>
  <si>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</si>
  <si>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</si>
  <si>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</si>
  <si>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</si>
  <si>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</si>
  <si>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</si>
  <si>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</si>
  <si>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</si>
  <si>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</si>
  <si>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</si>
  <si>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</si>
  <si>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</si>
  <si>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</si>
  <si>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</si>
  <si>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</si>
  <si>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</si>
  <si>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</si>
  <si>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</si>
  <si>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</si>
  <si>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</si>
  <si>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</si>
  <si>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</si>
  <si>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</si>
  <si>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</si>
  <si>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</si>
  <si>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</si>
  <si>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</si>
  <si>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</si>
  <si>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</si>
  <si>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</si>
  <si>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</si>
  <si>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</si>
  <si>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</si>
  <si>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</si>
  <si>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</si>
  <si>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</si>
  <si>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</si>
  <si>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</si>
  <si>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</si>
  <si>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</si>
  <si>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</si>
  <si>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</si>
  <si>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</si>
  <si>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</si>
  <si>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</si>
  <si>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</si>
  <si>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</si>
  <si>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</si>
  <si>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</si>
  <si>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</si>
  <si>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</si>
  <si>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</si>
  <si>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</si>
  <si>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</si>
  <si>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</si>
  <si>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</si>
  <si>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</si>
  <si>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</si>
  <si>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</si>
  <si>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</si>
  <si>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</si>
  <si>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</si>
  <si>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</si>
  <si>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</si>
  <si>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</si>
  <si>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</si>
  <si>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</si>
  <si>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</si>
  <si>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</si>
  <si>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</si>
  <si>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</si>
  <si>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</si>
  <si>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</si>
  <si>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</si>
  <si>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</si>
  <si>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</si>
  <si>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</si>
  <si>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</si>
  <si>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</si>
  <si>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</si>
  <si>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</si>
  <si>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</si>
  <si>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</si>
  <si>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</si>
  <si>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</si>
  <si>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</si>
  <si>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</si>
  <si>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</si>
  <si>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</si>
  <si>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</si>
  <si>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</si>
  <si>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</si>
  <si>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</si>
  <si>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</si>
  <si>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</si>
  <si>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</si>
  <si>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</si>
  <si>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</si>
  <si>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</si>
  <si>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</si>
  <si>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</si>
  <si>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</si>
  <si>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</si>
  <si>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</si>
  <si>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</si>
  <si>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</si>
  <si>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</si>
  <si>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</si>
  <si>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</si>
  <si>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</si>
  <si>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</si>
  <si>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</si>
  <si>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</si>
  <si>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</si>
  <si>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</si>
  <si>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</si>
  <si>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</si>
  <si>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</si>
  <si>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</si>
  <si>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</si>
  <si>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</si>
  <si>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</si>
  <si>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</si>
  <si>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</si>
  <si>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</si>
  <si>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</si>
  <si>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</si>
  <si>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</si>
  <si>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</si>
  <si>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</si>
  <si>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</si>
  <si>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</si>
  <si>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</si>
  <si>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</si>
  <si>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</si>
  <si>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</si>
  <si>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</si>
  <si>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</si>
  <si>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</si>
  <si>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</si>
  <si>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</si>
  <si>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</si>
  <si>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</si>
  <si>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</si>
  <si>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</si>
  <si>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</si>
  <si>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</si>
  <si>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</si>
  <si>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</si>
  <si>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</si>
  <si>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</si>
  <si>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</si>
  <si>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</si>
  <si>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</si>
  <si>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</si>
  <si>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</si>
  <si>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</si>
  <si>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</si>
  <si>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</si>
  <si>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</si>
  <si>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</si>
  <si>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</si>
  <si>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</si>
  <si>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</si>
  <si>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</si>
  <si>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</si>
  <si>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</si>
  <si>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</si>
  <si>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</si>
  <si>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</si>
  <si>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</si>
  <si>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</si>
  <si>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</si>
  <si>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</si>
  <si>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</si>
  <si>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</si>
  <si>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</si>
  <si>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</si>
  <si>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</si>
  <si>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</si>
  <si>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</si>
  <si>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</si>
  <si>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</si>
  <si>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</si>
  <si>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</si>
  <si>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</si>
  <si>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</si>
  <si>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</si>
  <si>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</si>
  <si>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</si>
  <si>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</si>
  <si>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</si>
  <si>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</si>
  <si>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</si>
  <si>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</si>
  <si>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</si>
  <si>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</si>
  <si>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</si>
  <si>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</si>
  <si>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</si>
  <si>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</si>
  <si>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</si>
  <si>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</si>
  <si>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</si>
  <si>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</si>
  <si>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</si>
  <si>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</si>
  <si>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</si>
  <si>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</si>
  <si>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</si>
  <si>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</si>
  <si>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</si>
  <si>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</si>
  <si>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</si>
  <si>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</si>
  <si>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</si>
  <si>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</si>
  <si>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</si>
  <si>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</si>
  <si>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</si>
  <si>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</si>
  <si>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</si>
  <si>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</si>
  <si>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</si>
  <si>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</si>
  <si>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</si>
  <si>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</si>
  <si>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</si>
  <si>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</si>
  <si>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</si>
  <si>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</si>
  <si>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</si>
  <si>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</si>
  <si>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</si>
  <si>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</si>
  <si>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</si>
  <si>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</si>
  <si>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</si>
  <si>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</si>
  <si>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</si>
  <si>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</si>
  <si>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</si>
  <si>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</si>
  <si>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</si>
  <si>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</si>
  <si>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</si>
  <si>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</si>
  <si>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</si>
  <si>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</si>
  <si>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</si>
  <si>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</si>
  <si>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</si>
  <si>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</si>
  <si>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</si>
  <si>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</si>
  <si>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</si>
  <si>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</si>
  <si>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</si>
  <si>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</si>
  <si>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</si>
  <si>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</si>
  <si>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</si>
  <si>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</si>
  <si>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</si>
  <si>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</si>
  <si>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</si>
  <si>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</si>
  <si>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</si>
  <si>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</si>
  <si>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</si>
  <si>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</si>
  <si>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</si>
  <si>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</si>
  <si>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</si>
  <si>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</si>
  <si>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</si>
  <si>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</si>
  <si>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</si>
  <si>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</si>
  <si>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</si>
  <si>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</si>
  <si>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</si>
  <si>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</si>
  <si>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</si>
  <si>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</si>
  <si>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</si>
  <si>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</si>
  <si>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</si>
  <si>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</si>
  <si>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</si>
  <si>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</si>
  <si>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</si>
  <si>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</si>
  <si>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</si>
  <si>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</si>
  <si>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</si>
  <si>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</si>
  <si>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</si>
  <si>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</si>
  <si>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</si>
  <si>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</si>
  <si>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</si>
  <si>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</si>
  <si>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</si>
  <si>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</si>
  <si>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</si>
  <si>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</si>
  <si>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</si>
  <si>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</si>
  <si>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</si>
  <si>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</si>
  <si>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</si>
  <si>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</si>
  <si>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</si>
  <si>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</si>
  <si>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</si>
  <si>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</si>
  <si>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</si>
  <si>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</si>
  <si>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</si>
  <si>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</si>
  <si>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</si>
  <si>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</si>
  <si>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</si>
  <si>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</si>
  <si>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</si>
  <si>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</si>
  <si>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</si>
  <si>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</si>
  <si>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</si>
  <si>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</si>
  <si>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</si>
  <si>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</si>
  <si>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</si>
  <si>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</si>
  <si>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</si>
  <si>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</si>
  <si>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</si>
  <si>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</si>
  <si>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</si>
  <si>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</si>
  <si>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</si>
  <si>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</si>
  <si>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</si>
  <si>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</si>
  <si>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</si>
  <si>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</si>
  <si>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</si>
  <si>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</si>
  <si>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</si>
  <si>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</si>
  <si>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</si>
  <si>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</si>
  <si>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</si>
  <si>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</si>
  <si>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</si>
  <si>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</si>
  <si>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</si>
  <si>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</si>
  <si>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</si>
  <si>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</si>
  <si>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</si>
  <si>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</si>
  <si>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</si>
  <si>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</si>
  <si>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</si>
  <si>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</si>
  <si>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</si>
  <si>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</si>
  <si>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</si>
  <si>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</si>
  <si>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</si>
  <si>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</si>
  <si>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</si>
  <si>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</si>
  <si>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</si>
  <si>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</si>
  <si>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</si>
  <si>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</si>
  <si>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</si>
  <si>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</si>
  <si>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</si>
  <si>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</si>
  <si>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</si>
  <si>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</si>
  <si>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</si>
  <si>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</si>
  <si>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</si>
  <si>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</si>
  <si>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</si>
  <si>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</si>
  <si>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</si>
  <si>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</si>
  <si>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</si>
  <si>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</si>
  <si>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</si>
  <si>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</si>
  <si>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</si>
  <si>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</si>
  <si>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</si>
  <si>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</si>
  <si>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</si>
  <si>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</si>
  <si>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</si>
  <si>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>βάσει ΑΓΑΠΕ</t>
  </si>
  <si>
    <t>???</t>
  </si>
  <si>
    <t>κ-15-17 εθνικη</t>
  </si>
  <si>
    <t>προς Υποθηκοφυλακείο = ΑΡΧΕΙΟ</t>
  </si>
  <si>
    <t>συνολο</t>
  </si>
  <si>
    <t>αίτηση</t>
  </si>
  <si>
    <t>περίληψη</t>
  </si>
  <si>
    <t>κλπ</t>
  </si>
  <si>
    <t>αντίγραφα = 4 ή5€</t>
  </si>
  <si>
    <t>73β</t>
  </si>
  <si>
    <t>73β = Νομαρχία -τοπογραφική</t>
  </si>
  <si>
    <t>71ι</t>
  </si>
  <si>
    <t>**71ι** = δήμος = δόμησης ΟΡΟΙ</t>
  </si>
  <si>
    <t>85β</t>
  </si>
  <si>
    <t>85β = υπΔηλ περί άλλων ακινήτων</t>
  </si>
  <si>
    <t>13ζ</t>
  </si>
  <si>
    <t>13θ</t>
  </si>
  <si>
    <t>13ω1</t>
  </si>
  <si>
    <t>13ω2</t>
  </si>
  <si>
    <t>καβάλα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</si>
  <si>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</si>
  <si>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</si>
  <si>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</si>
  <si>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</si>
  <si>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</si>
  <si>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219-54 = σύζυγος</t>
  </si>
  <si>
    <t>χρησικτησία αγροτεμαχίου = 19?? ΑΝΑΔΑΣΜΟΣ</t>
  </si>
  <si>
    <t>λέει 5</t>
  </si>
  <si>
    <t>1 σε 2</t>
  </si>
  <si>
    <t>φ 5</t>
  </si>
  <si>
    <t>αγοραπωλησία ΒΑΣΕΙ 1195 προσυμφώνου τίμημα = αρραβών = Δ.Ο.Υ. = 3.350.000δρχ {= 9.831,25€}</t>
  </si>
  <si>
    <t>ψυχανάλυση</t>
  </si>
  <si>
    <t>προσυμφωνο</t>
  </si>
  <si>
    <t>13α</t>
  </si>
  <si>
    <t>13β</t>
  </si>
  <si>
    <t>65δ</t>
  </si>
  <si>
    <t>**81** = υπΔηλ - αιγιαλο-ρεμα = 10</t>
  </si>
  <si>
    <t>αν ΌΧΙ σε καθεστώς ΤΟΓΚΑΣ</t>
  </si>
  <si>
    <t>ζημία</t>
  </si>
  <si>
    <t>καθεστώς ΤΟΓΚΑΣ</t>
  </si>
  <si>
    <t>4ο</t>
  </si>
  <si>
    <t>219-54</t>
  </si>
  <si>
    <t>αγροτεμάχιο Ποταμιά '';;;???''  , = 1.127μ2</t>
  </si>
  <si>
    <t>17ο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</si>
</sst>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/>
      <sz val="14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b/>
      <u/>
      <sz val="11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24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6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4" fontId="22" fillId="0" borderId="1" xfId="0" applyNumberFormat="1" applyFont="1" applyBorder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43" fontId="41" fillId="0" borderId="14" xfId="1" applyFont="1" applyFill="1" applyBorder="1"/>
    <xf numFmtId="43" fontId="36" fillId="0" borderId="14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43" fontId="24" fillId="0" borderId="1" xfId="1" applyFont="1" applyFill="1" applyBorder="1" applyAlignment="1">
      <alignment horizontal="right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19" fillId="5" borderId="3" xfId="1" applyFont="1" applyFill="1" applyBorder="1" applyAlignment="1">
      <alignment horizontal="right" vertical="center"/>
    </xf>
    <xf numFmtId="164" fontId="22" fillId="0" borderId="1" xfId="1" applyNumberFormat="1" applyFont="1" applyFill="1" applyBorder="1" applyAlignment="1">
      <alignment wrapText="1"/>
    </xf>
    <xf numFmtId="43" fontId="42" fillId="0" borderId="1" xfId="1" applyFont="1" applyFill="1" applyBorder="1" applyAlignment="1">
      <alignment horizontal="center"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164" fontId="24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/>
    <xf numFmtId="164" fontId="37" fillId="2" borderId="2" xfId="1" applyNumberFormat="1" applyFont="1" applyFill="1" applyBorder="1" applyAlignment="1">
      <alignment horizontal="center" vertical="center"/>
    </xf>
    <xf numFmtId="0" fontId="22" fillId="2" borderId="1" xfId="0" applyFont="1" applyFill="1" applyBorder="1"/>
    <xf numFmtId="43" fontId="22" fillId="12" borderId="14" xfId="1" applyFont="1" applyFill="1" applyBorder="1"/>
    <xf numFmtId="164" fontId="21" fillId="0" borderId="9" xfId="1" applyNumberFormat="1" applyFont="1" applyBorder="1" applyAlignment="1">
      <alignment horizontal="center" vertical="center" wrapText="1"/>
    </xf>
    <xf numFmtId="164" fontId="28" fillId="6" borderId="0" xfId="1" applyNumberFormat="1" applyFont="1" applyFill="1"/>
    <xf numFmtId="0" fontId="43" fillId="0" borderId="14" xfId="0" applyFont="1" applyFill="1" applyBorder="1"/>
    <xf numFmtId="164" fontId="24" fillId="0" borderId="1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22" fillId="0" borderId="0" xfId="1" applyFont="1" applyAlignment="1">
      <alignment horizontal="right"/>
    </xf>
    <xf numFmtId="0" fontId="43" fillId="0" borderId="0" xfId="0" applyFont="1" applyFill="1" applyAlignment="1">
      <alignment horizontal="left"/>
    </xf>
    <xf numFmtId="43" fontId="22" fillId="0" borderId="0" xfId="1" applyFont="1" applyFill="1" applyAlignment="1">
      <alignment horizontal="left"/>
    </xf>
    <xf numFmtId="164" fontId="24" fillId="5" borderId="1" xfId="1" applyNumberFormat="1" applyFont="1" applyFill="1" applyBorder="1" applyAlignment="1">
      <alignment horizontal="center" vertical="center" wrapText="1"/>
    </xf>
    <xf numFmtId="164" fontId="22" fillId="2" borderId="1" xfId="1" applyNumberFormat="1" applyFont="1" applyFill="1" applyBorder="1" applyAlignment="1">
      <alignment wrapText="1"/>
    </xf>
    <xf numFmtId="0" fontId="22" fillId="2" borderId="14" xfId="0" applyFont="1" applyFill="1" applyBorder="1"/>
    <xf numFmtId="43" fontId="36" fillId="4" borderId="1" xfId="1" applyFont="1" applyFill="1" applyBorder="1"/>
    <xf numFmtId="43" fontId="41" fillId="4" borderId="1" xfId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center" vertical="center"/>
    </xf>
    <xf numFmtId="164" fontId="40" fillId="2" borderId="2" xfId="1" applyNumberFormat="1" applyFont="1" applyFill="1" applyBorder="1" applyAlignment="1">
      <alignment horizontal="center" vertical="center"/>
    </xf>
    <xf numFmtId="164" fontId="24" fillId="2" borderId="1" xfId="1" applyNumberFormat="1" applyFont="1" applyFill="1" applyBorder="1" applyAlignment="1">
      <alignment horizontal="center" vertical="center"/>
    </xf>
    <xf numFmtId="43" fontId="20" fillId="0" borderId="1" xfId="1" applyFont="1" applyFill="1" applyBorder="1"/>
    <xf numFmtId="164" fontId="24" fillId="2" borderId="18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164" fontId="21" fillId="12" borderId="14" xfId="1" applyNumberFormat="1" applyFont="1" applyFill="1" applyBorder="1"/>
    <xf numFmtId="0" fontId="48" fillId="0" borderId="0" xfId="0" applyFont="1"/>
    <xf numFmtId="0" fontId="43" fillId="3" borderId="1" xfId="0" applyFont="1" applyFill="1" applyBorder="1"/>
    <xf numFmtId="14" fontId="22" fillId="0" borderId="1" xfId="1" applyNumberFormat="1" applyFont="1" applyFill="1" applyBorder="1" applyAlignment="1">
      <alignment horizontal="center" vertical="center"/>
    </xf>
    <xf numFmtId="43" fontId="22" fillId="0" borderId="1" xfId="1" applyFont="1" applyBorder="1" applyAlignment="1">
      <alignment horizontal="right" vertical="center"/>
    </xf>
    <xf numFmtId="0" fontId="22" fillId="2" borderId="1" xfId="0" applyFont="1" applyFill="1" applyBorder="1" applyAlignment="1">
      <alignment horizontal="center" vertical="center"/>
    </xf>
    <xf numFmtId="43" fontId="49" fillId="0" borderId="0" xfId="1" applyFont="1" applyFill="1"/>
    <xf numFmtId="43" fontId="34" fillId="0" borderId="0" xfId="1" applyFont="1"/>
    <xf numFmtId="43" fontId="34" fillId="7" borderId="0" xfId="1" applyFont="1" applyFill="1"/>
    <xf numFmtId="164" fontId="22" fillId="2" borderId="2" xfId="1" applyNumberFormat="1" applyFont="1" applyFill="1" applyBorder="1" applyAlignment="1">
      <alignment horizontal="center" vertical="center"/>
    </xf>
    <xf numFmtId="14" fontId="22" fillId="4" borderId="1" xfId="0" applyNumberFormat="1" applyFont="1" applyFill="1" applyBorder="1"/>
    <xf numFmtId="0" fontId="50" fillId="0" borderId="1" xfId="0" applyFont="1" applyFill="1" applyBorder="1" applyAlignment="1">
      <alignment horizontal="left"/>
    </xf>
    <xf numFmtId="43" fontId="22" fillId="3" borderId="1" xfId="1" applyFont="1" applyFill="1" applyBorder="1" applyAlignment="1">
      <alignment horizontal="right" vertical="center"/>
    </xf>
    <xf numFmtId="43" fontId="21" fillId="4" borderId="10" xfId="1" applyFont="1" applyFill="1" applyBorder="1" applyAlignment="1">
      <alignment horizontal="center" vertical="center" wrapText="1"/>
    </xf>
    <xf numFmtId="43" fontId="41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43" fontId="21" fillId="0" borderId="14" xfId="1" applyFont="1" applyFill="1" applyBorder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51" fillId="0" borderId="0" xfId="0" applyFont="1" applyAlignment="1">
      <alignment horizontal="center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38" fillId="4" borderId="3" xfId="1" applyFont="1" applyFill="1" applyBorder="1" applyAlignment="1">
      <alignment horizontal="center" vertical="center" wrapText="1"/>
    </xf>
    <xf numFmtId="43" fontId="38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18" wrapText="1"/>
    </xf>
    <xf numFmtId="14" fontId="30" fillId="6" borderId="10" xfId="0" applyNumberFormat="1" applyFont="1" applyFill="1" applyBorder="1" applyAlignment="1">
      <alignment horizontal="center" textRotation="18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/&#949;&#961;&#947;&#945;&#963;&#953;&#945;/&#949;&#961;&#947;&#945;&#963;&#943;&#945;%20&#961;&#945;&#955;&#955;&#959;&#965;/&#966;&#959;&#961;&#959;&#955;&#916;&#951;&#955;/2014/&#949;&#963;&#959;&#948;&#945;/120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συμβολαια"/>
      <sheetName val="1β-ΤΑΧΔΙΚκλπ"/>
      <sheetName val="2-δικαιώμ"/>
      <sheetName val="3-φύλλα2α"/>
      <sheetName val="4-πολλυπρ"/>
      <sheetName val="5-αντίγρ"/>
      <sheetName val="6-μεταγρ"/>
      <sheetName val="7-προςΔΟΥ"/>
      <sheetName val="8-κ-15-17"/>
      <sheetName val="9-ταμεια"/>
      <sheetName val="10-φπα"/>
      <sheetName val="11-χαρτόσ"/>
      <sheetName val="12-πολλαπλές"/>
      <sheetName val="13-ντιΜιΧο"/>
      <sheetName val="14-βιβλΕσ"/>
      <sheetName val="15-φάκελ"/>
      <sheetName val="16-bSymb"/>
      <sheetName val="17-βιβλΣυμβ"/>
      <sheetName val="18-εθνΠλ"/>
      <sheetName val="19-πολ200"/>
    </sheetNames>
    <sheetDataSet>
      <sheetData sheetId="0"/>
      <sheetData sheetId="1"/>
      <sheetData sheetId="2">
        <row r="3">
          <cell r="M3">
            <v>20</v>
          </cell>
        </row>
      </sheetData>
      <sheetData sheetId="3">
        <row r="3">
          <cell r="F3">
            <v>18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4"/>
  <sheetViews>
    <sheetView tabSelected="1"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9.28515625" style="8" customWidth="1"/>
    <col min="2" max="2" width="9" style="137" customWidth="1"/>
    <col min="3" max="3" width="73" style="3" bestFit="1" customWidth="1"/>
    <col min="4" max="4" width="12.42578125" style="2" bestFit="1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85546875" style="2" customWidth="1"/>
    <col min="17" max="17" width="3.85546875" style="3" customWidth="1"/>
    <col min="18" max="18" width="7.2851562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41" t="s">
        <v>1</v>
      </c>
      <c r="B1" s="443" t="s">
        <v>2</v>
      </c>
      <c r="C1" s="445" t="s">
        <v>0</v>
      </c>
      <c r="D1" s="447" t="s">
        <v>63</v>
      </c>
      <c r="E1" s="449" t="s">
        <v>85</v>
      </c>
      <c r="F1" s="450"/>
      <c r="G1" s="450"/>
      <c r="H1" s="450"/>
      <c r="I1" s="450"/>
      <c r="J1" s="450"/>
      <c r="K1" s="450"/>
      <c r="L1" s="435" t="s">
        <v>362</v>
      </c>
      <c r="M1" s="435"/>
      <c r="N1" s="433" t="s">
        <v>64</v>
      </c>
      <c r="O1" s="434"/>
      <c r="P1" s="436" t="s">
        <v>29</v>
      </c>
      <c r="Q1" s="437"/>
      <c r="R1" s="437"/>
      <c r="S1" s="437"/>
      <c r="T1" s="437"/>
      <c r="U1" s="437"/>
      <c r="V1" s="437"/>
      <c r="W1" s="437"/>
      <c r="X1" s="437"/>
      <c r="Y1" s="438"/>
    </row>
    <row r="2" spans="1:25" ht="12" thickBot="1">
      <c r="A2" s="442"/>
      <c r="B2" s="444"/>
      <c r="C2" s="446"/>
      <c r="D2" s="448"/>
      <c r="E2" s="88" t="s">
        <v>94</v>
      </c>
      <c r="F2" s="88" t="s">
        <v>3</v>
      </c>
      <c r="G2" s="88" t="s">
        <v>141</v>
      </c>
      <c r="H2" s="88" t="s">
        <v>95</v>
      </c>
      <c r="I2" s="88" t="s">
        <v>96</v>
      </c>
      <c r="J2" s="88" t="s">
        <v>97</v>
      </c>
      <c r="K2" s="98" t="s">
        <v>139</v>
      </c>
      <c r="L2" s="64" t="s">
        <v>23</v>
      </c>
      <c r="M2" s="155" t="s">
        <v>70</v>
      </c>
      <c r="N2" s="147" t="s">
        <v>23</v>
      </c>
      <c r="O2" s="97" t="s">
        <v>140</v>
      </c>
      <c r="P2" s="392">
        <v>1</v>
      </c>
      <c r="Q2" s="156" t="s">
        <v>220</v>
      </c>
      <c r="R2" s="156" t="s">
        <v>221</v>
      </c>
      <c r="S2" s="156" t="s">
        <v>222</v>
      </c>
      <c r="T2" s="156" t="s">
        <v>223</v>
      </c>
      <c r="U2" s="156" t="s">
        <v>369</v>
      </c>
      <c r="V2" s="156" t="s">
        <v>370</v>
      </c>
      <c r="W2" s="156"/>
      <c r="X2" s="156"/>
      <c r="Y2" s="157"/>
    </row>
    <row r="3" spans="1:25" s="5" customFormat="1">
      <c r="A3" s="422" t="s">
        <v>534</v>
      </c>
      <c r="B3" s="416">
        <v>40975</v>
      </c>
      <c r="C3" s="321" t="s">
        <v>521</v>
      </c>
      <c r="D3" s="417"/>
      <c r="E3" s="323">
        <f>'2-δικαιώμ'!L3</f>
        <v>17.8</v>
      </c>
      <c r="F3" s="324">
        <f>'3-φύλλα2α'!F3</f>
        <v>20</v>
      </c>
      <c r="G3" s="324">
        <f>'4-πολλυπρ'!P3</f>
        <v>0</v>
      </c>
      <c r="H3" s="322">
        <f>'5-αντίγρ'!M3</f>
        <v>35.6</v>
      </c>
      <c r="I3" s="322">
        <f>'6-μεταγρ'!H3</f>
        <v>30</v>
      </c>
      <c r="J3" s="322">
        <f>'7-προςΔΟΥ'!E3</f>
        <v>20</v>
      </c>
      <c r="K3" s="322"/>
      <c r="L3" s="323">
        <f>E3+F3+G3+H3+I3+J3+K3</f>
        <v>123.4</v>
      </c>
      <c r="M3" s="323">
        <v>74.599999999999994</v>
      </c>
      <c r="N3" s="325">
        <f>M3-5-'10-φπα'!F3</f>
        <v>59.999999999999993</v>
      </c>
      <c r="O3" s="325">
        <f t="shared" ref="O3:O4" si="0">L3-N3</f>
        <v>63.400000000000013</v>
      </c>
      <c r="P3" s="393"/>
      <c r="Q3" s="326"/>
      <c r="R3" s="326"/>
      <c r="S3" s="326"/>
      <c r="T3" s="326"/>
      <c r="U3" s="415" t="s">
        <v>369</v>
      </c>
      <c r="V3" s="326"/>
      <c r="W3" s="389"/>
      <c r="X3" s="359"/>
      <c r="Y3" s="359"/>
    </row>
    <row r="4" spans="1:25" s="5" customFormat="1">
      <c r="A4" s="418"/>
      <c r="B4" s="416"/>
      <c r="C4" s="321" t="s">
        <v>517</v>
      </c>
      <c r="D4" s="425">
        <v>7777.77</v>
      </c>
      <c r="E4" s="323">
        <f>'2-δικαιώμ'!L4</f>
        <v>83.911045000000001</v>
      </c>
      <c r="F4" s="324">
        <f>'3-φύλλα2α'!F4</f>
        <v>20</v>
      </c>
      <c r="G4" s="324">
        <f>'4-πολλυπρ'!P4</f>
        <v>0</v>
      </c>
      <c r="H4" s="322">
        <f>'5-αντίγρ'!M4</f>
        <v>0</v>
      </c>
      <c r="I4" s="322">
        <f>'6-μεταγρ'!H4</f>
        <v>0</v>
      </c>
      <c r="J4" s="322">
        <f>'7-προςΔΟΥ'!E4</f>
        <v>20</v>
      </c>
      <c r="K4" s="322"/>
      <c r="L4" s="323">
        <f t="shared" ref="L4" si="1">E4+F4+G4+H4+I4+J4+K4</f>
        <v>123.911045</v>
      </c>
      <c r="M4" s="323"/>
      <c r="N4" s="325"/>
      <c r="O4" s="325">
        <f t="shared" si="0"/>
        <v>123.911045</v>
      </c>
      <c r="P4" s="393"/>
      <c r="Q4" s="326"/>
      <c r="R4" s="326"/>
      <c r="S4" s="326"/>
      <c r="T4" s="326"/>
      <c r="U4" s="415" t="s">
        <v>369</v>
      </c>
      <c r="V4" s="326"/>
      <c r="W4" s="326"/>
      <c r="X4" s="74"/>
      <c r="Y4" s="74"/>
    </row>
    <row r="5" spans="1:25">
      <c r="A5" s="439" t="s">
        <v>47</v>
      </c>
      <c r="B5" s="440"/>
      <c r="C5" s="440"/>
      <c r="D5" s="440"/>
      <c r="E5" s="38">
        <f t="shared" ref="E5:O5" si="2">SUM(E3:E4)</f>
        <v>101.711045</v>
      </c>
      <c r="F5" s="38">
        <f t="shared" si="2"/>
        <v>40</v>
      </c>
      <c r="G5" s="38">
        <f t="shared" si="2"/>
        <v>0</v>
      </c>
      <c r="H5" s="38">
        <f t="shared" si="2"/>
        <v>35.6</v>
      </c>
      <c r="I5" s="38">
        <f t="shared" si="2"/>
        <v>30</v>
      </c>
      <c r="J5" s="38">
        <f t="shared" si="2"/>
        <v>40</v>
      </c>
      <c r="K5" s="38">
        <f t="shared" si="2"/>
        <v>0</v>
      </c>
      <c r="L5" s="38">
        <f t="shared" si="2"/>
        <v>247.31104500000001</v>
      </c>
      <c r="M5" s="38">
        <f t="shared" si="2"/>
        <v>74.599999999999994</v>
      </c>
      <c r="N5" s="38">
        <f t="shared" si="2"/>
        <v>59.999999999999993</v>
      </c>
      <c r="O5" s="38">
        <f t="shared" si="2"/>
        <v>187.31104500000001</v>
      </c>
    </row>
    <row r="7" spans="1:25">
      <c r="P7" s="165" t="s">
        <v>100</v>
      </c>
      <c r="Q7" s="130"/>
      <c r="R7" s="130"/>
      <c r="S7" s="130"/>
      <c r="T7" s="139"/>
      <c r="U7" s="139"/>
      <c r="V7" s="139"/>
      <c r="X7" s="130"/>
      <c r="Y7" s="130"/>
    </row>
    <row r="8" spans="1:25">
      <c r="D8" s="8"/>
      <c r="K8" s="219" t="s">
        <v>462</v>
      </c>
      <c r="L8" s="8"/>
      <c r="M8" s="8"/>
      <c r="Q8" s="116" t="s">
        <v>365</v>
      </c>
      <c r="R8" s="116"/>
      <c r="S8" s="116"/>
      <c r="T8" s="132"/>
      <c r="U8" s="139"/>
      <c r="V8" s="139"/>
      <c r="X8" s="131"/>
      <c r="Y8" s="116"/>
    </row>
    <row r="9" spans="1:25">
      <c r="D9" s="8"/>
      <c r="K9" s="159" t="s">
        <v>224</v>
      </c>
      <c r="L9" s="118"/>
      <c r="M9" s="118"/>
      <c r="Q9" s="116"/>
      <c r="R9" s="116" t="s">
        <v>136</v>
      </c>
      <c r="S9" s="116"/>
      <c r="T9" s="139"/>
      <c r="U9" s="139"/>
      <c r="V9" s="139"/>
      <c r="X9" s="116"/>
    </row>
    <row r="10" spans="1:25">
      <c r="D10" s="8"/>
      <c r="K10" s="218" t="s">
        <v>225</v>
      </c>
      <c r="S10" s="116" t="s">
        <v>364</v>
      </c>
      <c r="T10" s="92"/>
      <c r="U10" s="92"/>
      <c r="V10" s="92"/>
    </row>
    <row r="11" spans="1:25"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T11" s="116" t="s">
        <v>366</v>
      </c>
      <c r="U11" s="139"/>
      <c r="V11" s="139"/>
    </row>
    <row r="12" spans="1:25">
      <c r="D12" s="8"/>
      <c r="T12" s="92"/>
      <c r="U12" s="139" t="s">
        <v>367</v>
      </c>
      <c r="V12" s="139"/>
    </row>
    <row r="13" spans="1:25">
      <c r="T13" s="92"/>
      <c r="U13" s="92"/>
      <c r="V13" s="139" t="s">
        <v>368</v>
      </c>
    </row>
    <row r="14" spans="1:25">
      <c r="L14" s="4"/>
      <c r="M14" s="4"/>
      <c r="N14" s="4"/>
      <c r="O14" s="4"/>
      <c r="P14" s="4"/>
      <c r="Q14" s="5"/>
      <c r="R14" s="5"/>
      <c r="S14" s="5"/>
      <c r="T14" s="93"/>
      <c r="U14" s="93"/>
      <c r="V14" s="92"/>
    </row>
    <row r="15" spans="1:25">
      <c r="L15" s="4"/>
      <c r="M15" s="4"/>
      <c r="N15" s="4"/>
      <c r="O15" s="4"/>
      <c r="P15" s="4"/>
      <c r="Q15" s="5"/>
      <c r="R15" s="5"/>
      <c r="S15" s="5"/>
      <c r="T15" s="5"/>
      <c r="U15" s="400"/>
      <c r="V15" s="139"/>
      <c r="W15" s="139"/>
    </row>
    <row r="16" spans="1:25">
      <c r="C16" s="3" t="s">
        <v>533</v>
      </c>
      <c r="F16" s="8">
        <v>10525</v>
      </c>
      <c r="G16" s="2">
        <v>74.599999999999994</v>
      </c>
      <c r="I16" s="169" t="s">
        <v>522</v>
      </c>
      <c r="J16" s="2" t="s">
        <v>255</v>
      </c>
      <c r="K16" s="2" t="s">
        <v>491</v>
      </c>
      <c r="L16" s="4"/>
      <c r="M16" s="4"/>
      <c r="N16" s="4"/>
      <c r="O16" s="4"/>
      <c r="P16" s="172"/>
      <c r="Q16" s="5"/>
      <c r="R16" s="5"/>
      <c r="S16" s="5"/>
      <c r="T16" s="5"/>
      <c r="U16" s="93"/>
      <c r="V16" s="139"/>
      <c r="W16" s="139"/>
    </row>
    <row r="17" spans="1:23">
      <c r="G17" s="399" t="s">
        <v>518</v>
      </c>
      <c r="H17" s="399" t="s">
        <v>318</v>
      </c>
      <c r="I17" s="4">
        <v>5</v>
      </c>
      <c r="J17" s="4"/>
      <c r="K17" s="4">
        <v>5</v>
      </c>
      <c r="L17" s="4"/>
      <c r="M17" s="4"/>
      <c r="N17" s="4"/>
      <c r="O17" s="4"/>
      <c r="P17" s="4"/>
      <c r="Q17" s="161"/>
      <c r="R17" s="161"/>
      <c r="S17" s="161"/>
      <c r="T17" s="401"/>
      <c r="U17" s="400"/>
      <c r="V17" s="139"/>
    </row>
    <row r="18" spans="1:23">
      <c r="H18" s="399" t="s">
        <v>62</v>
      </c>
      <c r="I18" s="4">
        <v>9.6</v>
      </c>
      <c r="J18" s="4"/>
      <c r="K18" s="4">
        <v>9.6</v>
      </c>
      <c r="L18" s="4"/>
      <c r="M18" s="4"/>
      <c r="N18" s="4"/>
      <c r="O18" s="4"/>
      <c r="P18" s="4"/>
      <c r="Q18" s="161"/>
      <c r="R18" s="161"/>
      <c r="S18" s="161"/>
      <c r="T18" s="400"/>
      <c r="U18" s="400"/>
      <c r="V18" s="139"/>
    </row>
    <row r="19" spans="1:23">
      <c r="H19" s="399" t="s">
        <v>79</v>
      </c>
      <c r="I19" s="4">
        <v>20</v>
      </c>
      <c r="J19" s="4">
        <v>2.2000000000000002</v>
      </c>
      <c r="K19" s="4">
        <v>20</v>
      </c>
      <c r="L19" s="4"/>
      <c r="M19" s="4"/>
      <c r="N19" s="4"/>
      <c r="O19" s="4"/>
      <c r="P19" s="4"/>
      <c r="Q19" s="5"/>
      <c r="R19" s="5"/>
      <c r="S19" s="161"/>
      <c r="T19" s="93"/>
      <c r="U19" s="93"/>
      <c r="V19" s="92"/>
    </row>
    <row r="20" spans="1:23">
      <c r="H20" s="399" t="s">
        <v>488</v>
      </c>
      <c r="I20" s="4"/>
      <c r="J20" s="4"/>
      <c r="K20" s="4"/>
      <c r="L20" s="4"/>
      <c r="M20" s="4"/>
      <c r="N20" s="4"/>
      <c r="O20" s="4"/>
      <c r="P20" s="4"/>
      <c r="Q20" s="5"/>
      <c r="R20" s="5"/>
      <c r="S20" s="5"/>
      <c r="T20" s="161"/>
      <c r="U20" s="400"/>
      <c r="V20" s="139"/>
    </row>
    <row r="21" spans="1:23">
      <c r="H21" s="399" t="s">
        <v>489</v>
      </c>
      <c r="I21" s="4"/>
      <c r="J21" s="4"/>
      <c r="K21" s="4"/>
      <c r="L21" s="4"/>
      <c r="M21" s="4"/>
      <c r="N21" s="4"/>
      <c r="O21" s="4"/>
      <c r="P21" s="4"/>
      <c r="Q21" s="5"/>
      <c r="R21" s="5"/>
      <c r="S21" s="5"/>
      <c r="T21" s="93"/>
      <c r="U21" s="400"/>
      <c r="V21" s="139"/>
    </row>
    <row r="22" spans="1:23">
      <c r="H22" s="399" t="s">
        <v>361</v>
      </c>
      <c r="I22" s="4"/>
      <c r="J22" s="4"/>
      <c r="K22" s="4"/>
      <c r="L22" s="4"/>
      <c r="M22" s="4"/>
      <c r="N22" s="4"/>
      <c r="O22" s="4"/>
      <c r="P22" s="4"/>
      <c r="Q22" s="5"/>
      <c r="R22" s="5"/>
      <c r="S22" s="5"/>
      <c r="T22" s="93"/>
      <c r="U22" s="93"/>
      <c r="V22" s="139"/>
    </row>
    <row r="23" spans="1:23">
      <c r="H23" s="399" t="s">
        <v>490</v>
      </c>
      <c r="I23" s="4">
        <v>20</v>
      </c>
      <c r="J23" s="4"/>
      <c r="K23" s="4">
        <v>20</v>
      </c>
      <c r="L23" s="4"/>
      <c r="M23" s="4"/>
      <c r="N23" s="4"/>
      <c r="O23" s="4"/>
      <c r="P23" s="4"/>
      <c r="Q23" s="5"/>
      <c r="R23" s="5"/>
      <c r="S23" s="5"/>
      <c r="T23" s="93"/>
      <c r="U23" s="93"/>
      <c r="V23" s="92"/>
    </row>
    <row r="24" spans="1:23">
      <c r="H24" s="399" t="s">
        <v>55</v>
      </c>
      <c r="I24" s="4">
        <v>20</v>
      </c>
      <c r="J24" s="4">
        <v>2.2000000000000002</v>
      </c>
      <c r="K24" s="4">
        <v>20</v>
      </c>
      <c r="L24" s="4"/>
      <c r="M24" s="4"/>
      <c r="N24" s="4"/>
      <c r="O24" s="4"/>
      <c r="P24" s="4"/>
      <c r="Q24" s="5"/>
      <c r="R24" s="5"/>
      <c r="S24" s="5"/>
      <c r="T24" s="5"/>
      <c r="U24" s="400"/>
      <c r="V24" s="139"/>
      <c r="W24" s="139"/>
    </row>
    <row r="25" spans="1:23">
      <c r="H25" s="399" t="s">
        <v>492</v>
      </c>
      <c r="I25" s="172"/>
      <c r="J25" s="4"/>
      <c r="K25" s="4"/>
      <c r="L25" s="4"/>
      <c r="M25" s="4"/>
      <c r="N25" s="4"/>
      <c r="O25" s="4"/>
      <c r="P25" s="4"/>
      <c r="Q25" s="5"/>
      <c r="R25" s="5"/>
      <c r="S25" s="5"/>
      <c r="T25" s="5"/>
      <c r="U25" s="93"/>
      <c r="V25" s="139"/>
      <c r="W25" s="139"/>
    </row>
    <row r="26" spans="1:23">
      <c r="I26" s="2">
        <f>SUM(I17:I25)</f>
        <v>74.599999999999994</v>
      </c>
      <c r="J26" s="2">
        <f t="shared" ref="J26:K26" si="3">SUM(J17:J25)</f>
        <v>4.4000000000000004</v>
      </c>
      <c r="K26" s="2">
        <f t="shared" si="3"/>
        <v>74.599999999999994</v>
      </c>
      <c r="L26" s="4"/>
      <c r="M26" s="4"/>
      <c r="N26" s="4"/>
      <c r="O26" s="4"/>
      <c r="P26" s="4"/>
      <c r="Q26" s="5"/>
      <c r="R26" s="5"/>
      <c r="S26" s="5"/>
      <c r="T26" s="5"/>
      <c r="U26" s="93"/>
      <c r="V26" s="92"/>
      <c r="W26" s="92"/>
    </row>
    <row r="27" spans="1:23">
      <c r="L27" s="4"/>
      <c r="M27" s="4"/>
      <c r="N27" s="4"/>
      <c r="O27" s="4"/>
      <c r="P27" s="4"/>
      <c r="Q27" s="5"/>
      <c r="R27" s="5"/>
      <c r="S27" s="5"/>
      <c r="T27" s="5"/>
      <c r="U27" s="93"/>
      <c r="V27" s="92"/>
      <c r="W27" s="92"/>
    </row>
    <row r="28" spans="1:23">
      <c r="A28" s="58"/>
      <c r="L28" s="4"/>
      <c r="M28" s="4"/>
      <c r="N28" s="4"/>
      <c r="O28" s="4"/>
      <c r="P28" s="4"/>
      <c r="Q28" s="5"/>
      <c r="R28" s="5"/>
      <c r="S28" s="5"/>
      <c r="T28" s="5"/>
      <c r="U28" s="5"/>
    </row>
    <row r="29" spans="1:23">
      <c r="A29" s="58"/>
      <c r="L29" s="4"/>
      <c r="M29" s="4"/>
      <c r="N29" s="4"/>
      <c r="O29" s="4"/>
      <c r="P29" s="4"/>
      <c r="Q29" s="5"/>
      <c r="R29" s="5"/>
      <c r="S29" s="5"/>
      <c r="T29" s="5"/>
      <c r="U29" s="5"/>
    </row>
    <row r="30" spans="1:23">
      <c r="A30" s="58"/>
      <c r="L30" s="4"/>
      <c r="M30" s="4"/>
      <c r="N30" s="4"/>
      <c r="O30" s="4"/>
      <c r="P30" s="4"/>
      <c r="Q30" s="5"/>
      <c r="R30" s="5"/>
      <c r="S30" s="5"/>
      <c r="T30" s="5"/>
      <c r="U30" s="5"/>
    </row>
    <row r="31" spans="1:23">
      <c r="A31" s="58"/>
    </row>
    <row r="32" spans="1:23">
      <c r="A32" s="58"/>
    </row>
    <row r="33" spans="1:3">
      <c r="A33" s="58"/>
    </row>
    <row r="34" spans="1:3">
      <c r="A34" s="58"/>
    </row>
    <row r="35" spans="1:3">
      <c r="A35" s="58"/>
    </row>
    <row r="36" spans="1:3">
      <c r="A36" s="58"/>
      <c r="B36" s="112"/>
    </row>
    <row r="37" spans="1:3">
      <c r="A37" s="58"/>
      <c r="B37" s="112"/>
    </row>
    <row r="38" spans="1:3">
      <c r="A38" s="58"/>
      <c r="B38" s="112"/>
    </row>
    <row r="39" spans="1:3">
      <c r="A39" s="58"/>
      <c r="B39" s="112"/>
      <c r="C39" s="5"/>
    </row>
    <row r="40" spans="1:3">
      <c r="A40" s="58"/>
      <c r="B40" s="112"/>
      <c r="C40" s="5"/>
    </row>
    <row r="41" spans="1:3">
      <c r="A41" s="58"/>
      <c r="B41" s="112"/>
      <c r="C41" s="5"/>
    </row>
    <row r="42" spans="1:3">
      <c r="A42" s="58"/>
      <c r="B42" s="112"/>
      <c r="C42" s="5"/>
    </row>
    <row r="43" spans="1:3">
      <c r="A43" s="58"/>
      <c r="B43" s="112"/>
      <c r="C43" s="5"/>
    </row>
    <row r="44" spans="1:3">
      <c r="A44" s="58"/>
      <c r="B44" s="112"/>
      <c r="C44" s="5"/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13"/>
  <sheetViews>
    <sheetView workbookViewId="0">
      <pane ySplit="2" topLeftCell="A3" activePane="bottomLeft" state="frozen"/>
      <selection pane="bottomLeft" activeCell="C33" sqref="C33"/>
    </sheetView>
  </sheetViews>
  <sheetFormatPr defaultRowHeight="11.25"/>
  <cols>
    <col min="1" max="1" width="8.140625" style="3" bestFit="1" customWidth="1"/>
    <col min="2" max="2" width="38.140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1" t="s">
        <v>19</v>
      </c>
      <c r="B1" s="583" t="s">
        <v>346</v>
      </c>
      <c r="C1" s="583" t="s">
        <v>87</v>
      </c>
      <c r="D1" s="585" t="s">
        <v>347</v>
      </c>
      <c r="E1" s="586"/>
      <c r="F1" s="586"/>
      <c r="G1" s="587" t="s">
        <v>319</v>
      </c>
      <c r="H1" s="588"/>
      <c r="I1" s="577" t="s">
        <v>320</v>
      </c>
      <c r="J1" s="577"/>
      <c r="K1" s="256"/>
      <c r="L1" s="257"/>
      <c r="M1" s="578" t="s">
        <v>348</v>
      </c>
      <c r="N1" s="578"/>
      <c r="O1" s="578"/>
      <c r="P1" s="257"/>
      <c r="Q1" s="578" t="s">
        <v>349</v>
      </c>
      <c r="R1" s="578"/>
      <c r="S1" s="578"/>
      <c r="T1" s="578"/>
      <c r="U1" s="258"/>
      <c r="V1" s="579" t="s">
        <v>319</v>
      </c>
      <c r="W1" s="579" t="s">
        <v>350</v>
      </c>
      <c r="X1" s="579" t="s">
        <v>351</v>
      </c>
      <c r="Y1" s="258"/>
      <c r="Z1" s="571" t="s">
        <v>352</v>
      </c>
      <c r="AA1" s="572"/>
      <c r="AB1" s="572"/>
      <c r="AC1" s="572"/>
      <c r="AD1" s="573"/>
    </row>
    <row r="2" spans="1:30" ht="12" thickBot="1">
      <c r="A2" s="582"/>
      <c r="B2" s="584"/>
      <c r="C2" s="584"/>
      <c r="D2" s="213" t="s">
        <v>324</v>
      </c>
      <c r="E2" s="213" t="s">
        <v>330</v>
      </c>
      <c r="F2" s="150" t="s">
        <v>331</v>
      </c>
      <c r="G2" s="214" t="s">
        <v>353</v>
      </c>
      <c r="H2" s="215" t="s">
        <v>354</v>
      </c>
      <c r="I2" s="214" t="s">
        <v>355</v>
      </c>
      <c r="J2" s="216" t="s">
        <v>356</v>
      </c>
      <c r="K2" s="259" t="s">
        <v>357</v>
      </c>
      <c r="L2" s="260"/>
      <c r="M2" s="261" t="s">
        <v>360</v>
      </c>
      <c r="N2" s="261" t="s">
        <v>358</v>
      </c>
      <c r="O2" s="261" t="s">
        <v>359</v>
      </c>
      <c r="P2" s="260"/>
      <c r="Q2" s="262" t="s">
        <v>360</v>
      </c>
      <c r="R2" s="263">
        <v>1.2999999999999999E-2</v>
      </c>
      <c r="S2" s="263">
        <v>6.4999999999999997E-3</v>
      </c>
      <c r="T2" s="264">
        <v>1.25E-3</v>
      </c>
      <c r="U2" s="265"/>
      <c r="V2" s="580"/>
      <c r="W2" s="580"/>
      <c r="X2" s="580"/>
      <c r="Y2" s="265"/>
      <c r="Z2" s="266" t="s">
        <v>360</v>
      </c>
      <c r="AA2" s="266" t="s">
        <v>358</v>
      </c>
      <c r="AB2" s="267" t="s">
        <v>359</v>
      </c>
      <c r="AC2" s="266" t="s">
        <v>350</v>
      </c>
      <c r="AD2" s="266" t="s">
        <v>351</v>
      </c>
    </row>
    <row r="3" spans="1:30" s="18" customFormat="1">
      <c r="A3" s="125" t="str">
        <f>'1-συμβολαια'!A3</f>
        <v>17ο</v>
      </c>
      <c r="B3" s="125" t="str">
        <f>'1-συμβολαια'!C3</f>
        <v>αγοραπωλησία ΒΑΣΕΙ 1195 προσυμφώνου τίμημα = αρραβών = Δ.Ο.Υ. = 3.350.000δρχ {= 9.831,25€}</v>
      </c>
      <c r="C3" s="217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'2-δικαιώμ'!H3</f>
        <v>0</v>
      </c>
      <c r="H3" s="28">
        <f>'2-δικαιώμ'!I3</f>
        <v>1</v>
      </c>
      <c r="I3" s="28">
        <f>'2-δικαιώμ'!J3</f>
        <v>1</v>
      </c>
      <c r="J3" s="28">
        <f>'2-δικαιώμ'!K3</f>
        <v>0.2</v>
      </c>
      <c r="K3" s="154"/>
      <c r="L3" s="154"/>
      <c r="M3" s="28"/>
      <c r="N3" s="28"/>
      <c r="O3" s="28"/>
      <c r="P3" s="154"/>
      <c r="Q3" s="28"/>
      <c r="R3" s="28"/>
      <c r="S3" s="28"/>
      <c r="T3" s="28"/>
      <c r="U3" s="154"/>
      <c r="V3" s="28">
        <f>'2-δικαιώμ'!H3+'2-δικαιώμ'!I3</f>
        <v>1</v>
      </c>
      <c r="W3" s="28">
        <f>'2-δικαιώμ'!J3</f>
        <v>1</v>
      </c>
      <c r="X3" s="28">
        <f>'2-δικαιώμ'!K3</f>
        <v>0.2</v>
      </c>
      <c r="Y3" s="154"/>
      <c r="Z3" s="28"/>
      <c r="AA3" s="28"/>
      <c r="AB3" s="28"/>
      <c r="AC3" s="28"/>
      <c r="AD3" s="28"/>
    </row>
    <row r="4" spans="1:30" s="18" customFormat="1">
      <c r="A4" s="125"/>
      <c r="B4" s="125" t="str">
        <f>'1-συμβολαια'!C4</f>
        <v>χρησικτησία αγροτεμαχίου = 19?? ΑΝΑΔΑΣΜΟΣ</v>
      </c>
      <c r="C4" s="217">
        <f>'1-συμβολαια'!D4</f>
        <v>7777.77</v>
      </c>
      <c r="D4" s="28">
        <f>'8-κ-15-17'!D4</f>
        <v>0</v>
      </c>
      <c r="E4" s="28">
        <f>'8-κ-15-17'!M4</f>
        <v>50.555505000000011</v>
      </c>
      <c r="F4" s="28">
        <f>'8-κ-15-17'!V4</f>
        <v>9.7222125000000013</v>
      </c>
      <c r="G4" s="28">
        <f>'2-δικαιώμ'!H4</f>
        <v>6.9999930000000008</v>
      </c>
      <c r="H4" s="28">
        <f>'2-δικαιώμ'!I4</f>
        <v>1</v>
      </c>
      <c r="I4" s="28">
        <f>'2-δικαιώμ'!J4</f>
        <v>4.888885000000001</v>
      </c>
      <c r="J4" s="28">
        <f>'2-δικαιώμ'!K4</f>
        <v>0.97777700000000012</v>
      </c>
      <c r="K4" s="154"/>
      <c r="L4" s="154"/>
      <c r="M4" s="35"/>
      <c r="N4" s="35"/>
      <c r="O4" s="35"/>
      <c r="P4" s="154"/>
      <c r="Q4" s="35"/>
      <c r="R4" s="35"/>
      <c r="S4" s="35"/>
      <c r="T4" s="35"/>
      <c r="U4" s="154"/>
      <c r="V4" s="35">
        <f>'2-δικαιώμ'!H4+'2-δικαιώμ'!I4</f>
        <v>7.9999930000000008</v>
      </c>
      <c r="W4" s="35">
        <f>'2-δικαιώμ'!J4</f>
        <v>4.888885000000001</v>
      </c>
      <c r="X4" s="35">
        <f>'2-δικαιώμ'!K4</f>
        <v>0.97777700000000012</v>
      </c>
      <c r="Y4" s="154"/>
      <c r="Z4" s="35"/>
      <c r="AA4" s="35"/>
      <c r="AB4" s="35"/>
      <c r="AC4" s="35"/>
      <c r="AD4" s="35"/>
    </row>
    <row r="5" spans="1:30">
      <c r="A5" s="574" t="str">
        <f>'1-συμβολαια'!A5</f>
        <v>σύνολο</v>
      </c>
      <c r="B5" s="575"/>
      <c r="C5" s="576"/>
      <c r="D5" s="306">
        <f t="shared" ref="D5:J5" si="0">SUM(D3:D4)</f>
        <v>0</v>
      </c>
      <c r="E5" s="306">
        <f t="shared" si="0"/>
        <v>50.555505000000011</v>
      </c>
      <c r="F5" s="306">
        <f t="shared" si="0"/>
        <v>9.7222125000000013</v>
      </c>
      <c r="G5" s="306">
        <f t="shared" si="0"/>
        <v>6.9999930000000008</v>
      </c>
      <c r="H5" s="306">
        <f t="shared" si="0"/>
        <v>2</v>
      </c>
      <c r="I5" s="306">
        <f t="shared" si="0"/>
        <v>5.888885000000001</v>
      </c>
      <c r="J5" s="306">
        <f t="shared" si="0"/>
        <v>1.1777770000000001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8" spans="1:30">
      <c r="B8" s="92"/>
      <c r="D8" s="2"/>
      <c r="E8" s="2"/>
      <c r="F8" s="2"/>
      <c r="G8" s="2"/>
      <c r="H8" s="2"/>
      <c r="I8" s="2"/>
      <c r="J8" s="2"/>
    </row>
    <row r="9" spans="1:30" ht="15.75">
      <c r="B9" s="92"/>
      <c r="D9" s="2"/>
      <c r="E9" s="2"/>
      <c r="F9" s="2"/>
      <c r="G9" s="141"/>
      <c r="H9" s="294"/>
      <c r="I9" s="295">
        <v>1</v>
      </c>
      <c r="J9" s="5" t="s">
        <v>380</v>
      </c>
      <c r="K9" s="5"/>
      <c r="L9" s="296"/>
    </row>
    <row r="10" spans="1:30">
      <c r="B10" s="92"/>
      <c r="D10" s="2"/>
      <c r="E10" s="2"/>
      <c r="F10" s="2"/>
      <c r="G10" s="4"/>
      <c r="H10" s="172"/>
      <c r="I10" s="314">
        <v>1</v>
      </c>
      <c r="J10" s="5" t="s">
        <v>381</v>
      </c>
      <c r="K10" s="5"/>
      <c r="L10" s="296"/>
    </row>
    <row r="11" spans="1:30" ht="12.75">
      <c r="B11" s="224" t="s">
        <v>463</v>
      </c>
      <c r="D11" s="2"/>
      <c r="E11" s="2"/>
      <c r="F11" s="2"/>
      <c r="G11" s="332"/>
      <c r="H11" s="58"/>
      <c r="I11" s="4">
        <v>0.73</v>
      </c>
      <c r="J11" s="5" t="s">
        <v>135</v>
      </c>
      <c r="K11" s="5"/>
      <c r="L11" s="5"/>
    </row>
    <row r="12" spans="1:30" ht="12.75">
      <c r="B12" s="225" t="s">
        <v>464</v>
      </c>
      <c r="D12" s="2"/>
      <c r="E12" s="2"/>
      <c r="F12" s="2"/>
      <c r="G12" s="332"/>
      <c r="H12" s="58"/>
      <c r="I12" s="4">
        <v>2</v>
      </c>
      <c r="J12" s="5" t="s">
        <v>382</v>
      </c>
      <c r="K12" s="5"/>
      <c r="L12" s="5"/>
    </row>
    <row r="13" spans="1:30" ht="15.75">
      <c r="B13" s="226" t="s">
        <v>379</v>
      </c>
      <c r="D13" s="2"/>
      <c r="E13" s="2"/>
      <c r="F13" s="2"/>
      <c r="G13" s="332"/>
      <c r="H13" s="58"/>
      <c r="I13" s="4">
        <v>3.7</v>
      </c>
      <c r="J13" s="5" t="s">
        <v>383</v>
      </c>
      <c r="K13" s="5"/>
      <c r="L13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G18" sqref="G18"/>
    </sheetView>
  </sheetViews>
  <sheetFormatPr defaultRowHeight="15"/>
  <cols>
    <col min="1" max="1" width="11.5703125" style="105" bestFit="1" customWidth="1"/>
    <col min="2" max="2" width="63.42578125" style="106" bestFit="1" customWidth="1"/>
    <col min="3" max="3" width="13.5703125" style="107" bestFit="1" customWidth="1"/>
    <col min="4" max="5" width="13.5703125" style="107" customWidth="1"/>
    <col min="6" max="6" width="10.28515625" style="107" bestFit="1" customWidth="1"/>
    <col min="7" max="7" width="13.5703125" style="107" bestFit="1" customWidth="1"/>
    <col min="8" max="8" width="13.5703125" style="107" customWidth="1"/>
    <col min="9" max="9" width="7.85546875" style="104" customWidth="1"/>
    <col min="10" max="10" width="10" style="104" customWidth="1"/>
    <col min="11" max="11" width="12.42578125" style="104" customWidth="1"/>
    <col min="12" max="12" width="30.85546875" style="104" customWidth="1"/>
    <col min="13" max="210" width="9.140625" style="100"/>
    <col min="211" max="211" width="9" style="100" bestFit="1" customWidth="1"/>
    <col min="212" max="212" width="9.85546875" style="100" bestFit="1" customWidth="1"/>
    <col min="213" max="213" width="9.140625" style="100" bestFit="1" customWidth="1"/>
    <col min="214" max="214" width="16" style="100" bestFit="1" customWidth="1"/>
    <col min="215" max="215" width="9" style="100" bestFit="1" customWidth="1"/>
    <col min="216" max="216" width="7.85546875" style="100" bestFit="1" customWidth="1"/>
    <col min="217" max="217" width="11.7109375" style="100" bestFit="1" customWidth="1"/>
    <col min="218" max="218" width="14.28515625" style="100" customWidth="1"/>
    <col min="219" max="219" width="11.7109375" style="100" bestFit="1" customWidth="1"/>
    <col min="220" max="220" width="14.140625" style="100" bestFit="1" customWidth="1"/>
    <col min="221" max="221" width="16.7109375" style="100" customWidth="1"/>
    <col min="222" max="222" width="16.5703125" style="100" customWidth="1"/>
    <col min="223" max="224" width="7.85546875" style="100" bestFit="1" customWidth="1"/>
    <col min="225" max="225" width="8" style="100" bestFit="1" customWidth="1"/>
    <col min="226" max="227" width="7.85546875" style="100" bestFit="1" customWidth="1"/>
    <col min="228" max="228" width="9.7109375" style="100" customWidth="1"/>
    <col min="229" max="229" width="12.85546875" style="100" customWidth="1"/>
    <col min="230" max="466" width="9.140625" style="100"/>
    <col min="467" max="467" width="9" style="100" bestFit="1" customWidth="1"/>
    <col min="468" max="468" width="9.85546875" style="100" bestFit="1" customWidth="1"/>
    <col min="469" max="469" width="9.140625" style="100" bestFit="1" customWidth="1"/>
    <col min="470" max="470" width="16" style="100" bestFit="1" customWidth="1"/>
    <col min="471" max="471" width="9" style="100" bestFit="1" customWidth="1"/>
    <col min="472" max="472" width="7.85546875" style="100" bestFit="1" customWidth="1"/>
    <col min="473" max="473" width="11.7109375" style="100" bestFit="1" customWidth="1"/>
    <col min="474" max="474" width="14.28515625" style="100" customWidth="1"/>
    <col min="475" max="475" width="11.7109375" style="100" bestFit="1" customWidth="1"/>
    <col min="476" max="476" width="14.140625" style="100" bestFit="1" customWidth="1"/>
    <col min="477" max="477" width="16.7109375" style="100" customWidth="1"/>
    <col min="478" max="478" width="16.5703125" style="100" customWidth="1"/>
    <col min="479" max="480" width="7.85546875" style="100" bestFit="1" customWidth="1"/>
    <col min="481" max="481" width="8" style="100" bestFit="1" customWidth="1"/>
    <col min="482" max="483" width="7.85546875" style="100" bestFit="1" customWidth="1"/>
    <col min="484" max="484" width="9.7109375" style="100" customWidth="1"/>
    <col min="485" max="485" width="12.85546875" style="100" customWidth="1"/>
    <col min="486" max="722" width="9.140625" style="100"/>
    <col min="723" max="723" width="9" style="100" bestFit="1" customWidth="1"/>
    <col min="724" max="724" width="9.85546875" style="100" bestFit="1" customWidth="1"/>
    <col min="725" max="725" width="9.140625" style="100" bestFit="1" customWidth="1"/>
    <col min="726" max="726" width="16" style="100" bestFit="1" customWidth="1"/>
    <col min="727" max="727" width="9" style="100" bestFit="1" customWidth="1"/>
    <col min="728" max="728" width="7.85546875" style="100" bestFit="1" customWidth="1"/>
    <col min="729" max="729" width="11.7109375" style="100" bestFit="1" customWidth="1"/>
    <col min="730" max="730" width="14.28515625" style="100" customWidth="1"/>
    <col min="731" max="731" width="11.7109375" style="100" bestFit="1" customWidth="1"/>
    <col min="732" max="732" width="14.140625" style="100" bestFit="1" customWidth="1"/>
    <col min="733" max="733" width="16.7109375" style="100" customWidth="1"/>
    <col min="734" max="734" width="16.5703125" style="100" customWidth="1"/>
    <col min="735" max="736" width="7.85546875" style="100" bestFit="1" customWidth="1"/>
    <col min="737" max="737" width="8" style="100" bestFit="1" customWidth="1"/>
    <col min="738" max="739" width="7.85546875" style="100" bestFit="1" customWidth="1"/>
    <col min="740" max="740" width="9.7109375" style="100" customWidth="1"/>
    <col min="741" max="741" width="12.85546875" style="100" customWidth="1"/>
    <col min="742" max="978" width="9.140625" style="100"/>
    <col min="979" max="979" width="9" style="100" bestFit="1" customWidth="1"/>
    <col min="980" max="980" width="9.85546875" style="100" bestFit="1" customWidth="1"/>
    <col min="981" max="981" width="9.140625" style="100" bestFit="1" customWidth="1"/>
    <col min="982" max="982" width="16" style="100" bestFit="1" customWidth="1"/>
    <col min="983" max="983" width="9" style="100" bestFit="1" customWidth="1"/>
    <col min="984" max="984" width="7.85546875" style="100" bestFit="1" customWidth="1"/>
    <col min="985" max="985" width="11.7109375" style="100" bestFit="1" customWidth="1"/>
    <col min="986" max="986" width="14.28515625" style="100" customWidth="1"/>
    <col min="987" max="987" width="11.7109375" style="100" bestFit="1" customWidth="1"/>
    <col min="988" max="988" width="14.140625" style="100" bestFit="1" customWidth="1"/>
    <col min="989" max="989" width="16.7109375" style="100" customWidth="1"/>
    <col min="990" max="990" width="16.5703125" style="100" customWidth="1"/>
    <col min="991" max="992" width="7.85546875" style="100" bestFit="1" customWidth="1"/>
    <col min="993" max="993" width="8" style="100" bestFit="1" customWidth="1"/>
    <col min="994" max="995" width="7.85546875" style="100" bestFit="1" customWidth="1"/>
    <col min="996" max="996" width="9.7109375" style="100" customWidth="1"/>
    <col min="997" max="997" width="12.85546875" style="100" customWidth="1"/>
    <col min="998" max="1234" width="9.140625" style="100"/>
    <col min="1235" max="1235" width="9" style="100" bestFit="1" customWidth="1"/>
    <col min="1236" max="1236" width="9.85546875" style="100" bestFit="1" customWidth="1"/>
    <col min="1237" max="1237" width="9.140625" style="100" bestFit="1" customWidth="1"/>
    <col min="1238" max="1238" width="16" style="100" bestFit="1" customWidth="1"/>
    <col min="1239" max="1239" width="9" style="100" bestFit="1" customWidth="1"/>
    <col min="1240" max="1240" width="7.85546875" style="100" bestFit="1" customWidth="1"/>
    <col min="1241" max="1241" width="11.7109375" style="100" bestFit="1" customWidth="1"/>
    <col min="1242" max="1242" width="14.28515625" style="100" customWidth="1"/>
    <col min="1243" max="1243" width="11.7109375" style="100" bestFit="1" customWidth="1"/>
    <col min="1244" max="1244" width="14.140625" style="100" bestFit="1" customWidth="1"/>
    <col min="1245" max="1245" width="16.7109375" style="100" customWidth="1"/>
    <col min="1246" max="1246" width="16.5703125" style="100" customWidth="1"/>
    <col min="1247" max="1248" width="7.85546875" style="100" bestFit="1" customWidth="1"/>
    <col min="1249" max="1249" width="8" style="100" bestFit="1" customWidth="1"/>
    <col min="1250" max="1251" width="7.85546875" style="100" bestFit="1" customWidth="1"/>
    <col min="1252" max="1252" width="9.7109375" style="100" customWidth="1"/>
    <col min="1253" max="1253" width="12.85546875" style="100" customWidth="1"/>
    <col min="1254" max="1490" width="9.140625" style="100"/>
    <col min="1491" max="1491" width="9" style="100" bestFit="1" customWidth="1"/>
    <col min="1492" max="1492" width="9.85546875" style="100" bestFit="1" customWidth="1"/>
    <col min="1493" max="1493" width="9.140625" style="100" bestFit="1" customWidth="1"/>
    <col min="1494" max="1494" width="16" style="100" bestFit="1" customWidth="1"/>
    <col min="1495" max="1495" width="9" style="100" bestFit="1" customWidth="1"/>
    <col min="1496" max="1496" width="7.85546875" style="100" bestFit="1" customWidth="1"/>
    <col min="1497" max="1497" width="11.7109375" style="100" bestFit="1" customWidth="1"/>
    <col min="1498" max="1498" width="14.28515625" style="100" customWidth="1"/>
    <col min="1499" max="1499" width="11.7109375" style="100" bestFit="1" customWidth="1"/>
    <col min="1500" max="1500" width="14.140625" style="100" bestFit="1" customWidth="1"/>
    <col min="1501" max="1501" width="16.7109375" style="100" customWidth="1"/>
    <col min="1502" max="1502" width="16.5703125" style="100" customWidth="1"/>
    <col min="1503" max="1504" width="7.85546875" style="100" bestFit="1" customWidth="1"/>
    <col min="1505" max="1505" width="8" style="100" bestFit="1" customWidth="1"/>
    <col min="1506" max="1507" width="7.85546875" style="100" bestFit="1" customWidth="1"/>
    <col min="1508" max="1508" width="9.7109375" style="100" customWidth="1"/>
    <col min="1509" max="1509" width="12.85546875" style="100" customWidth="1"/>
    <col min="1510" max="1746" width="9.140625" style="100"/>
    <col min="1747" max="1747" width="9" style="100" bestFit="1" customWidth="1"/>
    <col min="1748" max="1748" width="9.85546875" style="100" bestFit="1" customWidth="1"/>
    <col min="1749" max="1749" width="9.140625" style="100" bestFit="1" customWidth="1"/>
    <col min="1750" max="1750" width="16" style="100" bestFit="1" customWidth="1"/>
    <col min="1751" max="1751" width="9" style="100" bestFit="1" customWidth="1"/>
    <col min="1752" max="1752" width="7.85546875" style="100" bestFit="1" customWidth="1"/>
    <col min="1753" max="1753" width="11.7109375" style="100" bestFit="1" customWidth="1"/>
    <col min="1754" max="1754" width="14.28515625" style="100" customWidth="1"/>
    <col min="1755" max="1755" width="11.7109375" style="100" bestFit="1" customWidth="1"/>
    <col min="1756" max="1756" width="14.140625" style="100" bestFit="1" customWidth="1"/>
    <col min="1757" max="1757" width="16.7109375" style="100" customWidth="1"/>
    <col min="1758" max="1758" width="16.5703125" style="100" customWidth="1"/>
    <col min="1759" max="1760" width="7.85546875" style="100" bestFit="1" customWidth="1"/>
    <col min="1761" max="1761" width="8" style="100" bestFit="1" customWidth="1"/>
    <col min="1762" max="1763" width="7.85546875" style="100" bestFit="1" customWidth="1"/>
    <col min="1764" max="1764" width="9.7109375" style="100" customWidth="1"/>
    <col min="1765" max="1765" width="12.85546875" style="100" customWidth="1"/>
    <col min="1766" max="2002" width="9.140625" style="100"/>
    <col min="2003" max="2003" width="9" style="100" bestFit="1" customWidth="1"/>
    <col min="2004" max="2004" width="9.85546875" style="100" bestFit="1" customWidth="1"/>
    <col min="2005" max="2005" width="9.140625" style="100" bestFit="1" customWidth="1"/>
    <col min="2006" max="2006" width="16" style="100" bestFit="1" customWidth="1"/>
    <col min="2007" max="2007" width="9" style="100" bestFit="1" customWidth="1"/>
    <col min="2008" max="2008" width="7.85546875" style="100" bestFit="1" customWidth="1"/>
    <col min="2009" max="2009" width="11.7109375" style="100" bestFit="1" customWidth="1"/>
    <col min="2010" max="2010" width="14.28515625" style="100" customWidth="1"/>
    <col min="2011" max="2011" width="11.7109375" style="100" bestFit="1" customWidth="1"/>
    <col min="2012" max="2012" width="14.140625" style="100" bestFit="1" customWidth="1"/>
    <col min="2013" max="2013" width="16.7109375" style="100" customWidth="1"/>
    <col min="2014" max="2014" width="16.5703125" style="100" customWidth="1"/>
    <col min="2015" max="2016" width="7.85546875" style="100" bestFit="1" customWidth="1"/>
    <col min="2017" max="2017" width="8" style="100" bestFit="1" customWidth="1"/>
    <col min="2018" max="2019" width="7.85546875" style="100" bestFit="1" customWidth="1"/>
    <col min="2020" max="2020" width="9.7109375" style="100" customWidth="1"/>
    <col min="2021" max="2021" width="12.85546875" style="100" customWidth="1"/>
    <col min="2022" max="2258" width="9.140625" style="100"/>
    <col min="2259" max="2259" width="9" style="100" bestFit="1" customWidth="1"/>
    <col min="2260" max="2260" width="9.85546875" style="100" bestFit="1" customWidth="1"/>
    <col min="2261" max="2261" width="9.140625" style="100" bestFit="1" customWidth="1"/>
    <col min="2262" max="2262" width="16" style="100" bestFit="1" customWidth="1"/>
    <col min="2263" max="2263" width="9" style="100" bestFit="1" customWidth="1"/>
    <col min="2264" max="2264" width="7.85546875" style="100" bestFit="1" customWidth="1"/>
    <col min="2265" max="2265" width="11.7109375" style="100" bestFit="1" customWidth="1"/>
    <col min="2266" max="2266" width="14.28515625" style="100" customWidth="1"/>
    <col min="2267" max="2267" width="11.7109375" style="100" bestFit="1" customWidth="1"/>
    <col min="2268" max="2268" width="14.140625" style="100" bestFit="1" customWidth="1"/>
    <col min="2269" max="2269" width="16.7109375" style="100" customWidth="1"/>
    <col min="2270" max="2270" width="16.5703125" style="100" customWidth="1"/>
    <col min="2271" max="2272" width="7.85546875" style="100" bestFit="1" customWidth="1"/>
    <col min="2273" max="2273" width="8" style="100" bestFit="1" customWidth="1"/>
    <col min="2274" max="2275" width="7.85546875" style="100" bestFit="1" customWidth="1"/>
    <col min="2276" max="2276" width="9.7109375" style="100" customWidth="1"/>
    <col min="2277" max="2277" width="12.85546875" style="100" customWidth="1"/>
    <col min="2278" max="2514" width="9.140625" style="100"/>
    <col min="2515" max="2515" width="9" style="100" bestFit="1" customWidth="1"/>
    <col min="2516" max="2516" width="9.85546875" style="100" bestFit="1" customWidth="1"/>
    <col min="2517" max="2517" width="9.140625" style="100" bestFit="1" customWidth="1"/>
    <col min="2518" max="2518" width="16" style="100" bestFit="1" customWidth="1"/>
    <col min="2519" max="2519" width="9" style="100" bestFit="1" customWidth="1"/>
    <col min="2520" max="2520" width="7.85546875" style="100" bestFit="1" customWidth="1"/>
    <col min="2521" max="2521" width="11.7109375" style="100" bestFit="1" customWidth="1"/>
    <col min="2522" max="2522" width="14.28515625" style="100" customWidth="1"/>
    <col min="2523" max="2523" width="11.7109375" style="100" bestFit="1" customWidth="1"/>
    <col min="2524" max="2524" width="14.140625" style="100" bestFit="1" customWidth="1"/>
    <col min="2525" max="2525" width="16.7109375" style="100" customWidth="1"/>
    <col min="2526" max="2526" width="16.5703125" style="100" customWidth="1"/>
    <col min="2527" max="2528" width="7.85546875" style="100" bestFit="1" customWidth="1"/>
    <col min="2529" max="2529" width="8" style="100" bestFit="1" customWidth="1"/>
    <col min="2530" max="2531" width="7.85546875" style="100" bestFit="1" customWidth="1"/>
    <col min="2532" max="2532" width="9.7109375" style="100" customWidth="1"/>
    <col min="2533" max="2533" width="12.85546875" style="100" customWidth="1"/>
    <col min="2534" max="2770" width="9.140625" style="100"/>
    <col min="2771" max="2771" width="9" style="100" bestFit="1" customWidth="1"/>
    <col min="2772" max="2772" width="9.85546875" style="100" bestFit="1" customWidth="1"/>
    <col min="2773" max="2773" width="9.140625" style="100" bestFit="1" customWidth="1"/>
    <col min="2774" max="2774" width="16" style="100" bestFit="1" customWidth="1"/>
    <col min="2775" max="2775" width="9" style="100" bestFit="1" customWidth="1"/>
    <col min="2776" max="2776" width="7.85546875" style="100" bestFit="1" customWidth="1"/>
    <col min="2777" max="2777" width="11.7109375" style="100" bestFit="1" customWidth="1"/>
    <col min="2778" max="2778" width="14.28515625" style="100" customWidth="1"/>
    <col min="2779" max="2779" width="11.7109375" style="100" bestFit="1" customWidth="1"/>
    <col min="2780" max="2780" width="14.140625" style="100" bestFit="1" customWidth="1"/>
    <col min="2781" max="2781" width="16.7109375" style="100" customWidth="1"/>
    <col min="2782" max="2782" width="16.5703125" style="100" customWidth="1"/>
    <col min="2783" max="2784" width="7.85546875" style="100" bestFit="1" customWidth="1"/>
    <col min="2785" max="2785" width="8" style="100" bestFit="1" customWidth="1"/>
    <col min="2786" max="2787" width="7.85546875" style="100" bestFit="1" customWidth="1"/>
    <col min="2788" max="2788" width="9.7109375" style="100" customWidth="1"/>
    <col min="2789" max="2789" width="12.85546875" style="100" customWidth="1"/>
    <col min="2790" max="3026" width="9.140625" style="100"/>
    <col min="3027" max="3027" width="9" style="100" bestFit="1" customWidth="1"/>
    <col min="3028" max="3028" width="9.85546875" style="100" bestFit="1" customWidth="1"/>
    <col min="3029" max="3029" width="9.140625" style="100" bestFit="1" customWidth="1"/>
    <col min="3030" max="3030" width="16" style="100" bestFit="1" customWidth="1"/>
    <col min="3031" max="3031" width="9" style="100" bestFit="1" customWidth="1"/>
    <col min="3032" max="3032" width="7.85546875" style="100" bestFit="1" customWidth="1"/>
    <col min="3033" max="3033" width="11.7109375" style="100" bestFit="1" customWidth="1"/>
    <col min="3034" max="3034" width="14.28515625" style="100" customWidth="1"/>
    <col min="3035" max="3035" width="11.7109375" style="100" bestFit="1" customWidth="1"/>
    <col min="3036" max="3036" width="14.140625" style="100" bestFit="1" customWidth="1"/>
    <col min="3037" max="3037" width="16.7109375" style="100" customWidth="1"/>
    <col min="3038" max="3038" width="16.5703125" style="100" customWidth="1"/>
    <col min="3039" max="3040" width="7.85546875" style="100" bestFit="1" customWidth="1"/>
    <col min="3041" max="3041" width="8" style="100" bestFit="1" customWidth="1"/>
    <col min="3042" max="3043" width="7.85546875" style="100" bestFit="1" customWidth="1"/>
    <col min="3044" max="3044" width="9.7109375" style="100" customWidth="1"/>
    <col min="3045" max="3045" width="12.85546875" style="100" customWidth="1"/>
    <col min="3046" max="3282" width="9.140625" style="100"/>
    <col min="3283" max="3283" width="9" style="100" bestFit="1" customWidth="1"/>
    <col min="3284" max="3284" width="9.85546875" style="100" bestFit="1" customWidth="1"/>
    <col min="3285" max="3285" width="9.140625" style="100" bestFit="1" customWidth="1"/>
    <col min="3286" max="3286" width="16" style="100" bestFit="1" customWidth="1"/>
    <col min="3287" max="3287" width="9" style="100" bestFit="1" customWidth="1"/>
    <col min="3288" max="3288" width="7.85546875" style="100" bestFit="1" customWidth="1"/>
    <col min="3289" max="3289" width="11.7109375" style="100" bestFit="1" customWidth="1"/>
    <col min="3290" max="3290" width="14.28515625" style="100" customWidth="1"/>
    <col min="3291" max="3291" width="11.7109375" style="100" bestFit="1" customWidth="1"/>
    <col min="3292" max="3292" width="14.140625" style="100" bestFit="1" customWidth="1"/>
    <col min="3293" max="3293" width="16.7109375" style="100" customWidth="1"/>
    <col min="3294" max="3294" width="16.5703125" style="100" customWidth="1"/>
    <col min="3295" max="3296" width="7.85546875" style="100" bestFit="1" customWidth="1"/>
    <col min="3297" max="3297" width="8" style="100" bestFit="1" customWidth="1"/>
    <col min="3298" max="3299" width="7.85546875" style="100" bestFit="1" customWidth="1"/>
    <col min="3300" max="3300" width="9.7109375" style="100" customWidth="1"/>
    <col min="3301" max="3301" width="12.85546875" style="100" customWidth="1"/>
    <col min="3302" max="3538" width="9.140625" style="100"/>
    <col min="3539" max="3539" width="9" style="100" bestFit="1" customWidth="1"/>
    <col min="3540" max="3540" width="9.85546875" style="100" bestFit="1" customWidth="1"/>
    <col min="3541" max="3541" width="9.140625" style="100" bestFit="1" customWidth="1"/>
    <col min="3542" max="3542" width="16" style="100" bestFit="1" customWidth="1"/>
    <col min="3543" max="3543" width="9" style="100" bestFit="1" customWidth="1"/>
    <col min="3544" max="3544" width="7.85546875" style="100" bestFit="1" customWidth="1"/>
    <col min="3545" max="3545" width="11.7109375" style="100" bestFit="1" customWidth="1"/>
    <col min="3546" max="3546" width="14.28515625" style="100" customWidth="1"/>
    <col min="3547" max="3547" width="11.7109375" style="100" bestFit="1" customWidth="1"/>
    <col min="3548" max="3548" width="14.140625" style="100" bestFit="1" customWidth="1"/>
    <col min="3549" max="3549" width="16.7109375" style="100" customWidth="1"/>
    <col min="3550" max="3550" width="16.5703125" style="100" customWidth="1"/>
    <col min="3551" max="3552" width="7.85546875" style="100" bestFit="1" customWidth="1"/>
    <col min="3553" max="3553" width="8" style="100" bestFit="1" customWidth="1"/>
    <col min="3554" max="3555" width="7.85546875" style="100" bestFit="1" customWidth="1"/>
    <col min="3556" max="3556" width="9.7109375" style="100" customWidth="1"/>
    <col min="3557" max="3557" width="12.85546875" style="100" customWidth="1"/>
    <col min="3558" max="3794" width="9.140625" style="100"/>
    <col min="3795" max="3795" width="9" style="100" bestFit="1" customWidth="1"/>
    <col min="3796" max="3796" width="9.85546875" style="100" bestFit="1" customWidth="1"/>
    <col min="3797" max="3797" width="9.140625" style="100" bestFit="1" customWidth="1"/>
    <col min="3798" max="3798" width="16" style="100" bestFit="1" customWidth="1"/>
    <col min="3799" max="3799" width="9" style="100" bestFit="1" customWidth="1"/>
    <col min="3800" max="3800" width="7.85546875" style="100" bestFit="1" customWidth="1"/>
    <col min="3801" max="3801" width="11.7109375" style="100" bestFit="1" customWidth="1"/>
    <col min="3802" max="3802" width="14.28515625" style="100" customWidth="1"/>
    <col min="3803" max="3803" width="11.7109375" style="100" bestFit="1" customWidth="1"/>
    <col min="3804" max="3804" width="14.140625" style="100" bestFit="1" customWidth="1"/>
    <col min="3805" max="3805" width="16.7109375" style="100" customWidth="1"/>
    <col min="3806" max="3806" width="16.5703125" style="100" customWidth="1"/>
    <col min="3807" max="3808" width="7.85546875" style="100" bestFit="1" customWidth="1"/>
    <col min="3809" max="3809" width="8" style="100" bestFit="1" customWidth="1"/>
    <col min="3810" max="3811" width="7.85546875" style="100" bestFit="1" customWidth="1"/>
    <col min="3812" max="3812" width="9.7109375" style="100" customWidth="1"/>
    <col min="3813" max="3813" width="12.85546875" style="100" customWidth="1"/>
    <col min="3814" max="4050" width="9.140625" style="100"/>
    <col min="4051" max="4051" width="9" style="100" bestFit="1" customWidth="1"/>
    <col min="4052" max="4052" width="9.85546875" style="100" bestFit="1" customWidth="1"/>
    <col min="4053" max="4053" width="9.140625" style="100" bestFit="1" customWidth="1"/>
    <col min="4054" max="4054" width="16" style="100" bestFit="1" customWidth="1"/>
    <col min="4055" max="4055" width="9" style="100" bestFit="1" customWidth="1"/>
    <col min="4056" max="4056" width="7.85546875" style="100" bestFit="1" customWidth="1"/>
    <col min="4057" max="4057" width="11.7109375" style="100" bestFit="1" customWidth="1"/>
    <col min="4058" max="4058" width="14.28515625" style="100" customWidth="1"/>
    <col min="4059" max="4059" width="11.7109375" style="100" bestFit="1" customWidth="1"/>
    <col min="4060" max="4060" width="14.140625" style="100" bestFit="1" customWidth="1"/>
    <col min="4061" max="4061" width="16.7109375" style="100" customWidth="1"/>
    <col min="4062" max="4062" width="16.5703125" style="100" customWidth="1"/>
    <col min="4063" max="4064" width="7.85546875" style="100" bestFit="1" customWidth="1"/>
    <col min="4065" max="4065" width="8" style="100" bestFit="1" customWidth="1"/>
    <col min="4066" max="4067" width="7.85546875" style="100" bestFit="1" customWidth="1"/>
    <col min="4068" max="4068" width="9.7109375" style="100" customWidth="1"/>
    <col min="4069" max="4069" width="12.85546875" style="100" customWidth="1"/>
    <col min="4070" max="4306" width="9.140625" style="100"/>
    <col min="4307" max="4307" width="9" style="100" bestFit="1" customWidth="1"/>
    <col min="4308" max="4308" width="9.85546875" style="100" bestFit="1" customWidth="1"/>
    <col min="4309" max="4309" width="9.140625" style="100" bestFit="1" customWidth="1"/>
    <col min="4310" max="4310" width="16" style="100" bestFit="1" customWidth="1"/>
    <col min="4311" max="4311" width="9" style="100" bestFit="1" customWidth="1"/>
    <col min="4312" max="4312" width="7.85546875" style="100" bestFit="1" customWidth="1"/>
    <col min="4313" max="4313" width="11.7109375" style="100" bestFit="1" customWidth="1"/>
    <col min="4314" max="4314" width="14.28515625" style="100" customWidth="1"/>
    <col min="4315" max="4315" width="11.7109375" style="100" bestFit="1" customWidth="1"/>
    <col min="4316" max="4316" width="14.140625" style="100" bestFit="1" customWidth="1"/>
    <col min="4317" max="4317" width="16.7109375" style="100" customWidth="1"/>
    <col min="4318" max="4318" width="16.5703125" style="100" customWidth="1"/>
    <col min="4319" max="4320" width="7.85546875" style="100" bestFit="1" customWidth="1"/>
    <col min="4321" max="4321" width="8" style="100" bestFit="1" customWidth="1"/>
    <col min="4322" max="4323" width="7.85546875" style="100" bestFit="1" customWidth="1"/>
    <col min="4324" max="4324" width="9.7109375" style="100" customWidth="1"/>
    <col min="4325" max="4325" width="12.85546875" style="100" customWidth="1"/>
    <col min="4326" max="4562" width="9.140625" style="100"/>
    <col min="4563" max="4563" width="9" style="100" bestFit="1" customWidth="1"/>
    <col min="4564" max="4564" width="9.85546875" style="100" bestFit="1" customWidth="1"/>
    <col min="4565" max="4565" width="9.140625" style="100" bestFit="1" customWidth="1"/>
    <col min="4566" max="4566" width="16" style="100" bestFit="1" customWidth="1"/>
    <col min="4567" max="4567" width="9" style="100" bestFit="1" customWidth="1"/>
    <col min="4568" max="4568" width="7.85546875" style="100" bestFit="1" customWidth="1"/>
    <col min="4569" max="4569" width="11.7109375" style="100" bestFit="1" customWidth="1"/>
    <col min="4570" max="4570" width="14.28515625" style="100" customWidth="1"/>
    <col min="4571" max="4571" width="11.7109375" style="100" bestFit="1" customWidth="1"/>
    <col min="4572" max="4572" width="14.140625" style="100" bestFit="1" customWidth="1"/>
    <col min="4573" max="4573" width="16.7109375" style="100" customWidth="1"/>
    <col min="4574" max="4574" width="16.5703125" style="100" customWidth="1"/>
    <col min="4575" max="4576" width="7.85546875" style="100" bestFit="1" customWidth="1"/>
    <col min="4577" max="4577" width="8" style="100" bestFit="1" customWidth="1"/>
    <col min="4578" max="4579" width="7.85546875" style="100" bestFit="1" customWidth="1"/>
    <col min="4580" max="4580" width="9.7109375" style="100" customWidth="1"/>
    <col min="4581" max="4581" width="12.85546875" style="100" customWidth="1"/>
    <col min="4582" max="4818" width="9.140625" style="100"/>
    <col min="4819" max="4819" width="9" style="100" bestFit="1" customWidth="1"/>
    <col min="4820" max="4820" width="9.85546875" style="100" bestFit="1" customWidth="1"/>
    <col min="4821" max="4821" width="9.140625" style="100" bestFit="1" customWidth="1"/>
    <col min="4822" max="4822" width="16" style="100" bestFit="1" customWidth="1"/>
    <col min="4823" max="4823" width="9" style="100" bestFit="1" customWidth="1"/>
    <col min="4824" max="4824" width="7.85546875" style="100" bestFit="1" customWidth="1"/>
    <col min="4825" max="4825" width="11.7109375" style="100" bestFit="1" customWidth="1"/>
    <col min="4826" max="4826" width="14.28515625" style="100" customWidth="1"/>
    <col min="4827" max="4827" width="11.7109375" style="100" bestFit="1" customWidth="1"/>
    <col min="4828" max="4828" width="14.140625" style="100" bestFit="1" customWidth="1"/>
    <col min="4829" max="4829" width="16.7109375" style="100" customWidth="1"/>
    <col min="4830" max="4830" width="16.5703125" style="100" customWidth="1"/>
    <col min="4831" max="4832" width="7.85546875" style="100" bestFit="1" customWidth="1"/>
    <col min="4833" max="4833" width="8" style="100" bestFit="1" customWidth="1"/>
    <col min="4834" max="4835" width="7.85546875" style="100" bestFit="1" customWidth="1"/>
    <col min="4836" max="4836" width="9.7109375" style="100" customWidth="1"/>
    <col min="4837" max="4837" width="12.85546875" style="100" customWidth="1"/>
    <col min="4838" max="5074" width="9.140625" style="100"/>
    <col min="5075" max="5075" width="9" style="100" bestFit="1" customWidth="1"/>
    <col min="5076" max="5076" width="9.85546875" style="100" bestFit="1" customWidth="1"/>
    <col min="5077" max="5077" width="9.140625" style="100" bestFit="1" customWidth="1"/>
    <col min="5078" max="5078" width="16" style="100" bestFit="1" customWidth="1"/>
    <col min="5079" max="5079" width="9" style="100" bestFit="1" customWidth="1"/>
    <col min="5080" max="5080" width="7.85546875" style="100" bestFit="1" customWidth="1"/>
    <col min="5081" max="5081" width="11.7109375" style="100" bestFit="1" customWidth="1"/>
    <col min="5082" max="5082" width="14.28515625" style="100" customWidth="1"/>
    <col min="5083" max="5083" width="11.7109375" style="100" bestFit="1" customWidth="1"/>
    <col min="5084" max="5084" width="14.140625" style="100" bestFit="1" customWidth="1"/>
    <col min="5085" max="5085" width="16.7109375" style="100" customWidth="1"/>
    <col min="5086" max="5086" width="16.5703125" style="100" customWidth="1"/>
    <col min="5087" max="5088" width="7.85546875" style="100" bestFit="1" customWidth="1"/>
    <col min="5089" max="5089" width="8" style="100" bestFit="1" customWidth="1"/>
    <col min="5090" max="5091" width="7.85546875" style="100" bestFit="1" customWidth="1"/>
    <col min="5092" max="5092" width="9.7109375" style="100" customWidth="1"/>
    <col min="5093" max="5093" width="12.85546875" style="100" customWidth="1"/>
    <col min="5094" max="5330" width="9.140625" style="100"/>
    <col min="5331" max="5331" width="9" style="100" bestFit="1" customWidth="1"/>
    <col min="5332" max="5332" width="9.85546875" style="100" bestFit="1" customWidth="1"/>
    <col min="5333" max="5333" width="9.140625" style="100" bestFit="1" customWidth="1"/>
    <col min="5334" max="5334" width="16" style="100" bestFit="1" customWidth="1"/>
    <col min="5335" max="5335" width="9" style="100" bestFit="1" customWidth="1"/>
    <col min="5336" max="5336" width="7.85546875" style="100" bestFit="1" customWidth="1"/>
    <col min="5337" max="5337" width="11.7109375" style="100" bestFit="1" customWidth="1"/>
    <col min="5338" max="5338" width="14.28515625" style="100" customWidth="1"/>
    <col min="5339" max="5339" width="11.7109375" style="100" bestFit="1" customWidth="1"/>
    <col min="5340" max="5340" width="14.140625" style="100" bestFit="1" customWidth="1"/>
    <col min="5341" max="5341" width="16.7109375" style="100" customWidth="1"/>
    <col min="5342" max="5342" width="16.5703125" style="100" customWidth="1"/>
    <col min="5343" max="5344" width="7.85546875" style="100" bestFit="1" customWidth="1"/>
    <col min="5345" max="5345" width="8" style="100" bestFit="1" customWidth="1"/>
    <col min="5346" max="5347" width="7.85546875" style="100" bestFit="1" customWidth="1"/>
    <col min="5348" max="5348" width="9.7109375" style="100" customWidth="1"/>
    <col min="5349" max="5349" width="12.85546875" style="100" customWidth="1"/>
    <col min="5350" max="5586" width="9.140625" style="100"/>
    <col min="5587" max="5587" width="9" style="100" bestFit="1" customWidth="1"/>
    <col min="5588" max="5588" width="9.85546875" style="100" bestFit="1" customWidth="1"/>
    <col min="5589" max="5589" width="9.140625" style="100" bestFit="1" customWidth="1"/>
    <col min="5590" max="5590" width="16" style="100" bestFit="1" customWidth="1"/>
    <col min="5591" max="5591" width="9" style="100" bestFit="1" customWidth="1"/>
    <col min="5592" max="5592" width="7.85546875" style="100" bestFit="1" customWidth="1"/>
    <col min="5593" max="5593" width="11.7109375" style="100" bestFit="1" customWidth="1"/>
    <col min="5594" max="5594" width="14.28515625" style="100" customWidth="1"/>
    <col min="5595" max="5595" width="11.7109375" style="100" bestFit="1" customWidth="1"/>
    <col min="5596" max="5596" width="14.140625" style="100" bestFit="1" customWidth="1"/>
    <col min="5597" max="5597" width="16.7109375" style="100" customWidth="1"/>
    <col min="5598" max="5598" width="16.5703125" style="100" customWidth="1"/>
    <col min="5599" max="5600" width="7.85546875" style="100" bestFit="1" customWidth="1"/>
    <col min="5601" max="5601" width="8" style="100" bestFit="1" customWidth="1"/>
    <col min="5602" max="5603" width="7.85546875" style="100" bestFit="1" customWidth="1"/>
    <col min="5604" max="5604" width="9.7109375" style="100" customWidth="1"/>
    <col min="5605" max="5605" width="12.85546875" style="100" customWidth="1"/>
    <col min="5606" max="5842" width="9.140625" style="100"/>
    <col min="5843" max="5843" width="9" style="100" bestFit="1" customWidth="1"/>
    <col min="5844" max="5844" width="9.85546875" style="100" bestFit="1" customWidth="1"/>
    <col min="5845" max="5845" width="9.140625" style="100" bestFit="1" customWidth="1"/>
    <col min="5846" max="5846" width="16" style="100" bestFit="1" customWidth="1"/>
    <col min="5847" max="5847" width="9" style="100" bestFit="1" customWidth="1"/>
    <col min="5848" max="5848" width="7.85546875" style="100" bestFit="1" customWidth="1"/>
    <col min="5849" max="5849" width="11.7109375" style="100" bestFit="1" customWidth="1"/>
    <col min="5850" max="5850" width="14.28515625" style="100" customWidth="1"/>
    <col min="5851" max="5851" width="11.7109375" style="100" bestFit="1" customWidth="1"/>
    <col min="5852" max="5852" width="14.140625" style="100" bestFit="1" customWidth="1"/>
    <col min="5853" max="5853" width="16.7109375" style="100" customWidth="1"/>
    <col min="5854" max="5854" width="16.5703125" style="100" customWidth="1"/>
    <col min="5855" max="5856" width="7.85546875" style="100" bestFit="1" customWidth="1"/>
    <col min="5857" max="5857" width="8" style="100" bestFit="1" customWidth="1"/>
    <col min="5858" max="5859" width="7.85546875" style="100" bestFit="1" customWidth="1"/>
    <col min="5860" max="5860" width="9.7109375" style="100" customWidth="1"/>
    <col min="5861" max="5861" width="12.85546875" style="100" customWidth="1"/>
    <col min="5862" max="6098" width="9.140625" style="100"/>
    <col min="6099" max="6099" width="9" style="100" bestFit="1" customWidth="1"/>
    <col min="6100" max="6100" width="9.85546875" style="100" bestFit="1" customWidth="1"/>
    <col min="6101" max="6101" width="9.140625" style="100" bestFit="1" customWidth="1"/>
    <col min="6102" max="6102" width="16" style="100" bestFit="1" customWidth="1"/>
    <col min="6103" max="6103" width="9" style="100" bestFit="1" customWidth="1"/>
    <col min="6104" max="6104" width="7.85546875" style="100" bestFit="1" customWidth="1"/>
    <col min="6105" max="6105" width="11.7109375" style="100" bestFit="1" customWidth="1"/>
    <col min="6106" max="6106" width="14.28515625" style="100" customWidth="1"/>
    <col min="6107" max="6107" width="11.7109375" style="100" bestFit="1" customWidth="1"/>
    <col min="6108" max="6108" width="14.140625" style="100" bestFit="1" customWidth="1"/>
    <col min="6109" max="6109" width="16.7109375" style="100" customWidth="1"/>
    <col min="6110" max="6110" width="16.5703125" style="100" customWidth="1"/>
    <col min="6111" max="6112" width="7.85546875" style="100" bestFit="1" customWidth="1"/>
    <col min="6113" max="6113" width="8" style="100" bestFit="1" customWidth="1"/>
    <col min="6114" max="6115" width="7.85546875" style="100" bestFit="1" customWidth="1"/>
    <col min="6116" max="6116" width="9.7109375" style="100" customWidth="1"/>
    <col min="6117" max="6117" width="12.85546875" style="100" customWidth="1"/>
    <col min="6118" max="6354" width="9.140625" style="100"/>
    <col min="6355" max="6355" width="9" style="100" bestFit="1" customWidth="1"/>
    <col min="6356" max="6356" width="9.85546875" style="100" bestFit="1" customWidth="1"/>
    <col min="6357" max="6357" width="9.140625" style="100" bestFit="1" customWidth="1"/>
    <col min="6358" max="6358" width="16" style="100" bestFit="1" customWidth="1"/>
    <col min="6359" max="6359" width="9" style="100" bestFit="1" customWidth="1"/>
    <col min="6360" max="6360" width="7.85546875" style="100" bestFit="1" customWidth="1"/>
    <col min="6361" max="6361" width="11.7109375" style="100" bestFit="1" customWidth="1"/>
    <col min="6362" max="6362" width="14.28515625" style="100" customWidth="1"/>
    <col min="6363" max="6363" width="11.7109375" style="100" bestFit="1" customWidth="1"/>
    <col min="6364" max="6364" width="14.140625" style="100" bestFit="1" customWidth="1"/>
    <col min="6365" max="6365" width="16.7109375" style="100" customWidth="1"/>
    <col min="6366" max="6366" width="16.5703125" style="100" customWidth="1"/>
    <col min="6367" max="6368" width="7.85546875" style="100" bestFit="1" customWidth="1"/>
    <col min="6369" max="6369" width="8" style="100" bestFit="1" customWidth="1"/>
    <col min="6370" max="6371" width="7.85546875" style="100" bestFit="1" customWidth="1"/>
    <col min="6372" max="6372" width="9.7109375" style="100" customWidth="1"/>
    <col min="6373" max="6373" width="12.85546875" style="100" customWidth="1"/>
    <col min="6374" max="6610" width="9.140625" style="100"/>
    <col min="6611" max="6611" width="9" style="100" bestFit="1" customWidth="1"/>
    <col min="6612" max="6612" width="9.85546875" style="100" bestFit="1" customWidth="1"/>
    <col min="6613" max="6613" width="9.140625" style="100" bestFit="1" customWidth="1"/>
    <col min="6614" max="6614" width="16" style="100" bestFit="1" customWidth="1"/>
    <col min="6615" max="6615" width="9" style="100" bestFit="1" customWidth="1"/>
    <col min="6616" max="6616" width="7.85546875" style="100" bestFit="1" customWidth="1"/>
    <col min="6617" max="6617" width="11.7109375" style="100" bestFit="1" customWidth="1"/>
    <col min="6618" max="6618" width="14.28515625" style="100" customWidth="1"/>
    <col min="6619" max="6619" width="11.7109375" style="100" bestFit="1" customWidth="1"/>
    <col min="6620" max="6620" width="14.140625" style="100" bestFit="1" customWidth="1"/>
    <col min="6621" max="6621" width="16.7109375" style="100" customWidth="1"/>
    <col min="6622" max="6622" width="16.5703125" style="100" customWidth="1"/>
    <col min="6623" max="6624" width="7.85546875" style="100" bestFit="1" customWidth="1"/>
    <col min="6625" max="6625" width="8" style="100" bestFit="1" customWidth="1"/>
    <col min="6626" max="6627" width="7.85546875" style="100" bestFit="1" customWidth="1"/>
    <col min="6628" max="6628" width="9.7109375" style="100" customWidth="1"/>
    <col min="6629" max="6629" width="12.85546875" style="100" customWidth="1"/>
    <col min="6630" max="6866" width="9.140625" style="100"/>
    <col min="6867" max="6867" width="9" style="100" bestFit="1" customWidth="1"/>
    <col min="6868" max="6868" width="9.85546875" style="100" bestFit="1" customWidth="1"/>
    <col min="6869" max="6869" width="9.140625" style="100" bestFit="1" customWidth="1"/>
    <col min="6870" max="6870" width="16" style="100" bestFit="1" customWidth="1"/>
    <col min="6871" max="6871" width="9" style="100" bestFit="1" customWidth="1"/>
    <col min="6872" max="6872" width="7.85546875" style="100" bestFit="1" customWidth="1"/>
    <col min="6873" max="6873" width="11.7109375" style="100" bestFit="1" customWidth="1"/>
    <col min="6874" max="6874" width="14.28515625" style="100" customWidth="1"/>
    <col min="6875" max="6875" width="11.7109375" style="100" bestFit="1" customWidth="1"/>
    <col min="6876" max="6876" width="14.140625" style="100" bestFit="1" customWidth="1"/>
    <col min="6877" max="6877" width="16.7109375" style="100" customWidth="1"/>
    <col min="6878" max="6878" width="16.5703125" style="100" customWidth="1"/>
    <col min="6879" max="6880" width="7.85546875" style="100" bestFit="1" customWidth="1"/>
    <col min="6881" max="6881" width="8" style="100" bestFit="1" customWidth="1"/>
    <col min="6882" max="6883" width="7.85546875" style="100" bestFit="1" customWidth="1"/>
    <col min="6884" max="6884" width="9.7109375" style="100" customWidth="1"/>
    <col min="6885" max="6885" width="12.85546875" style="100" customWidth="1"/>
    <col min="6886" max="7122" width="9.140625" style="100"/>
    <col min="7123" max="7123" width="9" style="100" bestFit="1" customWidth="1"/>
    <col min="7124" max="7124" width="9.85546875" style="100" bestFit="1" customWidth="1"/>
    <col min="7125" max="7125" width="9.140625" style="100" bestFit="1" customWidth="1"/>
    <col min="7126" max="7126" width="16" style="100" bestFit="1" customWidth="1"/>
    <col min="7127" max="7127" width="9" style="100" bestFit="1" customWidth="1"/>
    <col min="7128" max="7128" width="7.85546875" style="100" bestFit="1" customWidth="1"/>
    <col min="7129" max="7129" width="11.7109375" style="100" bestFit="1" customWidth="1"/>
    <col min="7130" max="7130" width="14.28515625" style="100" customWidth="1"/>
    <col min="7131" max="7131" width="11.7109375" style="100" bestFit="1" customWidth="1"/>
    <col min="7132" max="7132" width="14.140625" style="100" bestFit="1" customWidth="1"/>
    <col min="7133" max="7133" width="16.7109375" style="100" customWidth="1"/>
    <col min="7134" max="7134" width="16.5703125" style="100" customWidth="1"/>
    <col min="7135" max="7136" width="7.85546875" style="100" bestFit="1" customWidth="1"/>
    <col min="7137" max="7137" width="8" style="100" bestFit="1" customWidth="1"/>
    <col min="7138" max="7139" width="7.85546875" style="100" bestFit="1" customWidth="1"/>
    <col min="7140" max="7140" width="9.7109375" style="100" customWidth="1"/>
    <col min="7141" max="7141" width="12.85546875" style="100" customWidth="1"/>
    <col min="7142" max="7378" width="9.140625" style="100"/>
    <col min="7379" max="7379" width="9" style="100" bestFit="1" customWidth="1"/>
    <col min="7380" max="7380" width="9.85546875" style="100" bestFit="1" customWidth="1"/>
    <col min="7381" max="7381" width="9.140625" style="100" bestFit="1" customWidth="1"/>
    <col min="7382" max="7382" width="16" style="100" bestFit="1" customWidth="1"/>
    <col min="7383" max="7383" width="9" style="100" bestFit="1" customWidth="1"/>
    <col min="7384" max="7384" width="7.85546875" style="100" bestFit="1" customWidth="1"/>
    <col min="7385" max="7385" width="11.7109375" style="100" bestFit="1" customWidth="1"/>
    <col min="7386" max="7386" width="14.28515625" style="100" customWidth="1"/>
    <col min="7387" max="7387" width="11.7109375" style="100" bestFit="1" customWidth="1"/>
    <col min="7388" max="7388" width="14.140625" style="100" bestFit="1" customWidth="1"/>
    <col min="7389" max="7389" width="16.7109375" style="100" customWidth="1"/>
    <col min="7390" max="7390" width="16.5703125" style="100" customWidth="1"/>
    <col min="7391" max="7392" width="7.85546875" style="100" bestFit="1" customWidth="1"/>
    <col min="7393" max="7393" width="8" style="100" bestFit="1" customWidth="1"/>
    <col min="7394" max="7395" width="7.85546875" style="100" bestFit="1" customWidth="1"/>
    <col min="7396" max="7396" width="9.7109375" style="100" customWidth="1"/>
    <col min="7397" max="7397" width="12.85546875" style="100" customWidth="1"/>
    <col min="7398" max="7634" width="9.140625" style="100"/>
    <col min="7635" max="7635" width="9" style="100" bestFit="1" customWidth="1"/>
    <col min="7636" max="7636" width="9.85546875" style="100" bestFit="1" customWidth="1"/>
    <col min="7637" max="7637" width="9.140625" style="100" bestFit="1" customWidth="1"/>
    <col min="7638" max="7638" width="16" style="100" bestFit="1" customWidth="1"/>
    <col min="7639" max="7639" width="9" style="100" bestFit="1" customWidth="1"/>
    <col min="7640" max="7640" width="7.85546875" style="100" bestFit="1" customWidth="1"/>
    <col min="7641" max="7641" width="11.7109375" style="100" bestFit="1" customWidth="1"/>
    <col min="7642" max="7642" width="14.28515625" style="100" customWidth="1"/>
    <col min="7643" max="7643" width="11.7109375" style="100" bestFit="1" customWidth="1"/>
    <col min="7644" max="7644" width="14.140625" style="100" bestFit="1" customWidth="1"/>
    <col min="7645" max="7645" width="16.7109375" style="100" customWidth="1"/>
    <col min="7646" max="7646" width="16.5703125" style="100" customWidth="1"/>
    <col min="7647" max="7648" width="7.85546875" style="100" bestFit="1" customWidth="1"/>
    <col min="7649" max="7649" width="8" style="100" bestFit="1" customWidth="1"/>
    <col min="7650" max="7651" width="7.85546875" style="100" bestFit="1" customWidth="1"/>
    <col min="7652" max="7652" width="9.7109375" style="100" customWidth="1"/>
    <col min="7653" max="7653" width="12.85546875" style="100" customWidth="1"/>
    <col min="7654" max="7890" width="9.140625" style="100"/>
    <col min="7891" max="7891" width="9" style="100" bestFit="1" customWidth="1"/>
    <col min="7892" max="7892" width="9.85546875" style="100" bestFit="1" customWidth="1"/>
    <col min="7893" max="7893" width="9.140625" style="100" bestFit="1" customWidth="1"/>
    <col min="7894" max="7894" width="16" style="100" bestFit="1" customWidth="1"/>
    <col min="7895" max="7895" width="9" style="100" bestFit="1" customWidth="1"/>
    <col min="7896" max="7896" width="7.85546875" style="100" bestFit="1" customWidth="1"/>
    <col min="7897" max="7897" width="11.7109375" style="100" bestFit="1" customWidth="1"/>
    <col min="7898" max="7898" width="14.28515625" style="100" customWidth="1"/>
    <col min="7899" max="7899" width="11.7109375" style="100" bestFit="1" customWidth="1"/>
    <col min="7900" max="7900" width="14.140625" style="100" bestFit="1" customWidth="1"/>
    <col min="7901" max="7901" width="16.7109375" style="100" customWidth="1"/>
    <col min="7902" max="7902" width="16.5703125" style="100" customWidth="1"/>
    <col min="7903" max="7904" width="7.85546875" style="100" bestFit="1" customWidth="1"/>
    <col min="7905" max="7905" width="8" style="100" bestFit="1" customWidth="1"/>
    <col min="7906" max="7907" width="7.85546875" style="100" bestFit="1" customWidth="1"/>
    <col min="7908" max="7908" width="9.7109375" style="100" customWidth="1"/>
    <col min="7909" max="7909" width="12.85546875" style="100" customWidth="1"/>
    <col min="7910" max="8146" width="9.140625" style="100"/>
    <col min="8147" max="8147" width="9" style="100" bestFit="1" customWidth="1"/>
    <col min="8148" max="8148" width="9.85546875" style="100" bestFit="1" customWidth="1"/>
    <col min="8149" max="8149" width="9.140625" style="100" bestFit="1" customWidth="1"/>
    <col min="8150" max="8150" width="16" style="100" bestFit="1" customWidth="1"/>
    <col min="8151" max="8151" width="9" style="100" bestFit="1" customWidth="1"/>
    <col min="8152" max="8152" width="7.85546875" style="100" bestFit="1" customWidth="1"/>
    <col min="8153" max="8153" width="11.7109375" style="100" bestFit="1" customWidth="1"/>
    <col min="8154" max="8154" width="14.28515625" style="100" customWidth="1"/>
    <col min="8155" max="8155" width="11.7109375" style="100" bestFit="1" customWidth="1"/>
    <col min="8156" max="8156" width="14.140625" style="100" bestFit="1" customWidth="1"/>
    <col min="8157" max="8157" width="16.7109375" style="100" customWidth="1"/>
    <col min="8158" max="8158" width="16.5703125" style="100" customWidth="1"/>
    <col min="8159" max="8160" width="7.85546875" style="100" bestFit="1" customWidth="1"/>
    <col min="8161" max="8161" width="8" style="100" bestFit="1" customWidth="1"/>
    <col min="8162" max="8163" width="7.85546875" style="100" bestFit="1" customWidth="1"/>
    <col min="8164" max="8164" width="9.7109375" style="100" customWidth="1"/>
    <col min="8165" max="8165" width="12.85546875" style="100" customWidth="1"/>
    <col min="8166" max="8402" width="9.140625" style="100"/>
    <col min="8403" max="8403" width="9" style="100" bestFit="1" customWidth="1"/>
    <col min="8404" max="8404" width="9.85546875" style="100" bestFit="1" customWidth="1"/>
    <col min="8405" max="8405" width="9.140625" style="100" bestFit="1" customWidth="1"/>
    <col min="8406" max="8406" width="16" style="100" bestFit="1" customWidth="1"/>
    <col min="8407" max="8407" width="9" style="100" bestFit="1" customWidth="1"/>
    <col min="8408" max="8408" width="7.85546875" style="100" bestFit="1" customWidth="1"/>
    <col min="8409" max="8409" width="11.7109375" style="100" bestFit="1" customWidth="1"/>
    <col min="8410" max="8410" width="14.28515625" style="100" customWidth="1"/>
    <col min="8411" max="8411" width="11.7109375" style="100" bestFit="1" customWidth="1"/>
    <col min="8412" max="8412" width="14.140625" style="100" bestFit="1" customWidth="1"/>
    <col min="8413" max="8413" width="16.7109375" style="100" customWidth="1"/>
    <col min="8414" max="8414" width="16.5703125" style="100" customWidth="1"/>
    <col min="8415" max="8416" width="7.85546875" style="100" bestFit="1" customWidth="1"/>
    <col min="8417" max="8417" width="8" style="100" bestFit="1" customWidth="1"/>
    <col min="8418" max="8419" width="7.85546875" style="100" bestFit="1" customWidth="1"/>
    <col min="8420" max="8420" width="9.7109375" style="100" customWidth="1"/>
    <col min="8421" max="8421" width="12.85546875" style="100" customWidth="1"/>
    <col min="8422" max="8658" width="9.140625" style="100"/>
    <col min="8659" max="8659" width="9" style="100" bestFit="1" customWidth="1"/>
    <col min="8660" max="8660" width="9.85546875" style="100" bestFit="1" customWidth="1"/>
    <col min="8661" max="8661" width="9.140625" style="100" bestFit="1" customWidth="1"/>
    <col min="8662" max="8662" width="16" style="100" bestFit="1" customWidth="1"/>
    <col min="8663" max="8663" width="9" style="100" bestFit="1" customWidth="1"/>
    <col min="8664" max="8664" width="7.85546875" style="100" bestFit="1" customWidth="1"/>
    <col min="8665" max="8665" width="11.7109375" style="100" bestFit="1" customWidth="1"/>
    <col min="8666" max="8666" width="14.28515625" style="100" customWidth="1"/>
    <col min="8667" max="8667" width="11.7109375" style="100" bestFit="1" customWidth="1"/>
    <col min="8668" max="8668" width="14.140625" style="100" bestFit="1" customWidth="1"/>
    <col min="8669" max="8669" width="16.7109375" style="100" customWidth="1"/>
    <col min="8670" max="8670" width="16.5703125" style="100" customWidth="1"/>
    <col min="8671" max="8672" width="7.85546875" style="100" bestFit="1" customWidth="1"/>
    <col min="8673" max="8673" width="8" style="100" bestFit="1" customWidth="1"/>
    <col min="8674" max="8675" width="7.85546875" style="100" bestFit="1" customWidth="1"/>
    <col min="8676" max="8676" width="9.7109375" style="100" customWidth="1"/>
    <col min="8677" max="8677" width="12.85546875" style="100" customWidth="1"/>
    <col min="8678" max="8914" width="9.140625" style="100"/>
    <col min="8915" max="8915" width="9" style="100" bestFit="1" customWidth="1"/>
    <col min="8916" max="8916" width="9.85546875" style="100" bestFit="1" customWidth="1"/>
    <col min="8917" max="8917" width="9.140625" style="100" bestFit="1" customWidth="1"/>
    <col min="8918" max="8918" width="16" style="100" bestFit="1" customWidth="1"/>
    <col min="8919" max="8919" width="9" style="100" bestFit="1" customWidth="1"/>
    <col min="8920" max="8920" width="7.85546875" style="100" bestFit="1" customWidth="1"/>
    <col min="8921" max="8921" width="11.7109375" style="100" bestFit="1" customWidth="1"/>
    <col min="8922" max="8922" width="14.28515625" style="100" customWidth="1"/>
    <col min="8923" max="8923" width="11.7109375" style="100" bestFit="1" customWidth="1"/>
    <col min="8924" max="8924" width="14.140625" style="100" bestFit="1" customWidth="1"/>
    <col min="8925" max="8925" width="16.7109375" style="100" customWidth="1"/>
    <col min="8926" max="8926" width="16.5703125" style="100" customWidth="1"/>
    <col min="8927" max="8928" width="7.85546875" style="100" bestFit="1" customWidth="1"/>
    <col min="8929" max="8929" width="8" style="100" bestFit="1" customWidth="1"/>
    <col min="8930" max="8931" width="7.85546875" style="100" bestFit="1" customWidth="1"/>
    <col min="8932" max="8932" width="9.7109375" style="100" customWidth="1"/>
    <col min="8933" max="8933" width="12.85546875" style="100" customWidth="1"/>
    <col min="8934" max="9170" width="9.140625" style="100"/>
    <col min="9171" max="9171" width="9" style="100" bestFit="1" customWidth="1"/>
    <col min="9172" max="9172" width="9.85546875" style="100" bestFit="1" customWidth="1"/>
    <col min="9173" max="9173" width="9.140625" style="100" bestFit="1" customWidth="1"/>
    <col min="9174" max="9174" width="16" style="100" bestFit="1" customWidth="1"/>
    <col min="9175" max="9175" width="9" style="100" bestFit="1" customWidth="1"/>
    <col min="9176" max="9176" width="7.85546875" style="100" bestFit="1" customWidth="1"/>
    <col min="9177" max="9177" width="11.7109375" style="100" bestFit="1" customWidth="1"/>
    <col min="9178" max="9178" width="14.28515625" style="100" customWidth="1"/>
    <col min="9179" max="9179" width="11.7109375" style="100" bestFit="1" customWidth="1"/>
    <col min="9180" max="9180" width="14.140625" style="100" bestFit="1" customWidth="1"/>
    <col min="9181" max="9181" width="16.7109375" style="100" customWidth="1"/>
    <col min="9182" max="9182" width="16.5703125" style="100" customWidth="1"/>
    <col min="9183" max="9184" width="7.85546875" style="100" bestFit="1" customWidth="1"/>
    <col min="9185" max="9185" width="8" style="100" bestFit="1" customWidth="1"/>
    <col min="9186" max="9187" width="7.85546875" style="100" bestFit="1" customWidth="1"/>
    <col min="9188" max="9188" width="9.7109375" style="100" customWidth="1"/>
    <col min="9189" max="9189" width="12.85546875" style="100" customWidth="1"/>
    <col min="9190" max="9426" width="9.140625" style="100"/>
    <col min="9427" max="9427" width="9" style="100" bestFit="1" customWidth="1"/>
    <col min="9428" max="9428" width="9.85546875" style="100" bestFit="1" customWidth="1"/>
    <col min="9429" max="9429" width="9.140625" style="100" bestFit="1" customWidth="1"/>
    <col min="9430" max="9430" width="16" style="100" bestFit="1" customWidth="1"/>
    <col min="9431" max="9431" width="9" style="100" bestFit="1" customWidth="1"/>
    <col min="9432" max="9432" width="7.85546875" style="100" bestFit="1" customWidth="1"/>
    <col min="9433" max="9433" width="11.7109375" style="100" bestFit="1" customWidth="1"/>
    <col min="9434" max="9434" width="14.28515625" style="100" customWidth="1"/>
    <col min="9435" max="9435" width="11.7109375" style="100" bestFit="1" customWidth="1"/>
    <col min="9436" max="9436" width="14.140625" style="100" bestFit="1" customWidth="1"/>
    <col min="9437" max="9437" width="16.7109375" style="100" customWidth="1"/>
    <col min="9438" max="9438" width="16.5703125" style="100" customWidth="1"/>
    <col min="9439" max="9440" width="7.85546875" style="100" bestFit="1" customWidth="1"/>
    <col min="9441" max="9441" width="8" style="100" bestFit="1" customWidth="1"/>
    <col min="9442" max="9443" width="7.85546875" style="100" bestFit="1" customWidth="1"/>
    <col min="9444" max="9444" width="9.7109375" style="100" customWidth="1"/>
    <col min="9445" max="9445" width="12.85546875" style="100" customWidth="1"/>
    <col min="9446" max="9682" width="9.140625" style="100"/>
    <col min="9683" max="9683" width="9" style="100" bestFit="1" customWidth="1"/>
    <col min="9684" max="9684" width="9.85546875" style="100" bestFit="1" customWidth="1"/>
    <col min="9685" max="9685" width="9.140625" style="100" bestFit="1" customWidth="1"/>
    <col min="9686" max="9686" width="16" style="100" bestFit="1" customWidth="1"/>
    <col min="9687" max="9687" width="9" style="100" bestFit="1" customWidth="1"/>
    <col min="9688" max="9688" width="7.85546875" style="100" bestFit="1" customWidth="1"/>
    <col min="9689" max="9689" width="11.7109375" style="100" bestFit="1" customWidth="1"/>
    <col min="9690" max="9690" width="14.28515625" style="100" customWidth="1"/>
    <col min="9691" max="9691" width="11.7109375" style="100" bestFit="1" customWidth="1"/>
    <col min="9692" max="9692" width="14.140625" style="100" bestFit="1" customWidth="1"/>
    <col min="9693" max="9693" width="16.7109375" style="100" customWidth="1"/>
    <col min="9694" max="9694" width="16.5703125" style="100" customWidth="1"/>
    <col min="9695" max="9696" width="7.85546875" style="100" bestFit="1" customWidth="1"/>
    <col min="9697" max="9697" width="8" style="100" bestFit="1" customWidth="1"/>
    <col min="9698" max="9699" width="7.85546875" style="100" bestFit="1" customWidth="1"/>
    <col min="9700" max="9700" width="9.7109375" style="100" customWidth="1"/>
    <col min="9701" max="9701" width="12.85546875" style="100" customWidth="1"/>
    <col min="9702" max="9938" width="9.140625" style="100"/>
    <col min="9939" max="9939" width="9" style="100" bestFit="1" customWidth="1"/>
    <col min="9940" max="9940" width="9.85546875" style="100" bestFit="1" customWidth="1"/>
    <col min="9941" max="9941" width="9.140625" style="100" bestFit="1" customWidth="1"/>
    <col min="9942" max="9942" width="16" style="100" bestFit="1" customWidth="1"/>
    <col min="9943" max="9943" width="9" style="100" bestFit="1" customWidth="1"/>
    <col min="9944" max="9944" width="7.85546875" style="100" bestFit="1" customWidth="1"/>
    <col min="9945" max="9945" width="11.7109375" style="100" bestFit="1" customWidth="1"/>
    <col min="9946" max="9946" width="14.28515625" style="100" customWidth="1"/>
    <col min="9947" max="9947" width="11.7109375" style="100" bestFit="1" customWidth="1"/>
    <col min="9948" max="9948" width="14.140625" style="100" bestFit="1" customWidth="1"/>
    <col min="9949" max="9949" width="16.7109375" style="100" customWidth="1"/>
    <col min="9950" max="9950" width="16.5703125" style="100" customWidth="1"/>
    <col min="9951" max="9952" width="7.85546875" style="100" bestFit="1" customWidth="1"/>
    <col min="9953" max="9953" width="8" style="100" bestFit="1" customWidth="1"/>
    <col min="9954" max="9955" width="7.85546875" style="100" bestFit="1" customWidth="1"/>
    <col min="9956" max="9956" width="9.7109375" style="100" customWidth="1"/>
    <col min="9957" max="9957" width="12.85546875" style="100" customWidth="1"/>
    <col min="9958" max="10194" width="9.140625" style="100"/>
    <col min="10195" max="10195" width="9" style="100" bestFit="1" customWidth="1"/>
    <col min="10196" max="10196" width="9.85546875" style="100" bestFit="1" customWidth="1"/>
    <col min="10197" max="10197" width="9.140625" style="100" bestFit="1" customWidth="1"/>
    <col min="10198" max="10198" width="16" style="100" bestFit="1" customWidth="1"/>
    <col min="10199" max="10199" width="9" style="100" bestFit="1" customWidth="1"/>
    <col min="10200" max="10200" width="7.85546875" style="100" bestFit="1" customWidth="1"/>
    <col min="10201" max="10201" width="11.7109375" style="100" bestFit="1" customWidth="1"/>
    <col min="10202" max="10202" width="14.28515625" style="100" customWidth="1"/>
    <col min="10203" max="10203" width="11.7109375" style="100" bestFit="1" customWidth="1"/>
    <col min="10204" max="10204" width="14.140625" style="100" bestFit="1" customWidth="1"/>
    <col min="10205" max="10205" width="16.7109375" style="100" customWidth="1"/>
    <col min="10206" max="10206" width="16.5703125" style="100" customWidth="1"/>
    <col min="10207" max="10208" width="7.85546875" style="100" bestFit="1" customWidth="1"/>
    <col min="10209" max="10209" width="8" style="100" bestFit="1" customWidth="1"/>
    <col min="10210" max="10211" width="7.85546875" style="100" bestFit="1" customWidth="1"/>
    <col min="10212" max="10212" width="9.7109375" style="100" customWidth="1"/>
    <col min="10213" max="10213" width="12.85546875" style="100" customWidth="1"/>
    <col min="10214" max="10450" width="9.140625" style="100"/>
    <col min="10451" max="10451" width="9" style="100" bestFit="1" customWidth="1"/>
    <col min="10452" max="10452" width="9.85546875" style="100" bestFit="1" customWidth="1"/>
    <col min="10453" max="10453" width="9.140625" style="100" bestFit="1" customWidth="1"/>
    <col min="10454" max="10454" width="16" style="100" bestFit="1" customWidth="1"/>
    <col min="10455" max="10455" width="9" style="100" bestFit="1" customWidth="1"/>
    <col min="10456" max="10456" width="7.85546875" style="100" bestFit="1" customWidth="1"/>
    <col min="10457" max="10457" width="11.7109375" style="100" bestFit="1" customWidth="1"/>
    <col min="10458" max="10458" width="14.28515625" style="100" customWidth="1"/>
    <col min="10459" max="10459" width="11.7109375" style="100" bestFit="1" customWidth="1"/>
    <col min="10460" max="10460" width="14.140625" style="100" bestFit="1" customWidth="1"/>
    <col min="10461" max="10461" width="16.7109375" style="100" customWidth="1"/>
    <col min="10462" max="10462" width="16.5703125" style="100" customWidth="1"/>
    <col min="10463" max="10464" width="7.85546875" style="100" bestFit="1" customWidth="1"/>
    <col min="10465" max="10465" width="8" style="100" bestFit="1" customWidth="1"/>
    <col min="10466" max="10467" width="7.85546875" style="100" bestFit="1" customWidth="1"/>
    <col min="10468" max="10468" width="9.7109375" style="100" customWidth="1"/>
    <col min="10469" max="10469" width="12.85546875" style="100" customWidth="1"/>
    <col min="10470" max="10706" width="9.140625" style="100"/>
    <col min="10707" max="10707" width="9" style="100" bestFit="1" customWidth="1"/>
    <col min="10708" max="10708" width="9.85546875" style="100" bestFit="1" customWidth="1"/>
    <col min="10709" max="10709" width="9.140625" style="100" bestFit="1" customWidth="1"/>
    <col min="10710" max="10710" width="16" style="100" bestFit="1" customWidth="1"/>
    <col min="10711" max="10711" width="9" style="100" bestFit="1" customWidth="1"/>
    <col min="10712" max="10712" width="7.85546875" style="100" bestFit="1" customWidth="1"/>
    <col min="10713" max="10713" width="11.7109375" style="100" bestFit="1" customWidth="1"/>
    <col min="10714" max="10714" width="14.28515625" style="100" customWidth="1"/>
    <col min="10715" max="10715" width="11.7109375" style="100" bestFit="1" customWidth="1"/>
    <col min="10716" max="10716" width="14.140625" style="100" bestFit="1" customWidth="1"/>
    <col min="10717" max="10717" width="16.7109375" style="100" customWidth="1"/>
    <col min="10718" max="10718" width="16.5703125" style="100" customWidth="1"/>
    <col min="10719" max="10720" width="7.85546875" style="100" bestFit="1" customWidth="1"/>
    <col min="10721" max="10721" width="8" style="100" bestFit="1" customWidth="1"/>
    <col min="10722" max="10723" width="7.85546875" style="100" bestFit="1" customWidth="1"/>
    <col min="10724" max="10724" width="9.7109375" style="100" customWidth="1"/>
    <col min="10725" max="10725" width="12.85546875" style="100" customWidth="1"/>
    <col min="10726" max="10962" width="9.140625" style="100"/>
    <col min="10963" max="10963" width="9" style="100" bestFit="1" customWidth="1"/>
    <col min="10964" max="10964" width="9.85546875" style="100" bestFit="1" customWidth="1"/>
    <col min="10965" max="10965" width="9.140625" style="100" bestFit="1" customWidth="1"/>
    <col min="10966" max="10966" width="16" style="100" bestFit="1" customWidth="1"/>
    <col min="10967" max="10967" width="9" style="100" bestFit="1" customWidth="1"/>
    <col min="10968" max="10968" width="7.85546875" style="100" bestFit="1" customWidth="1"/>
    <col min="10969" max="10969" width="11.7109375" style="100" bestFit="1" customWidth="1"/>
    <col min="10970" max="10970" width="14.28515625" style="100" customWidth="1"/>
    <col min="10971" max="10971" width="11.7109375" style="100" bestFit="1" customWidth="1"/>
    <col min="10972" max="10972" width="14.140625" style="100" bestFit="1" customWidth="1"/>
    <col min="10973" max="10973" width="16.7109375" style="100" customWidth="1"/>
    <col min="10974" max="10974" width="16.5703125" style="100" customWidth="1"/>
    <col min="10975" max="10976" width="7.85546875" style="100" bestFit="1" customWidth="1"/>
    <col min="10977" max="10977" width="8" style="100" bestFit="1" customWidth="1"/>
    <col min="10978" max="10979" width="7.85546875" style="100" bestFit="1" customWidth="1"/>
    <col min="10980" max="10980" width="9.7109375" style="100" customWidth="1"/>
    <col min="10981" max="10981" width="12.85546875" style="100" customWidth="1"/>
    <col min="10982" max="11218" width="9.140625" style="100"/>
    <col min="11219" max="11219" width="9" style="100" bestFit="1" customWidth="1"/>
    <col min="11220" max="11220" width="9.85546875" style="100" bestFit="1" customWidth="1"/>
    <col min="11221" max="11221" width="9.140625" style="100" bestFit="1" customWidth="1"/>
    <col min="11222" max="11222" width="16" style="100" bestFit="1" customWidth="1"/>
    <col min="11223" max="11223" width="9" style="100" bestFit="1" customWidth="1"/>
    <col min="11224" max="11224" width="7.85546875" style="100" bestFit="1" customWidth="1"/>
    <col min="11225" max="11225" width="11.7109375" style="100" bestFit="1" customWidth="1"/>
    <col min="11226" max="11226" width="14.28515625" style="100" customWidth="1"/>
    <col min="11227" max="11227" width="11.7109375" style="100" bestFit="1" customWidth="1"/>
    <col min="11228" max="11228" width="14.140625" style="100" bestFit="1" customWidth="1"/>
    <col min="11229" max="11229" width="16.7109375" style="100" customWidth="1"/>
    <col min="11230" max="11230" width="16.5703125" style="100" customWidth="1"/>
    <col min="11231" max="11232" width="7.85546875" style="100" bestFit="1" customWidth="1"/>
    <col min="11233" max="11233" width="8" style="100" bestFit="1" customWidth="1"/>
    <col min="11234" max="11235" width="7.85546875" style="100" bestFit="1" customWidth="1"/>
    <col min="11236" max="11236" width="9.7109375" style="100" customWidth="1"/>
    <col min="11237" max="11237" width="12.85546875" style="100" customWidth="1"/>
    <col min="11238" max="11474" width="9.140625" style="100"/>
    <col min="11475" max="11475" width="9" style="100" bestFit="1" customWidth="1"/>
    <col min="11476" max="11476" width="9.85546875" style="100" bestFit="1" customWidth="1"/>
    <col min="11477" max="11477" width="9.140625" style="100" bestFit="1" customWidth="1"/>
    <col min="11478" max="11478" width="16" style="100" bestFit="1" customWidth="1"/>
    <col min="11479" max="11479" width="9" style="100" bestFit="1" customWidth="1"/>
    <col min="11480" max="11480" width="7.85546875" style="100" bestFit="1" customWidth="1"/>
    <col min="11481" max="11481" width="11.7109375" style="100" bestFit="1" customWidth="1"/>
    <col min="11482" max="11482" width="14.28515625" style="100" customWidth="1"/>
    <col min="11483" max="11483" width="11.7109375" style="100" bestFit="1" customWidth="1"/>
    <col min="11484" max="11484" width="14.140625" style="100" bestFit="1" customWidth="1"/>
    <col min="11485" max="11485" width="16.7109375" style="100" customWidth="1"/>
    <col min="11486" max="11486" width="16.5703125" style="100" customWidth="1"/>
    <col min="11487" max="11488" width="7.85546875" style="100" bestFit="1" customWidth="1"/>
    <col min="11489" max="11489" width="8" style="100" bestFit="1" customWidth="1"/>
    <col min="11490" max="11491" width="7.85546875" style="100" bestFit="1" customWidth="1"/>
    <col min="11492" max="11492" width="9.7109375" style="100" customWidth="1"/>
    <col min="11493" max="11493" width="12.85546875" style="100" customWidth="1"/>
    <col min="11494" max="11730" width="9.140625" style="100"/>
    <col min="11731" max="11731" width="9" style="100" bestFit="1" customWidth="1"/>
    <col min="11732" max="11732" width="9.85546875" style="100" bestFit="1" customWidth="1"/>
    <col min="11733" max="11733" width="9.140625" style="100" bestFit="1" customWidth="1"/>
    <col min="11734" max="11734" width="16" style="100" bestFit="1" customWidth="1"/>
    <col min="11735" max="11735" width="9" style="100" bestFit="1" customWidth="1"/>
    <col min="11736" max="11736" width="7.85546875" style="100" bestFit="1" customWidth="1"/>
    <col min="11737" max="11737" width="11.7109375" style="100" bestFit="1" customWidth="1"/>
    <col min="11738" max="11738" width="14.28515625" style="100" customWidth="1"/>
    <col min="11739" max="11739" width="11.7109375" style="100" bestFit="1" customWidth="1"/>
    <col min="11740" max="11740" width="14.140625" style="100" bestFit="1" customWidth="1"/>
    <col min="11741" max="11741" width="16.7109375" style="100" customWidth="1"/>
    <col min="11742" max="11742" width="16.5703125" style="100" customWidth="1"/>
    <col min="11743" max="11744" width="7.85546875" style="100" bestFit="1" customWidth="1"/>
    <col min="11745" max="11745" width="8" style="100" bestFit="1" customWidth="1"/>
    <col min="11746" max="11747" width="7.85546875" style="100" bestFit="1" customWidth="1"/>
    <col min="11748" max="11748" width="9.7109375" style="100" customWidth="1"/>
    <col min="11749" max="11749" width="12.85546875" style="100" customWidth="1"/>
    <col min="11750" max="11986" width="9.140625" style="100"/>
    <col min="11987" max="11987" width="9" style="100" bestFit="1" customWidth="1"/>
    <col min="11988" max="11988" width="9.85546875" style="100" bestFit="1" customWidth="1"/>
    <col min="11989" max="11989" width="9.140625" style="100" bestFit="1" customWidth="1"/>
    <col min="11990" max="11990" width="16" style="100" bestFit="1" customWidth="1"/>
    <col min="11991" max="11991" width="9" style="100" bestFit="1" customWidth="1"/>
    <col min="11992" max="11992" width="7.85546875" style="100" bestFit="1" customWidth="1"/>
    <col min="11993" max="11993" width="11.7109375" style="100" bestFit="1" customWidth="1"/>
    <col min="11994" max="11994" width="14.28515625" style="100" customWidth="1"/>
    <col min="11995" max="11995" width="11.7109375" style="100" bestFit="1" customWidth="1"/>
    <col min="11996" max="11996" width="14.140625" style="100" bestFit="1" customWidth="1"/>
    <col min="11997" max="11997" width="16.7109375" style="100" customWidth="1"/>
    <col min="11998" max="11998" width="16.5703125" style="100" customWidth="1"/>
    <col min="11999" max="12000" width="7.85546875" style="100" bestFit="1" customWidth="1"/>
    <col min="12001" max="12001" width="8" style="100" bestFit="1" customWidth="1"/>
    <col min="12002" max="12003" width="7.85546875" style="100" bestFit="1" customWidth="1"/>
    <col min="12004" max="12004" width="9.7109375" style="100" customWidth="1"/>
    <col min="12005" max="12005" width="12.85546875" style="100" customWidth="1"/>
    <col min="12006" max="12242" width="9.140625" style="100"/>
    <col min="12243" max="12243" width="9" style="100" bestFit="1" customWidth="1"/>
    <col min="12244" max="12244" width="9.85546875" style="100" bestFit="1" customWidth="1"/>
    <col min="12245" max="12245" width="9.140625" style="100" bestFit="1" customWidth="1"/>
    <col min="12246" max="12246" width="16" style="100" bestFit="1" customWidth="1"/>
    <col min="12247" max="12247" width="9" style="100" bestFit="1" customWidth="1"/>
    <col min="12248" max="12248" width="7.85546875" style="100" bestFit="1" customWidth="1"/>
    <col min="12249" max="12249" width="11.7109375" style="100" bestFit="1" customWidth="1"/>
    <col min="12250" max="12250" width="14.28515625" style="100" customWidth="1"/>
    <col min="12251" max="12251" width="11.7109375" style="100" bestFit="1" customWidth="1"/>
    <col min="12252" max="12252" width="14.140625" style="100" bestFit="1" customWidth="1"/>
    <col min="12253" max="12253" width="16.7109375" style="100" customWidth="1"/>
    <col min="12254" max="12254" width="16.5703125" style="100" customWidth="1"/>
    <col min="12255" max="12256" width="7.85546875" style="100" bestFit="1" customWidth="1"/>
    <col min="12257" max="12257" width="8" style="100" bestFit="1" customWidth="1"/>
    <col min="12258" max="12259" width="7.85546875" style="100" bestFit="1" customWidth="1"/>
    <col min="12260" max="12260" width="9.7109375" style="100" customWidth="1"/>
    <col min="12261" max="12261" width="12.85546875" style="100" customWidth="1"/>
    <col min="12262" max="12498" width="9.140625" style="100"/>
    <col min="12499" max="12499" width="9" style="100" bestFit="1" customWidth="1"/>
    <col min="12500" max="12500" width="9.85546875" style="100" bestFit="1" customWidth="1"/>
    <col min="12501" max="12501" width="9.140625" style="100" bestFit="1" customWidth="1"/>
    <col min="12502" max="12502" width="16" style="100" bestFit="1" customWidth="1"/>
    <col min="12503" max="12503" width="9" style="100" bestFit="1" customWidth="1"/>
    <col min="12504" max="12504" width="7.85546875" style="100" bestFit="1" customWidth="1"/>
    <col min="12505" max="12505" width="11.7109375" style="100" bestFit="1" customWidth="1"/>
    <col min="12506" max="12506" width="14.28515625" style="100" customWidth="1"/>
    <col min="12507" max="12507" width="11.7109375" style="100" bestFit="1" customWidth="1"/>
    <col min="12508" max="12508" width="14.140625" style="100" bestFit="1" customWidth="1"/>
    <col min="12509" max="12509" width="16.7109375" style="100" customWidth="1"/>
    <col min="12510" max="12510" width="16.5703125" style="100" customWidth="1"/>
    <col min="12511" max="12512" width="7.85546875" style="100" bestFit="1" customWidth="1"/>
    <col min="12513" max="12513" width="8" style="100" bestFit="1" customWidth="1"/>
    <col min="12514" max="12515" width="7.85546875" style="100" bestFit="1" customWidth="1"/>
    <col min="12516" max="12516" width="9.7109375" style="100" customWidth="1"/>
    <col min="12517" max="12517" width="12.85546875" style="100" customWidth="1"/>
    <col min="12518" max="12754" width="9.140625" style="100"/>
    <col min="12755" max="12755" width="9" style="100" bestFit="1" customWidth="1"/>
    <col min="12756" max="12756" width="9.85546875" style="100" bestFit="1" customWidth="1"/>
    <col min="12757" max="12757" width="9.140625" style="100" bestFit="1" customWidth="1"/>
    <col min="12758" max="12758" width="16" style="100" bestFit="1" customWidth="1"/>
    <col min="12759" max="12759" width="9" style="100" bestFit="1" customWidth="1"/>
    <col min="12760" max="12760" width="7.85546875" style="100" bestFit="1" customWidth="1"/>
    <col min="12761" max="12761" width="11.7109375" style="100" bestFit="1" customWidth="1"/>
    <col min="12762" max="12762" width="14.28515625" style="100" customWidth="1"/>
    <col min="12763" max="12763" width="11.7109375" style="100" bestFit="1" customWidth="1"/>
    <col min="12764" max="12764" width="14.140625" style="100" bestFit="1" customWidth="1"/>
    <col min="12765" max="12765" width="16.7109375" style="100" customWidth="1"/>
    <col min="12766" max="12766" width="16.5703125" style="100" customWidth="1"/>
    <col min="12767" max="12768" width="7.85546875" style="100" bestFit="1" customWidth="1"/>
    <col min="12769" max="12769" width="8" style="100" bestFit="1" customWidth="1"/>
    <col min="12770" max="12771" width="7.85546875" style="100" bestFit="1" customWidth="1"/>
    <col min="12772" max="12772" width="9.7109375" style="100" customWidth="1"/>
    <col min="12773" max="12773" width="12.85546875" style="100" customWidth="1"/>
    <col min="12774" max="13010" width="9.140625" style="100"/>
    <col min="13011" max="13011" width="9" style="100" bestFit="1" customWidth="1"/>
    <col min="13012" max="13012" width="9.85546875" style="100" bestFit="1" customWidth="1"/>
    <col min="13013" max="13013" width="9.140625" style="100" bestFit="1" customWidth="1"/>
    <col min="13014" max="13014" width="16" style="100" bestFit="1" customWidth="1"/>
    <col min="13015" max="13015" width="9" style="100" bestFit="1" customWidth="1"/>
    <col min="13016" max="13016" width="7.85546875" style="100" bestFit="1" customWidth="1"/>
    <col min="13017" max="13017" width="11.7109375" style="100" bestFit="1" customWidth="1"/>
    <col min="13018" max="13018" width="14.28515625" style="100" customWidth="1"/>
    <col min="13019" max="13019" width="11.7109375" style="100" bestFit="1" customWidth="1"/>
    <col min="13020" max="13020" width="14.140625" style="100" bestFit="1" customWidth="1"/>
    <col min="13021" max="13021" width="16.7109375" style="100" customWidth="1"/>
    <col min="13022" max="13022" width="16.5703125" style="100" customWidth="1"/>
    <col min="13023" max="13024" width="7.85546875" style="100" bestFit="1" customWidth="1"/>
    <col min="13025" max="13025" width="8" style="100" bestFit="1" customWidth="1"/>
    <col min="13026" max="13027" width="7.85546875" style="100" bestFit="1" customWidth="1"/>
    <col min="13028" max="13028" width="9.7109375" style="100" customWidth="1"/>
    <col min="13029" max="13029" width="12.85546875" style="100" customWidth="1"/>
    <col min="13030" max="13266" width="9.140625" style="100"/>
    <col min="13267" max="13267" width="9" style="100" bestFit="1" customWidth="1"/>
    <col min="13268" max="13268" width="9.85546875" style="100" bestFit="1" customWidth="1"/>
    <col min="13269" max="13269" width="9.140625" style="100" bestFit="1" customWidth="1"/>
    <col min="13270" max="13270" width="16" style="100" bestFit="1" customWidth="1"/>
    <col min="13271" max="13271" width="9" style="100" bestFit="1" customWidth="1"/>
    <col min="13272" max="13272" width="7.85546875" style="100" bestFit="1" customWidth="1"/>
    <col min="13273" max="13273" width="11.7109375" style="100" bestFit="1" customWidth="1"/>
    <col min="13274" max="13274" width="14.28515625" style="100" customWidth="1"/>
    <col min="13275" max="13275" width="11.7109375" style="100" bestFit="1" customWidth="1"/>
    <col min="13276" max="13276" width="14.140625" style="100" bestFit="1" customWidth="1"/>
    <col min="13277" max="13277" width="16.7109375" style="100" customWidth="1"/>
    <col min="13278" max="13278" width="16.5703125" style="100" customWidth="1"/>
    <col min="13279" max="13280" width="7.85546875" style="100" bestFit="1" customWidth="1"/>
    <col min="13281" max="13281" width="8" style="100" bestFit="1" customWidth="1"/>
    <col min="13282" max="13283" width="7.85546875" style="100" bestFit="1" customWidth="1"/>
    <col min="13284" max="13284" width="9.7109375" style="100" customWidth="1"/>
    <col min="13285" max="13285" width="12.85546875" style="100" customWidth="1"/>
    <col min="13286" max="13522" width="9.140625" style="100"/>
    <col min="13523" max="13523" width="9" style="100" bestFit="1" customWidth="1"/>
    <col min="13524" max="13524" width="9.85546875" style="100" bestFit="1" customWidth="1"/>
    <col min="13525" max="13525" width="9.140625" style="100" bestFit="1" customWidth="1"/>
    <col min="13526" max="13526" width="16" style="100" bestFit="1" customWidth="1"/>
    <col min="13527" max="13527" width="9" style="100" bestFit="1" customWidth="1"/>
    <col min="13528" max="13528" width="7.85546875" style="100" bestFit="1" customWidth="1"/>
    <col min="13529" max="13529" width="11.7109375" style="100" bestFit="1" customWidth="1"/>
    <col min="13530" max="13530" width="14.28515625" style="100" customWidth="1"/>
    <col min="13531" max="13531" width="11.7109375" style="100" bestFit="1" customWidth="1"/>
    <col min="13532" max="13532" width="14.140625" style="100" bestFit="1" customWidth="1"/>
    <col min="13533" max="13533" width="16.7109375" style="100" customWidth="1"/>
    <col min="13534" max="13534" width="16.5703125" style="100" customWidth="1"/>
    <col min="13535" max="13536" width="7.85546875" style="100" bestFit="1" customWidth="1"/>
    <col min="13537" max="13537" width="8" style="100" bestFit="1" customWidth="1"/>
    <col min="13538" max="13539" width="7.85546875" style="100" bestFit="1" customWidth="1"/>
    <col min="13540" max="13540" width="9.7109375" style="100" customWidth="1"/>
    <col min="13541" max="13541" width="12.85546875" style="100" customWidth="1"/>
    <col min="13542" max="13778" width="9.140625" style="100"/>
    <col min="13779" max="13779" width="9" style="100" bestFit="1" customWidth="1"/>
    <col min="13780" max="13780" width="9.85546875" style="100" bestFit="1" customWidth="1"/>
    <col min="13781" max="13781" width="9.140625" style="100" bestFit="1" customWidth="1"/>
    <col min="13782" max="13782" width="16" style="100" bestFit="1" customWidth="1"/>
    <col min="13783" max="13783" width="9" style="100" bestFit="1" customWidth="1"/>
    <col min="13784" max="13784" width="7.85546875" style="100" bestFit="1" customWidth="1"/>
    <col min="13785" max="13785" width="11.7109375" style="100" bestFit="1" customWidth="1"/>
    <col min="13786" max="13786" width="14.28515625" style="100" customWidth="1"/>
    <col min="13787" max="13787" width="11.7109375" style="100" bestFit="1" customWidth="1"/>
    <col min="13788" max="13788" width="14.140625" style="100" bestFit="1" customWidth="1"/>
    <col min="13789" max="13789" width="16.7109375" style="100" customWidth="1"/>
    <col min="13790" max="13790" width="16.5703125" style="100" customWidth="1"/>
    <col min="13791" max="13792" width="7.85546875" style="100" bestFit="1" customWidth="1"/>
    <col min="13793" max="13793" width="8" style="100" bestFit="1" customWidth="1"/>
    <col min="13794" max="13795" width="7.85546875" style="100" bestFit="1" customWidth="1"/>
    <col min="13796" max="13796" width="9.7109375" style="100" customWidth="1"/>
    <col min="13797" max="13797" width="12.85546875" style="100" customWidth="1"/>
    <col min="13798" max="14034" width="9.140625" style="100"/>
    <col min="14035" max="14035" width="9" style="100" bestFit="1" customWidth="1"/>
    <col min="14036" max="14036" width="9.85546875" style="100" bestFit="1" customWidth="1"/>
    <col min="14037" max="14037" width="9.140625" style="100" bestFit="1" customWidth="1"/>
    <col min="14038" max="14038" width="16" style="100" bestFit="1" customWidth="1"/>
    <col min="14039" max="14039" width="9" style="100" bestFit="1" customWidth="1"/>
    <col min="14040" max="14040" width="7.85546875" style="100" bestFit="1" customWidth="1"/>
    <col min="14041" max="14041" width="11.7109375" style="100" bestFit="1" customWidth="1"/>
    <col min="14042" max="14042" width="14.28515625" style="100" customWidth="1"/>
    <col min="14043" max="14043" width="11.7109375" style="100" bestFit="1" customWidth="1"/>
    <col min="14044" max="14044" width="14.140625" style="100" bestFit="1" customWidth="1"/>
    <col min="14045" max="14045" width="16.7109375" style="100" customWidth="1"/>
    <col min="14046" max="14046" width="16.5703125" style="100" customWidth="1"/>
    <col min="14047" max="14048" width="7.85546875" style="100" bestFit="1" customWidth="1"/>
    <col min="14049" max="14049" width="8" style="100" bestFit="1" customWidth="1"/>
    <col min="14050" max="14051" width="7.85546875" style="100" bestFit="1" customWidth="1"/>
    <col min="14052" max="14052" width="9.7109375" style="100" customWidth="1"/>
    <col min="14053" max="14053" width="12.85546875" style="100" customWidth="1"/>
    <col min="14054" max="14290" width="9.140625" style="100"/>
    <col min="14291" max="14291" width="9" style="100" bestFit="1" customWidth="1"/>
    <col min="14292" max="14292" width="9.85546875" style="100" bestFit="1" customWidth="1"/>
    <col min="14293" max="14293" width="9.140625" style="100" bestFit="1" customWidth="1"/>
    <col min="14294" max="14294" width="16" style="100" bestFit="1" customWidth="1"/>
    <col min="14295" max="14295" width="9" style="100" bestFit="1" customWidth="1"/>
    <col min="14296" max="14296" width="7.85546875" style="100" bestFit="1" customWidth="1"/>
    <col min="14297" max="14297" width="11.7109375" style="100" bestFit="1" customWidth="1"/>
    <col min="14298" max="14298" width="14.28515625" style="100" customWidth="1"/>
    <col min="14299" max="14299" width="11.7109375" style="100" bestFit="1" customWidth="1"/>
    <col min="14300" max="14300" width="14.140625" style="100" bestFit="1" customWidth="1"/>
    <col min="14301" max="14301" width="16.7109375" style="100" customWidth="1"/>
    <col min="14302" max="14302" width="16.5703125" style="100" customWidth="1"/>
    <col min="14303" max="14304" width="7.85546875" style="100" bestFit="1" customWidth="1"/>
    <col min="14305" max="14305" width="8" style="100" bestFit="1" customWidth="1"/>
    <col min="14306" max="14307" width="7.85546875" style="100" bestFit="1" customWidth="1"/>
    <col min="14308" max="14308" width="9.7109375" style="100" customWidth="1"/>
    <col min="14309" max="14309" width="12.85546875" style="100" customWidth="1"/>
    <col min="14310" max="14546" width="9.140625" style="100"/>
    <col min="14547" max="14547" width="9" style="100" bestFit="1" customWidth="1"/>
    <col min="14548" max="14548" width="9.85546875" style="100" bestFit="1" customWidth="1"/>
    <col min="14549" max="14549" width="9.140625" style="100" bestFit="1" customWidth="1"/>
    <col min="14550" max="14550" width="16" style="100" bestFit="1" customWidth="1"/>
    <col min="14551" max="14551" width="9" style="100" bestFit="1" customWidth="1"/>
    <col min="14552" max="14552" width="7.85546875" style="100" bestFit="1" customWidth="1"/>
    <col min="14553" max="14553" width="11.7109375" style="100" bestFit="1" customWidth="1"/>
    <col min="14554" max="14554" width="14.28515625" style="100" customWidth="1"/>
    <col min="14555" max="14555" width="11.7109375" style="100" bestFit="1" customWidth="1"/>
    <col min="14556" max="14556" width="14.140625" style="100" bestFit="1" customWidth="1"/>
    <col min="14557" max="14557" width="16.7109375" style="100" customWidth="1"/>
    <col min="14558" max="14558" width="16.5703125" style="100" customWidth="1"/>
    <col min="14559" max="14560" width="7.85546875" style="100" bestFit="1" customWidth="1"/>
    <col min="14561" max="14561" width="8" style="100" bestFit="1" customWidth="1"/>
    <col min="14562" max="14563" width="7.85546875" style="100" bestFit="1" customWidth="1"/>
    <col min="14564" max="14564" width="9.7109375" style="100" customWidth="1"/>
    <col min="14565" max="14565" width="12.85546875" style="100" customWidth="1"/>
    <col min="14566" max="14802" width="9.140625" style="100"/>
    <col min="14803" max="14803" width="9" style="100" bestFit="1" customWidth="1"/>
    <col min="14804" max="14804" width="9.85546875" style="100" bestFit="1" customWidth="1"/>
    <col min="14805" max="14805" width="9.140625" style="100" bestFit="1" customWidth="1"/>
    <col min="14806" max="14806" width="16" style="100" bestFit="1" customWidth="1"/>
    <col min="14807" max="14807" width="9" style="100" bestFit="1" customWidth="1"/>
    <col min="14808" max="14808" width="7.85546875" style="100" bestFit="1" customWidth="1"/>
    <col min="14809" max="14809" width="11.7109375" style="100" bestFit="1" customWidth="1"/>
    <col min="14810" max="14810" width="14.28515625" style="100" customWidth="1"/>
    <col min="14811" max="14811" width="11.7109375" style="100" bestFit="1" customWidth="1"/>
    <col min="14812" max="14812" width="14.140625" style="100" bestFit="1" customWidth="1"/>
    <col min="14813" max="14813" width="16.7109375" style="100" customWidth="1"/>
    <col min="14814" max="14814" width="16.5703125" style="100" customWidth="1"/>
    <col min="14815" max="14816" width="7.85546875" style="100" bestFit="1" customWidth="1"/>
    <col min="14817" max="14817" width="8" style="100" bestFit="1" customWidth="1"/>
    <col min="14818" max="14819" width="7.85546875" style="100" bestFit="1" customWidth="1"/>
    <col min="14820" max="14820" width="9.7109375" style="100" customWidth="1"/>
    <col min="14821" max="14821" width="12.85546875" style="100" customWidth="1"/>
    <col min="14822" max="15058" width="9.140625" style="100"/>
    <col min="15059" max="15059" width="9" style="100" bestFit="1" customWidth="1"/>
    <col min="15060" max="15060" width="9.85546875" style="100" bestFit="1" customWidth="1"/>
    <col min="15061" max="15061" width="9.140625" style="100" bestFit="1" customWidth="1"/>
    <col min="15062" max="15062" width="16" style="100" bestFit="1" customWidth="1"/>
    <col min="15063" max="15063" width="9" style="100" bestFit="1" customWidth="1"/>
    <col min="15064" max="15064" width="7.85546875" style="100" bestFit="1" customWidth="1"/>
    <col min="15065" max="15065" width="11.7109375" style="100" bestFit="1" customWidth="1"/>
    <col min="15066" max="15066" width="14.28515625" style="100" customWidth="1"/>
    <col min="15067" max="15067" width="11.7109375" style="100" bestFit="1" customWidth="1"/>
    <col min="15068" max="15068" width="14.140625" style="100" bestFit="1" customWidth="1"/>
    <col min="15069" max="15069" width="16.7109375" style="100" customWidth="1"/>
    <col min="15070" max="15070" width="16.5703125" style="100" customWidth="1"/>
    <col min="15071" max="15072" width="7.85546875" style="100" bestFit="1" customWidth="1"/>
    <col min="15073" max="15073" width="8" style="100" bestFit="1" customWidth="1"/>
    <col min="15074" max="15075" width="7.85546875" style="100" bestFit="1" customWidth="1"/>
    <col min="15076" max="15076" width="9.7109375" style="100" customWidth="1"/>
    <col min="15077" max="15077" width="12.85546875" style="100" customWidth="1"/>
    <col min="15078" max="15314" width="9.140625" style="100"/>
    <col min="15315" max="15315" width="9" style="100" bestFit="1" customWidth="1"/>
    <col min="15316" max="15316" width="9.85546875" style="100" bestFit="1" customWidth="1"/>
    <col min="15317" max="15317" width="9.140625" style="100" bestFit="1" customWidth="1"/>
    <col min="15318" max="15318" width="16" style="100" bestFit="1" customWidth="1"/>
    <col min="15319" max="15319" width="9" style="100" bestFit="1" customWidth="1"/>
    <col min="15320" max="15320" width="7.85546875" style="100" bestFit="1" customWidth="1"/>
    <col min="15321" max="15321" width="11.7109375" style="100" bestFit="1" customWidth="1"/>
    <col min="15322" max="15322" width="14.28515625" style="100" customWidth="1"/>
    <col min="15323" max="15323" width="11.7109375" style="100" bestFit="1" customWidth="1"/>
    <col min="15324" max="15324" width="14.140625" style="100" bestFit="1" customWidth="1"/>
    <col min="15325" max="15325" width="16.7109375" style="100" customWidth="1"/>
    <col min="15326" max="15326" width="16.5703125" style="100" customWidth="1"/>
    <col min="15327" max="15328" width="7.85546875" style="100" bestFit="1" customWidth="1"/>
    <col min="15329" max="15329" width="8" style="100" bestFit="1" customWidth="1"/>
    <col min="15330" max="15331" width="7.85546875" style="100" bestFit="1" customWidth="1"/>
    <col min="15332" max="15332" width="9.7109375" style="100" customWidth="1"/>
    <col min="15333" max="15333" width="12.85546875" style="100" customWidth="1"/>
    <col min="15334" max="15570" width="9.140625" style="100"/>
    <col min="15571" max="15571" width="9" style="100" bestFit="1" customWidth="1"/>
    <col min="15572" max="15572" width="9.85546875" style="100" bestFit="1" customWidth="1"/>
    <col min="15573" max="15573" width="9.140625" style="100" bestFit="1" customWidth="1"/>
    <col min="15574" max="15574" width="16" style="100" bestFit="1" customWidth="1"/>
    <col min="15575" max="15575" width="9" style="100" bestFit="1" customWidth="1"/>
    <col min="15576" max="15576" width="7.85546875" style="100" bestFit="1" customWidth="1"/>
    <col min="15577" max="15577" width="11.7109375" style="100" bestFit="1" customWidth="1"/>
    <col min="15578" max="15578" width="14.28515625" style="100" customWidth="1"/>
    <col min="15579" max="15579" width="11.7109375" style="100" bestFit="1" customWidth="1"/>
    <col min="15580" max="15580" width="14.140625" style="100" bestFit="1" customWidth="1"/>
    <col min="15581" max="15581" width="16.7109375" style="100" customWidth="1"/>
    <col min="15582" max="15582" width="16.5703125" style="100" customWidth="1"/>
    <col min="15583" max="15584" width="7.85546875" style="100" bestFit="1" customWidth="1"/>
    <col min="15585" max="15585" width="8" style="100" bestFit="1" customWidth="1"/>
    <col min="15586" max="15587" width="7.85546875" style="100" bestFit="1" customWidth="1"/>
    <col min="15588" max="15588" width="9.7109375" style="100" customWidth="1"/>
    <col min="15589" max="15589" width="12.85546875" style="100" customWidth="1"/>
    <col min="15590" max="15826" width="9.140625" style="100"/>
    <col min="15827" max="15827" width="9" style="100" bestFit="1" customWidth="1"/>
    <col min="15828" max="15828" width="9.85546875" style="100" bestFit="1" customWidth="1"/>
    <col min="15829" max="15829" width="9.140625" style="100" bestFit="1" customWidth="1"/>
    <col min="15830" max="15830" width="16" style="100" bestFit="1" customWidth="1"/>
    <col min="15831" max="15831" width="9" style="100" bestFit="1" customWidth="1"/>
    <col min="15832" max="15832" width="7.85546875" style="100" bestFit="1" customWidth="1"/>
    <col min="15833" max="15833" width="11.7109375" style="100" bestFit="1" customWidth="1"/>
    <col min="15834" max="15834" width="14.28515625" style="100" customWidth="1"/>
    <col min="15835" max="15835" width="11.7109375" style="100" bestFit="1" customWidth="1"/>
    <col min="15836" max="15836" width="14.140625" style="100" bestFit="1" customWidth="1"/>
    <col min="15837" max="15837" width="16.7109375" style="100" customWidth="1"/>
    <col min="15838" max="15838" width="16.5703125" style="100" customWidth="1"/>
    <col min="15839" max="15840" width="7.85546875" style="100" bestFit="1" customWidth="1"/>
    <col min="15841" max="15841" width="8" style="100" bestFit="1" customWidth="1"/>
    <col min="15842" max="15843" width="7.85546875" style="100" bestFit="1" customWidth="1"/>
    <col min="15844" max="15844" width="9.7109375" style="100" customWidth="1"/>
    <col min="15845" max="15845" width="12.85546875" style="100" customWidth="1"/>
    <col min="15846" max="16082" width="9.140625" style="100"/>
    <col min="16083" max="16083" width="9" style="100" bestFit="1" customWidth="1"/>
    <col min="16084" max="16084" width="9.85546875" style="100" bestFit="1" customWidth="1"/>
    <col min="16085" max="16085" width="9.140625" style="100" bestFit="1" customWidth="1"/>
    <col min="16086" max="16086" width="16" style="100" bestFit="1" customWidth="1"/>
    <col min="16087" max="16087" width="9" style="100" bestFit="1" customWidth="1"/>
    <col min="16088" max="16088" width="7.85546875" style="100" bestFit="1" customWidth="1"/>
    <col min="16089" max="16089" width="11.7109375" style="100" bestFit="1" customWidth="1"/>
    <col min="16090" max="16090" width="14.28515625" style="100" customWidth="1"/>
    <col min="16091" max="16091" width="11.7109375" style="100" bestFit="1" customWidth="1"/>
    <col min="16092" max="16092" width="14.140625" style="100" bestFit="1" customWidth="1"/>
    <col min="16093" max="16093" width="16.7109375" style="100" customWidth="1"/>
    <col min="16094" max="16094" width="16.5703125" style="100" customWidth="1"/>
    <col min="16095" max="16096" width="7.85546875" style="100" bestFit="1" customWidth="1"/>
    <col min="16097" max="16097" width="8" style="100" bestFit="1" customWidth="1"/>
    <col min="16098" max="16099" width="7.85546875" style="100" bestFit="1" customWidth="1"/>
    <col min="16100" max="16100" width="9.7109375" style="100" customWidth="1"/>
    <col min="16101" max="16101" width="12.85546875" style="100" customWidth="1"/>
    <col min="16102" max="16384" width="9.140625" style="100"/>
  </cols>
  <sheetData>
    <row r="1" spans="1:14" s="102" customFormat="1" ht="15.75" customHeight="1">
      <c r="A1" s="464" t="s">
        <v>1</v>
      </c>
      <c r="B1" s="593" t="s">
        <v>0</v>
      </c>
      <c r="C1" s="592" t="s">
        <v>471</v>
      </c>
      <c r="D1" s="592"/>
      <c r="E1" s="592"/>
      <c r="F1" s="592"/>
      <c r="G1" s="592"/>
      <c r="H1" s="595" t="s">
        <v>240</v>
      </c>
      <c r="I1" s="589" t="s">
        <v>29</v>
      </c>
      <c r="J1" s="590"/>
      <c r="K1" s="590"/>
      <c r="L1" s="591"/>
    </row>
    <row r="2" spans="1:14" ht="16.5" thickBot="1">
      <c r="A2" s="465"/>
      <c r="B2" s="594"/>
      <c r="C2" s="103" t="s">
        <v>23</v>
      </c>
      <c r="D2" s="103" t="s">
        <v>486</v>
      </c>
      <c r="E2" s="103" t="s">
        <v>47</v>
      </c>
      <c r="F2" s="108" t="s">
        <v>9</v>
      </c>
      <c r="G2" s="110" t="s">
        <v>33</v>
      </c>
      <c r="H2" s="596"/>
      <c r="I2" s="178"/>
      <c r="J2" s="178"/>
      <c r="K2" s="178"/>
      <c r="L2" s="179"/>
    </row>
    <row r="3" spans="1:14" s="138" customFormat="1">
      <c r="A3" s="407" t="str">
        <f>'1-συμβολαια'!A3</f>
        <v>17ο</v>
      </c>
      <c r="B3" s="366" t="str">
        <f>'1-συμβολαια'!C3</f>
        <v>αγοραπωλησία ΒΑΣΕΙ 1195 προσυμφώνου τίμημα = αρραβών = Δ.Ο.Υ. = 3.350.000δρχ {= 9.831,25€}</v>
      </c>
      <c r="C3" s="337">
        <f>'1-συμβολαια'!L3*16%</f>
        <v>19.744</v>
      </c>
      <c r="D3" s="369">
        <f>'2-δικαιώμ'!N3*16%+'5-αντίγρ'!O3*16%</f>
        <v>1.056</v>
      </c>
      <c r="E3" s="369">
        <f t="shared" ref="E3:E4" si="0">C3+D3</f>
        <v>20.8</v>
      </c>
      <c r="F3" s="369">
        <v>9.6</v>
      </c>
      <c r="G3" s="369">
        <f t="shared" ref="G3:G4" si="1">E3-F3</f>
        <v>11.200000000000001</v>
      </c>
      <c r="H3" s="369">
        <f>'13-ντιΜιΧο'!BZ3*16%</f>
        <v>100.256</v>
      </c>
      <c r="I3" s="341"/>
      <c r="J3" s="341"/>
      <c r="K3" s="378"/>
      <c r="L3" s="338"/>
    </row>
    <row r="4" spans="1:14" s="138" customFormat="1">
      <c r="A4" s="407">
        <f>'1-συμβολαια'!A4</f>
        <v>0</v>
      </c>
      <c r="B4" s="366" t="str">
        <f>'1-συμβολαια'!C4</f>
        <v>χρησικτησία αγροτεμαχίου = 19?? ΑΝΑΔΑΣΜΟΣ</v>
      </c>
      <c r="C4" s="337">
        <f>'1-συμβολαια'!L4*16%</f>
        <v>19.825767200000001</v>
      </c>
      <c r="D4" s="369">
        <f>'2-δικαιώμ'!N4*16%+'5-αντίγρ'!O4*16%</f>
        <v>2.2186648000000004</v>
      </c>
      <c r="E4" s="369">
        <f t="shared" si="0"/>
        <v>22.044432</v>
      </c>
      <c r="F4" s="369"/>
      <c r="G4" s="369">
        <f t="shared" si="1"/>
        <v>22.044432</v>
      </c>
      <c r="H4" s="369">
        <f>'13-ντιΜιΧο'!BZ4*16%</f>
        <v>26.400000000000002</v>
      </c>
      <c r="I4" s="341">
        <v>55</v>
      </c>
      <c r="J4" s="341">
        <v>56</v>
      </c>
      <c r="K4" s="378"/>
      <c r="L4" s="338"/>
    </row>
    <row r="5" spans="1:14" ht="15.75">
      <c r="A5" s="480" t="s">
        <v>47</v>
      </c>
      <c r="B5" s="481"/>
      <c r="C5" s="99">
        <f>SUM(C3:C4)</f>
        <v>39.569767200000001</v>
      </c>
      <c r="D5" s="99"/>
      <c r="E5" s="99"/>
      <c r="F5" s="99">
        <f>SUM(F3:F4)</f>
        <v>9.6</v>
      </c>
      <c r="G5" s="99">
        <f>SUM(G3:G4)</f>
        <v>33.244432000000003</v>
      </c>
      <c r="H5" s="99">
        <f>SUM(H3:H4)</f>
        <v>126.65600000000001</v>
      </c>
    </row>
    <row r="6" spans="1:14" ht="15.75" customHeight="1">
      <c r="I6" s="173"/>
      <c r="J6" s="173"/>
      <c r="K6" s="173"/>
      <c r="L6" s="173"/>
      <c r="M6" s="138"/>
      <c r="N6" s="138"/>
    </row>
    <row r="7" spans="1:14" ht="15.75" customHeight="1">
      <c r="I7" s="175" t="s">
        <v>104</v>
      </c>
      <c r="J7" s="171"/>
      <c r="K7" s="176"/>
      <c r="L7" s="174"/>
      <c r="M7" s="174"/>
      <c r="N7" s="174"/>
    </row>
    <row r="8" spans="1:14" ht="15.75">
      <c r="I8" s="171"/>
      <c r="J8" s="177" t="s">
        <v>238</v>
      </c>
      <c r="K8" s="176"/>
      <c r="L8" s="61"/>
      <c r="M8" s="61"/>
      <c r="N8" s="138"/>
    </row>
    <row r="9" spans="1:14">
      <c r="I9" s="171"/>
      <c r="J9" s="171"/>
      <c r="K9" s="175" t="s">
        <v>239</v>
      </c>
      <c r="L9" s="119"/>
      <c r="M9" s="138"/>
      <c r="N9" s="138"/>
    </row>
    <row r="10" spans="1:14">
      <c r="I10" s="119"/>
      <c r="J10" s="119"/>
      <c r="K10" s="119"/>
    </row>
    <row r="11" spans="1:14">
      <c r="B11" s="230"/>
      <c r="C11" s="107">
        <f>SUM(C8:C10)</f>
        <v>0</v>
      </c>
      <c r="I11" s="119"/>
      <c r="J11" s="119"/>
      <c r="K11" s="119"/>
    </row>
    <row r="12" spans="1:14">
      <c r="B12" s="229"/>
      <c r="K12" s="119"/>
    </row>
    <row r="13" spans="1:14">
      <c r="K13" s="119"/>
    </row>
    <row r="14" spans="1:14">
      <c r="K14" s="119"/>
    </row>
    <row r="15" spans="1:14">
      <c r="I15" s="4"/>
      <c r="J15" s="119"/>
      <c r="K15" s="119"/>
    </row>
    <row r="16" spans="1:14">
      <c r="I16" s="119"/>
      <c r="J16" s="172"/>
      <c r="K16" s="119"/>
    </row>
    <row r="17" spans="9:11">
      <c r="I17" s="119"/>
      <c r="J17" s="119"/>
      <c r="K17" s="4"/>
    </row>
    <row r="18" spans="9:11">
      <c r="K18" s="119"/>
    </row>
    <row r="19" spans="9:11">
      <c r="K19" s="119"/>
    </row>
    <row r="20" spans="9:11">
      <c r="K20" s="119"/>
    </row>
    <row r="21" spans="9:11">
      <c r="K21" s="119"/>
    </row>
    <row r="22" spans="9:11">
      <c r="K22" s="119"/>
    </row>
    <row r="23" spans="9:11">
      <c r="K23" s="119"/>
    </row>
    <row r="24" spans="9:11">
      <c r="K24" s="119"/>
    </row>
    <row r="25" spans="9:11">
      <c r="K25" s="119"/>
    </row>
    <row r="26" spans="9:11">
      <c r="K26" s="119"/>
    </row>
    <row r="27" spans="9:11">
      <c r="K27" s="119"/>
    </row>
    <row r="28" spans="9:11">
      <c r="K28" s="119"/>
    </row>
    <row r="29" spans="9:11">
      <c r="K29" s="119"/>
    </row>
    <row r="30" spans="9:11">
      <c r="K30" s="119"/>
    </row>
    <row r="31" spans="9:11">
      <c r="K31" s="119"/>
    </row>
  </sheetData>
  <mergeCells count="6">
    <mergeCell ref="I1:L1"/>
    <mergeCell ref="A5:B5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4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10.42578125" style="8" bestFit="1" customWidth="1"/>
    <col min="2" max="2" width="71.28515625" style="92" bestFit="1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64" t="s">
        <v>1</v>
      </c>
      <c r="B1" s="466" t="s">
        <v>0</v>
      </c>
      <c r="C1" s="447" t="s">
        <v>7</v>
      </c>
      <c r="D1" s="602" t="s">
        <v>45</v>
      </c>
      <c r="E1" s="603"/>
      <c r="F1" s="604" t="s">
        <v>390</v>
      </c>
      <c r="G1" s="605"/>
      <c r="H1" s="600" t="s">
        <v>57</v>
      </c>
      <c r="I1" s="597" t="s">
        <v>29</v>
      </c>
      <c r="J1" s="598"/>
      <c r="K1" s="599"/>
    </row>
    <row r="2" spans="1:17" ht="34.5" customHeight="1" thickBot="1">
      <c r="A2" s="465"/>
      <c r="B2" s="467"/>
      <c r="C2" s="448"/>
      <c r="D2" s="391" t="s">
        <v>318</v>
      </c>
      <c r="E2" s="237" t="s">
        <v>92</v>
      </c>
      <c r="F2" s="236" t="s">
        <v>318</v>
      </c>
      <c r="G2" s="235" t="s">
        <v>33</v>
      </c>
      <c r="H2" s="601"/>
      <c r="I2" s="494"/>
      <c r="J2" s="460"/>
      <c r="K2" s="461"/>
    </row>
    <row r="3" spans="1:17" s="361" customFormat="1" ht="14.25">
      <c r="A3" s="408" t="str">
        <f>'1-συμβολαια'!A3</f>
        <v>17ο</v>
      </c>
      <c r="B3" s="360" t="str">
        <f>'1-συμβολαια'!C3</f>
        <v>αγοραπωλησία ΒΑΣΕΙ 1195 προσυμφώνου τίμημα = αρραβών = Δ.Ο.Υ. = 3.350.000δρχ {= 9.831,25€}</v>
      </c>
      <c r="C3" s="362">
        <f>'1-συμβολαια'!D3</f>
        <v>0</v>
      </c>
      <c r="D3" s="427">
        <v>3</v>
      </c>
      <c r="E3" s="427">
        <v>2</v>
      </c>
      <c r="F3" s="405"/>
      <c r="G3" s="363"/>
      <c r="H3" s="363">
        <v>5</v>
      </c>
      <c r="I3" s="326"/>
      <c r="J3" s="326">
        <v>21</v>
      </c>
      <c r="K3" s="74"/>
    </row>
    <row r="4" spans="1:17" s="361" customFormat="1" ht="14.25">
      <c r="A4" s="408">
        <f>'1-συμβολαια'!A4</f>
        <v>0</v>
      </c>
      <c r="B4" s="360" t="str">
        <f>'1-συμβολαια'!C4</f>
        <v>χρησικτησία αγροτεμαχίου = 19?? ΑΝΑΔΑΣΜΟΣ</v>
      </c>
      <c r="C4" s="362">
        <f>'1-συμβολαια'!D4</f>
        <v>7777.77</v>
      </c>
      <c r="D4" s="406"/>
      <c r="E4" s="406"/>
      <c r="F4" s="405"/>
      <c r="G4" s="363"/>
      <c r="H4" s="363">
        <v>3</v>
      </c>
      <c r="I4" s="326">
        <v>19</v>
      </c>
      <c r="J4" s="326">
        <v>21</v>
      </c>
      <c r="K4" s="74"/>
    </row>
    <row r="5" spans="1:17" ht="15.75">
      <c r="A5" s="480" t="s">
        <v>56</v>
      </c>
      <c r="B5" s="481"/>
      <c r="C5" s="481"/>
      <c r="D5" s="364">
        <f>SUM(D3:D4)</f>
        <v>3</v>
      </c>
      <c r="E5" s="364">
        <f>SUM(E3:E4)</f>
        <v>2</v>
      </c>
      <c r="F5" s="364">
        <f>SUM(F3:F4)</f>
        <v>0</v>
      </c>
      <c r="G5" s="364">
        <f>SUM(G3:G4)</f>
        <v>0</v>
      </c>
      <c r="H5" s="364">
        <f>SUM(H3:H4)</f>
        <v>8</v>
      </c>
    </row>
    <row r="6" spans="1:17" ht="15.75">
      <c r="I6" s="128" t="s">
        <v>105</v>
      </c>
      <c r="J6" s="141"/>
      <c r="K6" s="141"/>
      <c r="L6" s="121"/>
      <c r="M6" s="121"/>
      <c r="N6" s="121"/>
      <c r="O6" s="121"/>
      <c r="P6" s="5"/>
    </row>
    <row r="7" spans="1:17" ht="15.75">
      <c r="I7" s="239"/>
      <c r="J7" s="141" t="s">
        <v>106</v>
      </c>
      <c r="K7" s="141"/>
      <c r="L7" s="141"/>
      <c r="M7" s="141"/>
      <c r="N7" s="141"/>
      <c r="O7" s="141"/>
      <c r="P7" s="239"/>
      <c r="Q7" s="238"/>
    </row>
    <row r="8" spans="1:17" ht="15.75">
      <c r="B8" s="230"/>
      <c r="I8" s="239"/>
      <c r="J8" s="239"/>
      <c r="K8" s="240"/>
      <c r="L8" s="240"/>
      <c r="M8" s="240"/>
      <c r="N8" s="240"/>
      <c r="O8" s="240"/>
      <c r="P8" s="240"/>
      <c r="Q8" s="238"/>
    </row>
    <row r="9" spans="1:17" ht="15.75">
      <c r="B9" s="229"/>
      <c r="I9" s="239"/>
      <c r="J9" s="239"/>
      <c r="K9" s="141"/>
      <c r="L9" s="240"/>
      <c r="M9" s="240"/>
      <c r="N9" s="141"/>
      <c r="O9" s="141"/>
      <c r="P9" s="141"/>
      <c r="Q9" s="238"/>
    </row>
    <row r="10" spans="1:17" ht="15.75">
      <c r="I10" s="239"/>
      <c r="J10" s="239"/>
      <c r="K10" s="240"/>
      <c r="L10" s="240"/>
      <c r="M10" s="240"/>
      <c r="N10" s="240"/>
      <c r="O10" s="240"/>
      <c r="P10" s="240"/>
      <c r="Q10" s="238"/>
    </row>
    <row r="11" spans="1:17" ht="15.75">
      <c r="B11" s="133"/>
      <c r="L11" s="129"/>
      <c r="Q11" s="238"/>
    </row>
    <row r="12" spans="1:17" ht="15.75">
      <c r="B12" s="134"/>
      <c r="L12" s="129"/>
    </row>
    <row r="13" spans="1:17" ht="15.75">
      <c r="L13" s="129"/>
    </row>
    <row r="14" spans="1:17" ht="15.75">
      <c r="L14" s="129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H33" sqref="H33"/>
    </sheetView>
  </sheetViews>
  <sheetFormatPr defaultRowHeight="15"/>
  <cols>
    <col min="1" max="1" width="11.5703125" style="105" bestFit="1" customWidth="1"/>
    <col min="2" max="2" width="73" style="106" bestFit="1" customWidth="1"/>
    <col min="3" max="3" width="14.28515625" style="107" customWidth="1"/>
    <col min="4" max="4" width="14.1406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19" width="7.140625" style="104" customWidth="1"/>
    <col min="20" max="20" width="7.85546875" style="104" customWidth="1"/>
    <col min="21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464" t="s">
        <v>1</v>
      </c>
      <c r="B1" s="593" t="s">
        <v>0</v>
      </c>
      <c r="C1" s="592" t="s">
        <v>142</v>
      </c>
      <c r="D1" s="592"/>
      <c r="E1" s="592"/>
      <c r="F1" s="606" t="s">
        <v>29</v>
      </c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8"/>
    </row>
    <row r="2" spans="1:22" ht="16.5" thickBot="1">
      <c r="A2" s="465"/>
      <c r="B2" s="594"/>
      <c r="C2" s="103" t="s">
        <v>23</v>
      </c>
      <c r="D2" s="108" t="s">
        <v>9</v>
      </c>
      <c r="E2" s="110" t="s">
        <v>33</v>
      </c>
      <c r="F2" s="284">
        <v>61</v>
      </c>
      <c r="G2" s="284">
        <v>62</v>
      </c>
      <c r="H2" s="284">
        <v>63</v>
      </c>
      <c r="I2" s="285">
        <v>64</v>
      </c>
      <c r="J2" s="286" t="s">
        <v>413</v>
      </c>
      <c r="K2" s="286" t="s">
        <v>414</v>
      </c>
      <c r="L2" s="286" t="s">
        <v>415</v>
      </c>
      <c r="M2" s="287">
        <v>65</v>
      </c>
      <c r="N2" s="288" t="s">
        <v>416</v>
      </c>
      <c r="O2" s="288" t="s">
        <v>417</v>
      </c>
      <c r="P2" s="288" t="s">
        <v>418</v>
      </c>
      <c r="Q2" s="288" t="s">
        <v>526</v>
      </c>
      <c r="R2" s="288" t="s">
        <v>419</v>
      </c>
      <c r="S2" s="284" t="s">
        <v>420</v>
      </c>
      <c r="T2" s="284">
        <v>67</v>
      </c>
      <c r="U2" s="178"/>
      <c r="V2" s="283"/>
    </row>
    <row r="3" spans="1:22" s="138" customFormat="1">
      <c r="A3" s="407" t="str">
        <f>'1-συμβολαια'!A3</f>
        <v>17ο</v>
      </c>
      <c r="B3" s="370" t="str">
        <f>'1-συμβολαια'!C3</f>
        <v>αγοραπωλησία ΒΑΣΕΙ 1195 προσυμφώνου τίμημα = αρραβών = Δ.Ο.Υ. = 3.350.000δρχ {= 9.831,25€}</v>
      </c>
      <c r="C3" s="337"/>
      <c r="D3" s="369"/>
      <c r="E3" s="369"/>
      <c r="F3" s="396"/>
      <c r="G3" s="396"/>
      <c r="H3" s="397"/>
      <c r="I3" s="398"/>
      <c r="J3" s="398"/>
      <c r="K3" s="398"/>
      <c r="L3" s="398"/>
      <c r="M3" s="398"/>
      <c r="N3" s="396"/>
      <c r="O3" s="396"/>
      <c r="P3" s="396"/>
      <c r="Q3" s="396"/>
      <c r="R3" s="396"/>
      <c r="S3" s="396"/>
      <c r="T3" s="396"/>
      <c r="U3" s="396"/>
      <c r="V3" s="396"/>
    </row>
    <row r="4" spans="1:22" s="138" customFormat="1">
      <c r="A4" s="407">
        <f>'1-συμβολαια'!A4</f>
        <v>0</v>
      </c>
      <c r="B4" s="366" t="str">
        <f>'1-συμβολαια'!C4</f>
        <v>χρησικτησία αγροτεμαχίου = 19?? ΑΝΑΔΑΣΜΟΣ</v>
      </c>
      <c r="C4" s="337">
        <f>'1-συμβολαια'!L4</f>
        <v>123.911045</v>
      </c>
      <c r="D4" s="369"/>
      <c r="E4" s="369">
        <v>82.689984999999993</v>
      </c>
      <c r="F4" s="338"/>
      <c r="G4" s="338"/>
      <c r="H4" s="367"/>
      <c r="I4" s="368"/>
      <c r="J4" s="368"/>
      <c r="K4" s="368"/>
      <c r="L4" s="368"/>
      <c r="M4" s="368"/>
      <c r="N4" s="338"/>
      <c r="O4" s="338"/>
      <c r="P4" s="338"/>
      <c r="Q4" s="338"/>
      <c r="R4" s="338"/>
      <c r="S4" s="338"/>
      <c r="T4" s="338">
        <v>1</v>
      </c>
      <c r="U4" s="338"/>
      <c r="V4" s="338"/>
    </row>
    <row r="5" spans="1:22" ht="15.75">
      <c r="A5" s="480" t="s">
        <v>47</v>
      </c>
      <c r="B5" s="481"/>
      <c r="C5" s="99">
        <f>SUM(C3:C4)</f>
        <v>123.911045</v>
      </c>
      <c r="D5" s="99">
        <f>SUM(D3:D4)</f>
        <v>0</v>
      </c>
      <c r="E5" s="99">
        <f>SUM(E3:E4)</f>
        <v>82.689984999999993</v>
      </c>
      <c r="I5" s="69">
        <f t="shared" ref="I5:T5" si="0">SUM(I3:I4)</f>
        <v>0</v>
      </c>
      <c r="J5" s="69">
        <f t="shared" si="0"/>
        <v>0</v>
      </c>
      <c r="K5" s="69">
        <f t="shared" si="0"/>
        <v>0</v>
      </c>
      <c r="L5" s="69">
        <f t="shared" si="0"/>
        <v>0</v>
      </c>
      <c r="M5" s="69">
        <f t="shared" si="0"/>
        <v>0</v>
      </c>
      <c r="N5" s="69">
        <f t="shared" si="0"/>
        <v>0</v>
      </c>
      <c r="O5" s="69">
        <f t="shared" si="0"/>
        <v>0</v>
      </c>
      <c r="P5" s="69">
        <f t="shared" si="0"/>
        <v>0</v>
      </c>
      <c r="Q5" s="69">
        <f t="shared" si="0"/>
        <v>0</v>
      </c>
      <c r="R5" s="69">
        <f t="shared" si="0"/>
        <v>0</v>
      </c>
      <c r="S5" s="69">
        <f t="shared" si="0"/>
        <v>0</v>
      </c>
      <c r="T5" s="69">
        <f t="shared" si="0"/>
        <v>1</v>
      </c>
    </row>
    <row r="6" spans="1:22"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2" ht="15.75">
      <c r="F7" s="158" t="s">
        <v>241</v>
      </c>
      <c r="G7" s="128"/>
      <c r="H7" s="289"/>
      <c r="I7" s="289"/>
      <c r="J7" s="289"/>
      <c r="K7" s="289"/>
      <c r="L7" s="289"/>
      <c r="M7" s="289"/>
      <c r="N7" s="289"/>
      <c r="O7" s="289"/>
      <c r="P7" s="289"/>
      <c r="Q7" s="289"/>
      <c r="R7" s="289"/>
      <c r="S7" s="289"/>
      <c r="T7" s="289"/>
      <c r="U7" s="289"/>
      <c r="V7" s="290"/>
    </row>
    <row r="8" spans="1:22" ht="15.75">
      <c r="F8" s="291"/>
      <c r="G8" s="141" t="s">
        <v>242</v>
      </c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89"/>
      <c r="S8" s="289"/>
      <c r="T8" s="289"/>
      <c r="U8" s="289"/>
      <c r="V8" s="290"/>
    </row>
    <row r="9" spans="1:22" ht="15.75">
      <c r="F9" s="290"/>
      <c r="G9" s="290"/>
      <c r="H9" s="158" t="s">
        <v>243</v>
      </c>
      <c r="I9" s="128"/>
      <c r="J9" s="128"/>
      <c r="K9" s="128"/>
      <c r="L9" s="289"/>
      <c r="M9" s="289"/>
      <c r="N9" s="289"/>
      <c r="O9" s="289"/>
      <c r="P9" s="289"/>
      <c r="Q9" s="289"/>
      <c r="R9" s="289"/>
      <c r="S9" s="289"/>
      <c r="T9" s="289"/>
      <c r="U9" s="289"/>
      <c r="V9" s="290"/>
    </row>
    <row r="10" spans="1:22" ht="15.75">
      <c r="F10" s="290"/>
      <c r="G10" s="291"/>
      <c r="H10" s="290"/>
      <c r="I10" s="141" t="s">
        <v>264</v>
      </c>
      <c r="J10" s="141"/>
      <c r="K10" s="141"/>
      <c r="L10" s="292"/>
      <c r="M10" s="292"/>
      <c r="N10" s="292"/>
      <c r="O10" s="292"/>
      <c r="P10" s="292"/>
      <c r="Q10" s="292"/>
      <c r="R10" s="292"/>
      <c r="S10" s="292"/>
      <c r="T10" s="292"/>
      <c r="U10" s="289"/>
      <c r="V10" s="290"/>
    </row>
    <row r="11" spans="1:22" ht="15.75">
      <c r="F11" s="290"/>
      <c r="G11" s="291"/>
      <c r="H11" s="290"/>
      <c r="I11" s="141"/>
      <c r="J11" s="158" t="s">
        <v>421</v>
      </c>
      <c r="K11" s="141"/>
      <c r="L11" s="292"/>
      <c r="M11" s="292"/>
      <c r="N11" s="292"/>
      <c r="O11" s="292"/>
      <c r="P11" s="292"/>
      <c r="Q11" s="292"/>
      <c r="R11" s="292"/>
      <c r="S11" s="292"/>
      <c r="T11" s="292"/>
      <c r="U11" s="289"/>
      <c r="V11" s="290"/>
    </row>
    <row r="12" spans="1:22" ht="15.75">
      <c r="F12" s="290"/>
      <c r="G12" s="291"/>
      <c r="H12" s="290"/>
      <c r="I12" s="141"/>
      <c r="J12" s="141"/>
      <c r="K12" s="141" t="s">
        <v>422</v>
      </c>
      <c r="L12" s="292"/>
      <c r="M12" s="292"/>
      <c r="N12" s="292"/>
      <c r="O12" s="292"/>
      <c r="P12" s="292"/>
      <c r="Q12" s="292"/>
      <c r="R12" s="292"/>
      <c r="S12" s="292"/>
      <c r="T12" s="292"/>
      <c r="U12" s="289"/>
      <c r="V12" s="290"/>
    </row>
    <row r="13" spans="1:22" ht="15.75">
      <c r="F13" s="290"/>
      <c r="G13" s="290"/>
      <c r="H13" s="289"/>
      <c r="I13" s="292"/>
      <c r="J13" s="292"/>
      <c r="K13" s="292"/>
      <c r="L13" s="158" t="s">
        <v>423</v>
      </c>
      <c r="M13" s="292"/>
      <c r="N13" s="292"/>
      <c r="O13" s="292"/>
      <c r="P13" s="292"/>
      <c r="Q13" s="292"/>
      <c r="R13" s="292"/>
      <c r="S13" s="292"/>
      <c r="T13" s="292"/>
      <c r="U13" s="289"/>
      <c r="V13" s="290"/>
    </row>
    <row r="14" spans="1:22" ht="15.75">
      <c r="C14" s="107">
        <f>SUM(C6:C7)</f>
        <v>0</v>
      </c>
      <c r="F14" s="289"/>
      <c r="G14" s="289"/>
      <c r="H14" s="289"/>
      <c r="I14" s="292"/>
      <c r="J14" s="292"/>
      <c r="K14" s="292"/>
      <c r="L14" s="292"/>
      <c r="M14" s="141" t="s">
        <v>265</v>
      </c>
      <c r="N14" s="292"/>
      <c r="O14" s="292"/>
      <c r="P14" s="292"/>
      <c r="Q14" s="292"/>
      <c r="R14" s="292"/>
      <c r="S14" s="292"/>
      <c r="T14" s="292"/>
      <c r="U14" s="289"/>
      <c r="V14" s="290"/>
    </row>
    <row r="15" spans="1:22" ht="15.75">
      <c r="F15" s="290"/>
      <c r="G15" s="290"/>
      <c r="H15" s="289"/>
      <c r="I15" s="292"/>
      <c r="J15" s="292"/>
      <c r="K15" s="292"/>
      <c r="L15" s="292"/>
      <c r="M15" s="292"/>
      <c r="N15" s="158" t="s">
        <v>424</v>
      </c>
      <c r="O15" s="292"/>
      <c r="P15" s="292"/>
      <c r="Q15" s="292"/>
      <c r="R15" s="292"/>
      <c r="S15" s="292"/>
      <c r="T15" s="292"/>
      <c r="U15" s="289"/>
      <c r="V15" s="290"/>
    </row>
    <row r="16" spans="1:22" ht="15.75">
      <c r="F16" s="290"/>
      <c r="G16" s="290"/>
      <c r="H16" s="289"/>
      <c r="I16" s="292"/>
      <c r="J16" s="292"/>
      <c r="K16" s="292"/>
      <c r="L16" s="292"/>
      <c r="M16" s="292"/>
      <c r="N16" s="292"/>
      <c r="O16" s="141" t="s">
        <v>425</v>
      </c>
      <c r="P16" s="292"/>
      <c r="Q16" s="292"/>
      <c r="R16" s="292"/>
      <c r="S16" s="292"/>
      <c r="T16" s="292"/>
      <c r="U16" s="289"/>
      <c r="V16" s="290"/>
    </row>
    <row r="17" spans="2:22" ht="15.75">
      <c r="F17" s="290"/>
      <c r="G17" s="290"/>
      <c r="H17" s="289"/>
      <c r="I17" s="292"/>
      <c r="J17" s="292"/>
      <c r="K17" s="292"/>
      <c r="L17" s="292"/>
      <c r="M17" s="292"/>
      <c r="N17" s="292"/>
      <c r="O17" s="292"/>
      <c r="P17" s="158" t="s">
        <v>266</v>
      </c>
      <c r="Q17" s="292"/>
      <c r="R17" s="292"/>
      <c r="S17" s="292"/>
      <c r="T17" s="292"/>
      <c r="U17" s="289"/>
      <c r="V17" s="290"/>
    </row>
    <row r="18" spans="2:22" ht="15.75">
      <c r="F18" s="290"/>
      <c r="G18" s="290"/>
      <c r="H18" s="289"/>
      <c r="I18" s="292"/>
      <c r="J18" s="292"/>
      <c r="K18" s="292"/>
      <c r="L18" s="292"/>
      <c r="M18" s="292"/>
      <c r="N18" s="292"/>
      <c r="O18" s="292"/>
      <c r="P18" s="292"/>
      <c r="Q18" s="141" t="s">
        <v>267</v>
      </c>
      <c r="R18" s="141"/>
      <c r="S18" s="141"/>
      <c r="T18" s="292"/>
      <c r="U18" s="289"/>
      <c r="V18" s="290"/>
    </row>
    <row r="19" spans="2:22" ht="15.75">
      <c r="F19" s="290"/>
      <c r="G19" s="290"/>
      <c r="H19" s="289"/>
      <c r="I19" s="292"/>
      <c r="J19" s="292"/>
      <c r="K19" s="292"/>
      <c r="L19" s="292"/>
      <c r="M19" s="292"/>
      <c r="N19" s="292"/>
      <c r="O19" s="292"/>
      <c r="P19" s="292"/>
      <c r="Q19" s="292"/>
      <c r="R19" s="158" t="s">
        <v>268</v>
      </c>
      <c r="S19" s="292"/>
      <c r="T19" s="292"/>
      <c r="U19" s="289"/>
      <c r="V19" s="290"/>
    </row>
    <row r="20" spans="2:22" ht="15.75">
      <c r="F20" s="290"/>
      <c r="G20" s="290"/>
      <c r="H20" s="289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141" t="s">
        <v>269</v>
      </c>
      <c r="T20" s="292"/>
      <c r="U20" s="289"/>
      <c r="V20" s="290"/>
    </row>
    <row r="21" spans="2:22" ht="15.75">
      <c r="F21" s="290"/>
      <c r="G21" s="290"/>
      <c r="H21" s="289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158" t="s">
        <v>426</v>
      </c>
      <c r="U21" s="289"/>
      <c r="V21" s="290"/>
    </row>
    <row r="22" spans="2:22">
      <c r="F22" s="290"/>
      <c r="G22" s="290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89"/>
      <c r="U22" s="289"/>
      <c r="V22" s="290"/>
    </row>
    <row r="23" spans="2:22" ht="15.75" customHeight="1">
      <c r="B23" s="230"/>
      <c r="C23" s="315"/>
      <c r="D23" s="317"/>
      <c r="E23" s="316"/>
      <c r="F23" s="316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2:22" ht="15.75" customHeight="1">
      <c r="B24" s="229"/>
      <c r="C24" s="111"/>
      <c r="D24" s="317"/>
      <c r="E24" s="316"/>
      <c r="F24" s="316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2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2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2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D28" s="317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A36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9" style="8" customWidth="1"/>
    <col min="2" max="2" width="73" style="144" bestFit="1" customWidth="1"/>
    <col min="3" max="3" width="9.42578125" style="2" bestFit="1" customWidth="1"/>
    <col min="4" max="4" width="9.42578125" style="2" customWidth="1"/>
    <col min="5" max="5" width="9.42578125" style="82" customWidth="1"/>
    <col min="6" max="6" width="8.140625" style="82" customWidth="1"/>
    <col min="7" max="7" width="10.7109375" style="82" customWidth="1"/>
    <col min="8" max="8" width="9.42578125" style="82" customWidth="1"/>
    <col min="9" max="9" width="7.85546875" style="82" customWidth="1"/>
    <col min="10" max="10" width="7.42578125" style="82" customWidth="1"/>
    <col min="11" max="11" width="6.85546875" style="82" customWidth="1"/>
    <col min="12" max="26" width="7.140625" style="82" customWidth="1"/>
    <col min="27" max="27" width="6.140625" style="82" customWidth="1"/>
    <col min="28" max="28" width="7.140625" style="82" customWidth="1"/>
    <col min="29" max="32" width="6.140625" style="82" customWidth="1"/>
    <col min="33" max="33" width="7.85546875" style="82" customWidth="1"/>
    <col min="34" max="34" width="16.28515625" style="82" customWidth="1"/>
    <col min="35" max="36" width="7.140625" style="82" customWidth="1"/>
    <col min="37" max="37" width="8.140625" style="82" customWidth="1"/>
    <col min="38" max="38" width="7.7109375" style="82" customWidth="1"/>
    <col min="39" max="40" width="7" style="82" customWidth="1"/>
    <col min="41" max="41" width="7.7109375" style="82" customWidth="1"/>
    <col min="42" max="46" width="7.85546875" style="82" customWidth="1"/>
    <col min="47" max="49" width="6.140625" style="82" customWidth="1"/>
    <col min="50" max="50" width="8.28515625" style="82" customWidth="1"/>
    <col min="51" max="51" width="7.85546875" style="82" customWidth="1"/>
    <col min="52" max="52" width="6.140625" style="82" customWidth="1"/>
    <col min="53" max="53" width="8.42578125" style="82" customWidth="1"/>
    <col min="54" max="55" width="6.140625" style="82" customWidth="1"/>
    <col min="56" max="56" width="8" style="82" customWidth="1"/>
    <col min="57" max="58" width="6.140625" style="82" customWidth="1"/>
    <col min="59" max="59" width="7.42578125" style="82" customWidth="1"/>
    <col min="60" max="60" width="8.5703125" style="82" customWidth="1"/>
    <col min="61" max="68" width="6.140625" style="82" customWidth="1"/>
    <col min="69" max="69" width="7" style="82" customWidth="1"/>
    <col min="70" max="70" width="6.140625" style="82" customWidth="1"/>
    <col min="71" max="77" width="10.5703125" style="82" customWidth="1"/>
    <col min="78" max="79" width="12.42578125" style="82" customWidth="1"/>
    <col min="80" max="276" width="9.140625" style="3"/>
    <col min="277" max="277" width="9" style="3" bestFit="1" customWidth="1"/>
    <col min="278" max="278" width="9.85546875" style="3" bestFit="1" customWidth="1"/>
    <col min="279" max="279" width="9.140625" style="3" bestFit="1" customWidth="1"/>
    <col min="280" max="280" width="16" style="3" bestFit="1" customWidth="1"/>
    <col min="281" max="281" width="9" style="3" bestFit="1" customWidth="1"/>
    <col min="282" max="282" width="7.85546875" style="3" bestFit="1" customWidth="1"/>
    <col min="283" max="283" width="11.7109375" style="3" bestFit="1" customWidth="1"/>
    <col min="284" max="284" width="14.28515625" style="3" customWidth="1"/>
    <col min="285" max="285" width="11.7109375" style="3" bestFit="1" customWidth="1"/>
    <col min="286" max="286" width="14.140625" style="3" bestFit="1" customWidth="1"/>
    <col min="287" max="287" width="16.7109375" style="3" customWidth="1"/>
    <col min="288" max="288" width="16.5703125" style="3" customWidth="1"/>
    <col min="289" max="290" width="7.85546875" style="3" bestFit="1" customWidth="1"/>
    <col min="291" max="291" width="8" style="3" bestFit="1" customWidth="1"/>
    <col min="292" max="293" width="7.85546875" style="3" bestFit="1" customWidth="1"/>
    <col min="294" max="294" width="9.7109375" style="3" customWidth="1"/>
    <col min="295" max="295" width="12.85546875" style="3" customWidth="1"/>
    <col min="296" max="532" width="9.140625" style="3"/>
    <col min="533" max="533" width="9" style="3" bestFit="1" customWidth="1"/>
    <col min="534" max="534" width="9.85546875" style="3" bestFit="1" customWidth="1"/>
    <col min="535" max="535" width="9.140625" style="3" bestFit="1" customWidth="1"/>
    <col min="536" max="536" width="16" style="3" bestFit="1" customWidth="1"/>
    <col min="537" max="537" width="9" style="3" bestFit="1" customWidth="1"/>
    <col min="538" max="538" width="7.85546875" style="3" bestFit="1" customWidth="1"/>
    <col min="539" max="539" width="11.7109375" style="3" bestFit="1" customWidth="1"/>
    <col min="540" max="540" width="14.28515625" style="3" customWidth="1"/>
    <col min="541" max="541" width="11.7109375" style="3" bestFit="1" customWidth="1"/>
    <col min="542" max="542" width="14.140625" style="3" bestFit="1" customWidth="1"/>
    <col min="543" max="543" width="16.7109375" style="3" customWidth="1"/>
    <col min="544" max="544" width="16.5703125" style="3" customWidth="1"/>
    <col min="545" max="546" width="7.85546875" style="3" bestFit="1" customWidth="1"/>
    <col min="547" max="547" width="8" style="3" bestFit="1" customWidth="1"/>
    <col min="548" max="549" width="7.85546875" style="3" bestFit="1" customWidth="1"/>
    <col min="550" max="550" width="9.7109375" style="3" customWidth="1"/>
    <col min="551" max="551" width="12.85546875" style="3" customWidth="1"/>
    <col min="552" max="788" width="9.140625" style="3"/>
    <col min="789" max="789" width="9" style="3" bestFit="1" customWidth="1"/>
    <col min="790" max="790" width="9.85546875" style="3" bestFit="1" customWidth="1"/>
    <col min="791" max="791" width="9.140625" style="3" bestFit="1" customWidth="1"/>
    <col min="792" max="792" width="16" style="3" bestFit="1" customWidth="1"/>
    <col min="793" max="793" width="9" style="3" bestFit="1" customWidth="1"/>
    <col min="794" max="794" width="7.85546875" style="3" bestFit="1" customWidth="1"/>
    <col min="795" max="795" width="11.7109375" style="3" bestFit="1" customWidth="1"/>
    <col min="796" max="796" width="14.28515625" style="3" customWidth="1"/>
    <col min="797" max="797" width="11.7109375" style="3" bestFit="1" customWidth="1"/>
    <col min="798" max="798" width="14.140625" style="3" bestFit="1" customWidth="1"/>
    <col min="799" max="799" width="16.7109375" style="3" customWidth="1"/>
    <col min="800" max="800" width="16.5703125" style="3" customWidth="1"/>
    <col min="801" max="802" width="7.85546875" style="3" bestFit="1" customWidth="1"/>
    <col min="803" max="803" width="8" style="3" bestFit="1" customWidth="1"/>
    <col min="804" max="805" width="7.85546875" style="3" bestFit="1" customWidth="1"/>
    <col min="806" max="806" width="9.7109375" style="3" customWidth="1"/>
    <col min="807" max="807" width="12.85546875" style="3" customWidth="1"/>
    <col min="808" max="1044" width="9.140625" style="3"/>
    <col min="1045" max="1045" width="9" style="3" bestFit="1" customWidth="1"/>
    <col min="1046" max="1046" width="9.85546875" style="3" bestFit="1" customWidth="1"/>
    <col min="1047" max="1047" width="9.140625" style="3" bestFit="1" customWidth="1"/>
    <col min="1048" max="1048" width="16" style="3" bestFit="1" customWidth="1"/>
    <col min="1049" max="1049" width="9" style="3" bestFit="1" customWidth="1"/>
    <col min="1050" max="1050" width="7.85546875" style="3" bestFit="1" customWidth="1"/>
    <col min="1051" max="1051" width="11.7109375" style="3" bestFit="1" customWidth="1"/>
    <col min="1052" max="1052" width="14.28515625" style="3" customWidth="1"/>
    <col min="1053" max="1053" width="11.7109375" style="3" bestFit="1" customWidth="1"/>
    <col min="1054" max="1054" width="14.140625" style="3" bestFit="1" customWidth="1"/>
    <col min="1055" max="1055" width="16.7109375" style="3" customWidth="1"/>
    <col min="1056" max="1056" width="16.5703125" style="3" customWidth="1"/>
    <col min="1057" max="1058" width="7.85546875" style="3" bestFit="1" customWidth="1"/>
    <col min="1059" max="1059" width="8" style="3" bestFit="1" customWidth="1"/>
    <col min="1060" max="1061" width="7.85546875" style="3" bestFit="1" customWidth="1"/>
    <col min="1062" max="1062" width="9.7109375" style="3" customWidth="1"/>
    <col min="1063" max="1063" width="12.85546875" style="3" customWidth="1"/>
    <col min="1064" max="1300" width="9.140625" style="3"/>
    <col min="1301" max="1301" width="9" style="3" bestFit="1" customWidth="1"/>
    <col min="1302" max="1302" width="9.85546875" style="3" bestFit="1" customWidth="1"/>
    <col min="1303" max="1303" width="9.140625" style="3" bestFit="1" customWidth="1"/>
    <col min="1304" max="1304" width="16" style="3" bestFit="1" customWidth="1"/>
    <col min="1305" max="1305" width="9" style="3" bestFit="1" customWidth="1"/>
    <col min="1306" max="1306" width="7.85546875" style="3" bestFit="1" customWidth="1"/>
    <col min="1307" max="1307" width="11.7109375" style="3" bestFit="1" customWidth="1"/>
    <col min="1308" max="1308" width="14.28515625" style="3" customWidth="1"/>
    <col min="1309" max="1309" width="11.7109375" style="3" bestFit="1" customWidth="1"/>
    <col min="1310" max="1310" width="14.140625" style="3" bestFit="1" customWidth="1"/>
    <col min="1311" max="1311" width="16.7109375" style="3" customWidth="1"/>
    <col min="1312" max="1312" width="16.5703125" style="3" customWidth="1"/>
    <col min="1313" max="1314" width="7.85546875" style="3" bestFit="1" customWidth="1"/>
    <col min="1315" max="1315" width="8" style="3" bestFit="1" customWidth="1"/>
    <col min="1316" max="1317" width="7.85546875" style="3" bestFit="1" customWidth="1"/>
    <col min="1318" max="1318" width="9.7109375" style="3" customWidth="1"/>
    <col min="1319" max="1319" width="12.85546875" style="3" customWidth="1"/>
    <col min="1320" max="1556" width="9.140625" style="3"/>
    <col min="1557" max="1557" width="9" style="3" bestFit="1" customWidth="1"/>
    <col min="1558" max="1558" width="9.85546875" style="3" bestFit="1" customWidth="1"/>
    <col min="1559" max="1559" width="9.140625" style="3" bestFit="1" customWidth="1"/>
    <col min="1560" max="1560" width="16" style="3" bestFit="1" customWidth="1"/>
    <col min="1561" max="1561" width="9" style="3" bestFit="1" customWidth="1"/>
    <col min="1562" max="1562" width="7.85546875" style="3" bestFit="1" customWidth="1"/>
    <col min="1563" max="1563" width="11.7109375" style="3" bestFit="1" customWidth="1"/>
    <col min="1564" max="1564" width="14.28515625" style="3" customWidth="1"/>
    <col min="1565" max="1565" width="11.7109375" style="3" bestFit="1" customWidth="1"/>
    <col min="1566" max="1566" width="14.140625" style="3" bestFit="1" customWidth="1"/>
    <col min="1567" max="1567" width="16.7109375" style="3" customWidth="1"/>
    <col min="1568" max="1568" width="16.5703125" style="3" customWidth="1"/>
    <col min="1569" max="1570" width="7.85546875" style="3" bestFit="1" customWidth="1"/>
    <col min="1571" max="1571" width="8" style="3" bestFit="1" customWidth="1"/>
    <col min="1572" max="1573" width="7.85546875" style="3" bestFit="1" customWidth="1"/>
    <col min="1574" max="1574" width="9.7109375" style="3" customWidth="1"/>
    <col min="1575" max="1575" width="12.85546875" style="3" customWidth="1"/>
    <col min="1576" max="1812" width="9.140625" style="3"/>
    <col min="1813" max="1813" width="9" style="3" bestFit="1" customWidth="1"/>
    <col min="1814" max="1814" width="9.85546875" style="3" bestFit="1" customWidth="1"/>
    <col min="1815" max="1815" width="9.140625" style="3" bestFit="1" customWidth="1"/>
    <col min="1816" max="1816" width="16" style="3" bestFit="1" customWidth="1"/>
    <col min="1817" max="1817" width="9" style="3" bestFit="1" customWidth="1"/>
    <col min="1818" max="1818" width="7.85546875" style="3" bestFit="1" customWidth="1"/>
    <col min="1819" max="1819" width="11.7109375" style="3" bestFit="1" customWidth="1"/>
    <col min="1820" max="1820" width="14.28515625" style="3" customWidth="1"/>
    <col min="1821" max="1821" width="11.7109375" style="3" bestFit="1" customWidth="1"/>
    <col min="1822" max="1822" width="14.140625" style="3" bestFit="1" customWidth="1"/>
    <col min="1823" max="1823" width="16.7109375" style="3" customWidth="1"/>
    <col min="1824" max="1824" width="16.5703125" style="3" customWidth="1"/>
    <col min="1825" max="1826" width="7.85546875" style="3" bestFit="1" customWidth="1"/>
    <col min="1827" max="1827" width="8" style="3" bestFit="1" customWidth="1"/>
    <col min="1828" max="1829" width="7.85546875" style="3" bestFit="1" customWidth="1"/>
    <col min="1830" max="1830" width="9.7109375" style="3" customWidth="1"/>
    <col min="1831" max="1831" width="12.85546875" style="3" customWidth="1"/>
    <col min="1832" max="2068" width="9.140625" style="3"/>
    <col min="2069" max="2069" width="9" style="3" bestFit="1" customWidth="1"/>
    <col min="2070" max="2070" width="9.85546875" style="3" bestFit="1" customWidth="1"/>
    <col min="2071" max="2071" width="9.140625" style="3" bestFit="1" customWidth="1"/>
    <col min="2072" max="2072" width="16" style="3" bestFit="1" customWidth="1"/>
    <col min="2073" max="2073" width="9" style="3" bestFit="1" customWidth="1"/>
    <col min="2074" max="2074" width="7.85546875" style="3" bestFit="1" customWidth="1"/>
    <col min="2075" max="2075" width="11.7109375" style="3" bestFit="1" customWidth="1"/>
    <col min="2076" max="2076" width="14.28515625" style="3" customWidth="1"/>
    <col min="2077" max="2077" width="11.7109375" style="3" bestFit="1" customWidth="1"/>
    <col min="2078" max="2078" width="14.140625" style="3" bestFit="1" customWidth="1"/>
    <col min="2079" max="2079" width="16.7109375" style="3" customWidth="1"/>
    <col min="2080" max="2080" width="16.5703125" style="3" customWidth="1"/>
    <col min="2081" max="2082" width="7.85546875" style="3" bestFit="1" customWidth="1"/>
    <col min="2083" max="2083" width="8" style="3" bestFit="1" customWidth="1"/>
    <col min="2084" max="2085" width="7.85546875" style="3" bestFit="1" customWidth="1"/>
    <col min="2086" max="2086" width="9.7109375" style="3" customWidth="1"/>
    <col min="2087" max="2087" width="12.85546875" style="3" customWidth="1"/>
    <col min="2088" max="2324" width="9.140625" style="3"/>
    <col min="2325" max="2325" width="9" style="3" bestFit="1" customWidth="1"/>
    <col min="2326" max="2326" width="9.85546875" style="3" bestFit="1" customWidth="1"/>
    <col min="2327" max="2327" width="9.140625" style="3" bestFit="1" customWidth="1"/>
    <col min="2328" max="2328" width="16" style="3" bestFit="1" customWidth="1"/>
    <col min="2329" max="2329" width="9" style="3" bestFit="1" customWidth="1"/>
    <col min="2330" max="2330" width="7.85546875" style="3" bestFit="1" customWidth="1"/>
    <col min="2331" max="2331" width="11.7109375" style="3" bestFit="1" customWidth="1"/>
    <col min="2332" max="2332" width="14.28515625" style="3" customWidth="1"/>
    <col min="2333" max="2333" width="11.7109375" style="3" bestFit="1" customWidth="1"/>
    <col min="2334" max="2334" width="14.140625" style="3" bestFit="1" customWidth="1"/>
    <col min="2335" max="2335" width="16.7109375" style="3" customWidth="1"/>
    <col min="2336" max="2336" width="16.5703125" style="3" customWidth="1"/>
    <col min="2337" max="2338" width="7.85546875" style="3" bestFit="1" customWidth="1"/>
    <col min="2339" max="2339" width="8" style="3" bestFit="1" customWidth="1"/>
    <col min="2340" max="2341" width="7.85546875" style="3" bestFit="1" customWidth="1"/>
    <col min="2342" max="2342" width="9.7109375" style="3" customWidth="1"/>
    <col min="2343" max="2343" width="12.85546875" style="3" customWidth="1"/>
    <col min="2344" max="2580" width="9.140625" style="3"/>
    <col min="2581" max="2581" width="9" style="3" bestFit="1" customWidth="1"/>
    <col min="2582" max="2582" width="9.85546875" style="3" bestFit="1" customWidth="1"/>
    <col min="2583" max="2583" width="9.140625" style="3" bestFit="1" customWidth="1"/>
    <col min="2584" max="2584" width="16" style="3" bestFit="1" customWidth="1"/>
    <col min="2585" max="2585" width="9" style="3" bestFit="1" customWidth="1"/>
    <col min="2586" max="2586" width="7.85546875" style="3" bestFit="1" customWidth="1"/>
    <col min="2587" max="2587" width="11.7109375" style="3" bestFit="1" customWidth="1"/>
    <col min="2588" max="2588" width="14.28515625" style="3" customWidth="1"/>
    <col min="2589" max="2589" width="11.7109375" style="3" bestFit="1" customWidth="1"/>
    <col min="2590" max="2590" width="14.140625" style="3" bestFit="1" customWidth="1"/>
    <col min="2591" max="2591" width="16.7109375" style="3" customWidth="1"/>
    <col min="2592" max="2592" width="16.5703125" style="3" customWidth="1"/>
    <col min="2593" max="2594" width="7.85546875" style="3" bestFit="1" customWidth="1"/>
    <col min="2595" max="2595" width="8" style="3" bestFit="1" customWidth="1"/>
    <col min="2596" max="2597" width="7.85546875" style="3" bestFit="1" customWidth="1"/>
    <col min="2598" max="2598" width="9.7109375" style="3" customWidth="1"/>
    <col min="2599" max="2599" width="12.85546875" style="3" customWidth="1"/>
    <col min="2600" max="2836" width="9.140625" style="3"/>
    <col min="2837" max="2837" width="9" style="3" bestFit="1" customWidth="1"/>
    <col min="2838" max="2838" width="9.85546875" style="3" bestFit="1" customWidth="1"/>
    <col min="2839" max="2839" width="9.140625" style="3" bestFit="1" customWidth="1"/>
    <col min="2840" max="2840" width="16" style="3" bestFit="1" customWidth="1"/>
    <col min="2841" max="2841" width="9" style="3" bestFit="1" customWidth="1"/>
    <col min="2842" max="2842" width="7.85546875" style="3" bestFit="1" customWidth="1"/>
    <col min="2843" max="2843" width="11.7109375" style="3" bestFit="1" customWidth="1"/>
    <col min="2844" max="2844" width="14.28515625" style="3" customWidth="1"/>
    <col min="2845" max="2845" width="11.7109375" style="3" bestFit="1" customWidth="1"/>
    <col min="2846" max="2846" width="14.140625" style="3" bestFit="1" customWidth="1"/>
    <col min="2847" max="2847" width="16.7109375" style="3" customWidth="1"/>
    <col min="2848" max="2848" width="16.5703125" style="3" customWidth="1"/>
    <col min="2849" max="2850" width="7.85546875" style="3" bestFit="1" customWidth="1"/>
    <col min="2851" max="2851" width="8" style="3" bestFit="1" customWidth="1"/>
    <col min="2852" max="2853" width="7.85546875" style="3" bestFit="1" customWidth="1"/>
    <col min="2854" max="2854" width="9.7109375" style="3" customWidth="1"/>
    <col min="2855" max="2855" width="12.85546875" style="3" customWidth="1"/>
    <col min="2856" max="3092" width="9.140625" style="3"/>
    <col min="3093" max="3093" width="9" style="3" bestFit="1" customWidth="1"/>
    <col min="3094" max="3094" width="9.85546875" style="3" bestFit="1" customWidth="1"/>
    <col min="3095" max="3095" width="9.140625" style="3" bestFit="1" customWidth="1"/>
    <col min="3096" max="3096" width="16" style="3" bestFit="1" customWidth="1"/>
    <col min="3097" max="3097" width="9" style="3" bestFit="1" customWidth="1"/>
    <col min="3098" max="3098" width="7.85546875" style="3" bestFit="1" customWidth="1"/>
    <col min="3099" max="3099" width="11.7109375" style="3" bestFit="1" customWidth="1"/>
    <col min="3100" max="3100" width="14.28515625" style="3" customWidth="1"/>
    <col min="3101" max="3101" width="11.7109375" style="3" bestFit="1" customWidth="1"/>
    <col min="3102" max="3102" width="14.140625" style="3" bestFit="1" customWidth="1"/>
    <col min="3103" max="3103" width="16.7109375" style="3" customWidth="1"/>
    <col min="3104" max="3104" width="16.5703125" style="3" customWidth="1"/>
    <col min="3105" max="3106" width="7.85546875" style="3" bestFit="1" customWidth="1"/>
    <col min="3107" max="3107" width="8" style="3" bestFit="1" customWidth="1"/>
    <col min="3108" max="3109" width="7.85546875" style="3" bestFit="1" customWidth="1"/>
    <col min="3110" max="3110" width="9.7109375" style="3" customWidth="1"/>
    <col min="3111" max="3111" width="12.85546875" style="3" customWidth="1"/>
    <col min="3112" max="3348" width="9.140625" style="3"/>
    <col min="3349" max="3349" width="9" style="3" bestFit="1" customWidth="1"/>
    <col min="3350" max="3350" width="9.85546875" style="3" bestFit="1" customWidth="1"/>
    <col min="3351" max="3351" width="9.140625" style="3" bestFit="1" customWidth="1"/>
    <col min="3352" max="3352" width="16" style="3" bestFit="1" customWidth="1"/>
    <col min="3353" max="3353" width="9" style="3" bestFit="1" customWidth="1"/>
    <col min="3354" max="3354" width="7.85546875" style="3" bestFit="1" customWidth="1"/>
    <col min="3355" max="3355" width="11.7109375" style="3" bestFit="1" customWidth="1"/>
    <col min="3356" max="3356" width="14.28515625" style="3" customWidth="1"/>
    <col min="3357" max="3357" width="11.7109375" style="3" bestFit="1" customWidth="1"/>
    <col min="3358" max="3358" width="14.140625" style="3" bestFit="1" customWidth="1"/>
    <col min="3359" max="3359" width="16.7109375" style="3" customWidth="1"/>
    <col min="3360" max="3360" width="16.5703125" style="3" customWidth="1"/>
    <col min="3361" max="3362" width="7.85546875" style="3" bestFit="1" customWidth="1"/>
    <col min="3363" max="3363" width="8" style="3" bestFit="1" customWidth="1"/>
    <col min="3364" max="3365" width="7.85546875" style="3" bestFit="1" customWidth="1"/>
    <col min="3366" max="3366" width="9.7109375" style="3" customWidth="1"/>
    <col min="3367" max="3367" width="12.85546875" style="3" customWidth="1"/>
    <col min="3368" max="3604" width="9.140625" style="3"/>
    <col min="3605" max="3605" width="9" style="3" bestFit="1" customWidth="1"/>
    <col min="3606" max="3606" width="9.85546875" style="3" bestFit="1" customWidth="1"/>
    <col min="3607" max="3607" width="9.140625" style="3" bestFit="1" customWidth="1"/>
    <col min="3608" max="3608" width="16" style="3" bestFit="1" customWidth="1"/>
    <col min="3609" max="3609" width="9" style="3" bestFit="1" customWidth="1"/>
    <col min="3610" max="3610" width="7.85546875" style="3" bestFit="1" customWidth="1"/>
    <col min="3611" max="3611" width="11.7109375" style="3" bestFit="1" customWidth="1"/>
    <col min="3612" max="3612" width="14.28515625" style="3" customWidth="1"/>
    <col min="3613" max="3613" width="11.7109375" style="3" bestFit="1" customWidth="1"/>
    <col min="3614" max="3614" width="14.140625" style="3" bestFit="1" customWidth="1"/>
    <col min="3615" max="3615" width="16.7109375" style="3" customWidth="1"/>
    <col min="3616" max="3616" width="16.5703125" style="3" customWidth="1"/>
    <col min="3617" max="3618" width="7.85546875" style="3" bestFit="1" customWidth="1"/>
    <col min="3619" max="3619" width="8" style="3" bestFit="1" customWidth="1"/>
    <col min="3620" max="3621" width="7.85546875" style="3" bestFit="1" customWidth="1"/>
    <col min="3622" max="3622" width="9.7109375" style="3" customWidth="1"/>
    <col min="3623" max="3623" width="12.85546875" style="3" customWidth="1"/>
    <col min="3624" max="3860" width="9.140625" style="3"/>
    <col min="3861" max="3861" width="9" style="3" bestFit="1" customWidth="1"/>
    <col min="3862" max="3862" width="9.85546875" style="3" bestFit="1" customWidth="1"/>
    <col min="3863" max="3863" width="9.140625" style="3" bestFit="1" customWidth="1"/>
    <col min="3864" max="3864" width="16" style="3" bestFit="1" customWidth="1"/>
    <col min="3865" max="3865" width="9" style="3" bestFit="1" customWidth="1"/>
    <col min="3866" max="3866" width="7.85546875" style="3" bestFit="1" customWidth="1"/>
    <col min="3867" max="3867" width="11.7109375" style="3" bestFit="1" customWidth="1"/>
    <col min="3868" max="3868" width="14.28515625" style="3" customWidth="1"/>
    <col min="3869" max="3869" width="11.7109375" style="3" bestFit="1" customWidth="1"/>
    <col min="3870" max="3870" width="14.140625" style="3" bestFit="1" customWidth="1"/>
    <col min="3871" max="3871" width="16.7109375" style="3" customWidth="1"/>
    <col min="3872" max="3872" width="16.5703125" style="3" customWidth="1"/>
    <col min="3873" max="3874" width="7.85546875" style="3" bestFit="1" customWidth="1"/>
    <col min="3875" max="3875" width="8" style="3" bestFit="1" customWidth="1"/>
    <col min="3876" max="3877" width="7.85546875" style="3" bestFit="1" customWidth="1"/>
    <col min="3878" max="3878" width="9.7109375" style="3" customWidth="1"/>
    <col min="3879" max="3879" width="12.85546875" style="3" customWidth="1"/>
    <col min="3880" max="4116" width="9.140625" style="3"/>
    <col min="4117" max="4117" width="9" style="3" bestFit="1" customWidth="1"/>
    <col min="4118" max="4118" width="9.85546875" style="3" bestFit="1" customWidth="1"/>
    <col min="4119" max="4119" width="9.140625" style="3" bestFit="1" customWidth="1"/>
    <col min="4120" max="4120" width="16" style="3" bestFit="1" customWidth="1"/>
    <col min="4121" max="4121" width="9" style="3" bestFit="1" customWidth="1"/>
    <col min="4122" max="4122" width="7.85546875" style="3" bestFit="1" customWidth="1"/>
    <col min="4123" max="4123" width="11.7109375" style="3" bestFit="1" customWidth="1"/>
    <col min="4124" max="4124" width="14.28515625" style="3" customWidth="1"/>
    <col min="4125" max="4125" width="11.7109375" style="3" bestFit="1" customWidth="1"/>
    <col min="4126" max="4126" width="14.140625" style="3" bestFit="1" customWidth="1"/>
    <col min="4127" max="4127" width="16.7109375" style="3" customWidth="1"/>
    <col min="4128" max="4128" width="16.5703125" style="3" customWidth="1"/>
    <col min="4129" max="4130" width="7.85546875" style="3" bestFit="1" customWidth="1"/>
    <col min="4131" max="4131" width="8" style="3" bestFit="1" customWidth="1"/>
    <col min="4132" max="4133" width="7.85546875" style="3" bestFit="1" customWidth="1"/>
    <col min="4134" max="4134" width="9.7109375" style="3" customWidth="1"/>
    <col min="4135" max="4135" width="12.85546875" style="3" customWidth="1"/>
    <col min="4136" max="4372" width="9.140625" style="3"/>
    <col min="4373" max="4373" width="9" style="3" bestFit="1" customWidth="1"/>
    <col min="4374" max="4374" width="9.85546875" style="3" bestFit="1" customWidth="1"/>
    <col min="4375" max="4375" width="9.140625" style="3" bestFit="1" customWidth="1"/>
    <col min="4376" max="4376" width="16" style="3" bestFit="1" customWidth="1"/>
    <col min="4377" max="4377" width="9" style="3" bestFit="1" customWidth="1"/>
    <col min="4378" max="4378" width="7.85546875" style="3" bestFit="1" customWidth="1"/>
    <col min="4379" max="4379" width="11.7109375" style="3" bestFit="1" customWidth="1"/>
    <col min="4380" max="4380" width="14.28515625" style="3" customWidth="1"/>
    <col min="4381" max="4381" width="11.7109375" style="3" bestFit="1" customWidth="1"/>
    <col min="4382" max="4382" width="14.140625" style="3" bestFit="1" customWidth="1"/>
    <col min="4383" max="4383" width="16.7109375" style="3" customWidth="1"/>
    <col min="4384" max="4384" width="16.5703125" style="3" customWidth="1"/>
    <col min="4385" max="4386" width="7.85546875" style="3" bestFit="1" customWidth="1"/>
    <col min="4387" max="4387" width="8" style="3" bestFit="1" customWidth="1"/>
    <col min="4388" max="4389" width="7.85546875" style="3" bestFit="1" customWidth="1"/>
    <col min="4390" max="4390" width="9.7109375" style="3" customWidth="1"/>
    <col min="4391" max="4391" width="12.85546875" style="3" customWidth="1"/>
    <col min="4392" max="4628" width="9.140625" style="3"/>
    <col min="4629" max="4629" width="9" style="3" bestFit="1" customWidth="1"/>
    <col min="4630" max="4630" width="9.85546875" style="3" bestFit="1" customWidth="1"/>
    <col min="4631" max="4631" width="9.140625" style="3" bestFit="1" customWidth="1"/>
    <col min="4632" max="4632" width="16" style="3" bestFit="1" customWidth="1"/>
    <col min="4633" max="4633" width="9" style="3" bestFit="1" customWidth="1"/>
    <col min="4634" max="4634" width="7.85546875" style="3" bestFit="1" customWidth="1"/>
    <col min="4635" max="4635" width="11.7109375" style="3" bestFit="1" customWidth="1"/>
    <col min="4636" max="4636" width="14.28515625" style="3" customWidth="1"/>
    <col min="4637" max="4637" width="11.7109375" style="3" bestFit="1" customWidth="1"/>
    <col min="4638" max="4638" width="14.140625" style="3" bestFit="1" customWidth="1"/>
    <col min="4639" max="4639" width="16.7109375" style="3" customWidth="1"/>
    <col min="4640" max="4640" width="16.5703125" style="3" customWidth="1"/>
    <col min="4641" max="4642" width="7.85546875" style="3" bestFit="1" customWidth="1"/>
    <col min="4643" max="4643" width="8" style="3" bestFit="1" customWidth="1"/>
    <col min="4644" max="4645" width="7.85546875" style="3" bestFit="1" customWidth="1"/>
    <col min="4646" max="4646" width="9.7109375" style="3" customWidth="1"/>
    <col min="4647" max="4647" width="12.85546875" style="3" customWidth="1"/>
    <col min="4648" max="4884" width="9.140625" style="3"/>
    <col min="4885" max="4885" width="9" style="3" bestFit="1" customWidth="1"/>
    <col min="4886" max="4886" width="9.85546875" style="3" bestFit="1" customWidth="1"/>
    <col min="4887" max="4887" width="9.140625" style="3" bestFit="1" customWidth="1"/>
    <col min="4888" max="4888" width="16" style="3" bestFit="1" customWidth="1"/>
    <col min="4889" max="4889" width="9" style="3" bestFit="1" customWidth="1"/>
    <col min="4890" max="4890" width="7.85546875" style="3" bestFit="1" customWidth="1"/>
    <col min="4891" max="4891" width="11.7109375" style="3" bestFit="1" customWidth="1"/>
    <col min="4892" max="4892" width="14.28515625" style="3" customWidth="1"/>
    <col min="4893" max="4893" width="11.7109375" style="3" bestFit="1" customWidth="1"/>
    <col min="4894" max="4894" width="14.140625" style="3" bestFit="1" customWidth="1"/>
    <col min="4895" max="4895" width="16.7109375" style="3" customWidth="1"/>
    <col min="4896" max="4896" width="16.5703125" style="3" customWidth="1"/>
    <col min="4897" max="4898" width="7.85546875" style="3" bestFit="1" customWidth="1"/>
    <col min="4899" max="4899" width="8" style="3" bestFit="1" customWidth="1"/>
    <col min="4900" max="4901" width="7.85546875" style="3" bestFit="1" customWidth="1"/>
    <col min="4902" max="4902" width="9.7109375" style="3" customWidth="1"/>
    <col min="4903" max="4903" width="12.85546875" style="3" customWidth="1"/>
    <col min="4904" max="5140" width="9.140625" style="3"/>
    <col min="5141" max="5141" width="9" style="3" bestFit="1" customWidth="1"/>
    <col min="5142" max="5142" width="9.85546875" style="3" bestFit="1" customWidth="1"/>
    <col min="5143" max="5143" width="9.140625" style="3" bestFit="1" customWidth="1"/>
    <col min="5144" max="5144" width="16" style="3" bestFit="1" customWidth="1"/>
    <col min="5145" max="5145" width="9" style="3" bestFit="1" customWidth="1"/>
    <col min="5146" max="5146" width="7.85546875" style="3" bestFit="1" customWidth="1"/>
    <col min="5147" max="5147" width="11.7109375" style="3" bestFit="1" customWidth="1"/>
    <col min="5148" max="5148" width="14.28515625" style="3" customWidth="1"/>
    <col min="5149" max="5149" width="11.7109375" style="3" bestFit="1" customWidth="1"/>
    <col min="5150" max="5150" width="14.140625" style="3" bestFit="1" customWidth="1"/>
    <col min="5151" max="5151" width="16.7109375" style="3" customWidth="1"/>
    <col min="5152" max="5152" width="16.5703125" style="3" customWidth="1"/>
    <col min="5153" max="5154" width="7.85546875" style="3" bestFit="1" customWidth="1"/>
    <col min="5155" max="5155" width="8" style="3" bestFit="1" customWidth="1"/>
    <col min="5156" max="5157" width="7.85546875" style="3" bestFit="1" customWidth="1"/>
    <col min="5158" max="5158" width="9.7109375" style="3" customWidth="1"/>
    <col min="5159" max="5159" width="12.85546875" style="3" customWidth="1"/>
    <col min="5160" max="5396" width="9.140625" style="3"/>
    <col min="5397" max="5397" width="9" style="3" bestFit="1" customWidth="1"/>
    <col min="5398" max="5398" width="9.85546875" style="3" bestFit="1" customWidth="1"/>
    <col min="5399" max="5399" width="9.140625" style="3" bestFit="1" customWidth="1"/>
    <col min="5400" max="5400" width="16" style="3" bestFit="1" customWidth="1"/>
    <col min="5401" max="5401" width="9" style="3" bestFit="1" customWidth="1"/>
    <col min="5402" max="5402" width="7.85546875" style="3" bestFit="1" customWidth="1"/>
    <col min="5403" max="5403" width="11.7109375" style="3" bestFit="1" customWidth="1"/>
    <col min="5404" max="5404" width="14.28515625" style="3" customWidth="1"/>
    <col min="5405" max="5405" width="11.7109375" style="3" bestFit="1" customWidth="1"/>
    <col min="5406" max="5406" width="14.140625" style="3" bestFit="1" customWidth="1"/>
    <col min="5407" max="5407" width="16.7109375" style="3" customWidth="1"/>
    <col min="5408" max="5408" width="16.5703125" style="3" customWidth="1"/>
    <col min="5409" max="5410" width="7.85546875" style="3" bestFit="1" customWidth="1"/>
    <col min="5411" max="5411" width="8" style="3" bestFit="1" customWidth="1"/>
    <col min="5412" max="5413" width="7.85546875" style="3" bestFit="1" customWidth="1"/>
    <col min="5414" max="5414" width="9.7109375" style="3" customWidth="1"/>
    <col min="5415" max="5415" width="12.85546875" style="3" customWidth="1"/>
    <col min="5416" max="5652" width="9.140625" style="3"/>
    <col min="5653" max="5653" width="9" style="3" bestFit="1" customWidth="1"/>
    <col min="5654" max="5654" width="9.85546875" style="3" bestFit="1" customWidth="1"/>
    <col min="5655" max="5655" width="9.140625" style="3" bestFit="1" customWidth="1"/>
    <col min="5656" max="5656" width="16" style="3" bestFit="1" customWidth="1"/>
    <col min="5657" max="5657" width="9" style="3" bestFit="1" customWidth="1"/>
    <col min="5658" max="5658" width="7.85546875" style="3" bestFit="1" customWidth="1"/>
    <col min="5659" max="5659" width="11.7109375" style="3" bestFit="1" customWidth="1"/>
    <col min="5660" max="5660" width="14.28515625" style="3" customWidth="1"/>
    <col min="5661" max="5661" width="11.7109375" style="3" bestFit="1" customWidth="1"/>
    <col min="5662" max="5662" width="14.140625" style="3" bestFit="1" customWidth="1"/>
    <col min="5663" max="5663" width="16.7109375" style="3" customWidth="1"/>
    <col min="5664" max="5664" width="16.5703125" style="3" customWidth="1"/>
    <col min="5665" max="5666" width="7.85546875" style="3" bestFit="1" customWidth="1"/>
    <col min="5667" max="5667" width="8" style="3" bestFit="1" customWidth="1"/>
    <col min="5668" max="5669" width="7.85546875" style="3" bestFit="1" customWidth="1"/>
    <col min="5670" max="5670" width="9.7109375" style="3" customWidth="1"/>
    <col min="5671" max="5671" width="12.85546875" style="3" customWidth="1"/>
    <col min="5672" max="5908" width="9.140625" style="3"/>
    <col min="5909" max="5909" width="9" style="3" bestFit="1" customWidth="1"/>
    <col min="5910" max="5910" width="9.85546875" style="3" bestFit="1" customWidth="1"/>
    <col min="5911" max="5911" width="9.140625" style="3" bestFit="1" customWidth="1"/>
    <col min="5912" max="5912" width="16" style="3" bestFit="1" customWidth="1"/>
    <col min="5913" max="5913" width="9" style="3" bestFit="1" customWidth="1"/>
    <col min="5914" max="5914" width="7.85546875" style="3" bestFit="1" customWidth="1"/>
    <col min="5915" max="5915" width="11.7109375" style="3" bestFit="1" customWidth="1"/>
    <col min="5916" max="5916" width="14.28515625" style="3" customWidth="1"/>
    <col min="5917" max="5917" width="11.7109375" style="3" bestFit="1" customWidth="1"/>
    <col min="5918" max="5918" width="14.140625" style="3" bestFit="1" customWidth="1"/>
    <col min="5919" max="5919" width="16.7109375" style="3" customWidth="1"/>
    <col min="5920" max="5920" width="16.5703125" style="3" customWidth="1"/>
    <col min="5921" max="5922" width="7.85546875" style="3" bestFit="1" customWidth="1"/>
    <col min="5923" max="5923" width="8" style="3" bestFit="1" customWidth="1"/>
    <col min="5924" max="5925" width="7.85546875" style="3" bestFit="1" customWidth="1"/>
    <col min="5926" max="5926" width="9.7109375" style="3" customWidth="1"/>
    <col min="5927" max="5927" width="12.85546875" style="3" customWidth="1"/>
    <col min="5928" max="6164" width="9.140625" style="3"/>
    <col min="6165" max="6165" width="9" style="3" bestFit="1" customWidth="1"/>
    <col min="6166" max="6166" width="9.85546875" style="3" bestFit="1" customWidth="1"/>
    <col min="6167" max="6167" width="9.140625" style="3" bestFit="1" customWidth="1"/>
    <col min="6168" max="6168" width="16" style="3" bestFit="1" customWidth="1"/>
    <col min="6169" max="6169" width="9" style="3" bestFit="1" customWidth="1"/>
    <col min="6170" max="6170" width="7.85546875" style="3" bestFit="1" customWidth="1"/>
    <col min="6171" max="6171" width="11.7109375" style="3" bestFit="1" customWidth="1"/>
    <col min="6172" max="6172" width="14.28515625" style="3" customWidth="1"/>
    <col min="6173" max="6173" width="11.7109375" style="3" bestFit="1" customWidth="1"/>
    <col min="6174" max="6174" width="14.140625" style="3" bestFit="1" customWidth="1"/>
    <col min="6175" max="6175" width="16.7109375" style="3" customWidth="1"/>
    <col min="6176" max="6176" width="16.5703125" style="3" customWidth="1"/>
    <col min="6177" max="6178" width="7.85546875" style="3" bestFit="1" customWidth="1"/>
    <col min="6179" max="6179" width="8" style="3" bestFit="1" customWidth="1"/>
    <col min="6180" max="6181" width="7.85546875" style="3" bestFit="1" customWidth="1"/>
    <col min="6182" max="6182" width="9.7109375" style="3" customWidth="1"/>
    <col min="6183" max="6183" width="12.85546875" style="3" customWidth="1"/>
    <col min="6184" max="6420" width="9.140625" style="3"/>
    <col min="6421" max="6421" width="9" style="3" bestFit="1" customWidth="1"/>
    <col min="6422" max="6422" width="9.85546875" style="3" bestFit="1" customWidth="1"/>
    <col min="6423" max="6423" width="9.140625" style="3" bestFit="1" customWidth="1"/>
    <col min="6424" max="6424" width="16" style="3" bestFit="1" customWidth="1"/>
    <col min="6425" max="6425" width="9" style="3" bestFit="1" customWidth="1"/>
    <col min="6426" max="6426" width="7.85546875" style="3" bestFit="1" customWidth="1"/>
    <col min="6427" max="6427" width="11.7109375" style="3" bestFit="1" customWidth="1"/>
    <col min="6428" max="6428" width="14.28515625" style="3" customWidth="1"/>
    <col min="6429" max="6429" width="11.7109375" style="3" bestFit="1" customWidth="1"/>
    <col min="6430" max="6430" width="14.140625" style="3" bestFit="1" customWidth="1"/>
    <col min="6431" max="6431" width="16.7109375" style="3" customWidth="1"/>
    <col min="6432" max="6432" width="16.5703125" style="3" customWidth="1"/>
    <col min="6433" max="6434" width="7.85546875" style="3" bestFit="1" customWidth="1"/>
    <col min="6435" max="6435" width="8" style="3" bestFit="1" customWidth="1"/>
    <col min="6436" max="6437" width="7.85546875" style="3" bestFit="1" customWidth="1"/>
    <col min="6438" max="6438" width="9.7109375" style="3" customWidth="1"/>
    <col min="6439" max="6439" width="12.85546875" style="3" customWidth="1"/>
    <col min="6440" max="6676" width="9.140625" style="3"/>
    <col min="6677" max="6677" width="9" style="3" bestFit="1" customWidth="1"/>
    <col min="6678" max="6678" width="9.85546875" style="3" bestFit="1" customWidth="1"/>
    <col min="6679" max="6679" width="9.140625" style="3" bestFit="1" customWidth="1"/>
    <col min="6680" max="6680" width="16" style="3" bestFit="1" customWidth="1"/>
    <col min="6681" max="6681" width="9" style="3" bestFit="1" customWidth="1"/>
    <col min="6682" max="6682" width="7.85546875" style="3" bestFit="1" customWidth="1"/>
    <col min="6683" max="6683" width="11.7109375" style="3" bestFit="1" customWidth="1"/>
    <col min="6684" max="6684" width="14.28515625" style="3" customWidth="1"/>
    <col min="6685" max="6685" width="11.7109375" style="3" bestFit="1" customWidth="1"/>
    <col min="6686" max="6686" width="14.140625" style="3" bestFit="1" customWidth="1"/>
    <col min="6687" max="6687" width="16.7109375" style="3" customWidth="1"/>
    <col min="6688" max="6688" width="16.5703125" style="3" customWidth="1"/>
    <col min="6689" max="6690" width="7.85546875" style="3" bestFit="1" customWidth="1"/>
    <col min="6691" max="6691" width="8" style="3" bestFit="1" customWidth="1"/>
    <col min="6692" max="6693" width="7.85546875" style="3" bestFit="1" customWidth="1"/>
    <col min="6694" max="6694" width="9.7109375" style="3" customWidth="1"/>
    <col min="6695" max="6695" width="12.85546875" style="3" customWidth="1"/>
    <col min="6696" max="6932" width="9.140625" style="3"/>
    <col min="6933" max="6933" width="9" style="3" bestFit="1" customWidth="1"/>
    <col min="6934" max="6934" width="9.85546875" style="3" bestFit="1" customWidth="1"/>
    <col min="6935" max="6935" width="9.140625" style="3" bestFit="1" customWidth="1"/>
    <col min="6936" max="6936" width="16" style="3" bestFit="1" customWidth="1"/>
    <col min="6937" max="6937" width="9" style="3" bestFit="1" customWidth="1"/>
    <col min="6938" max="6938" width="7.85546875" style="3" bestFit="1" customWidth="1"/>
    <col min="6939" max="6939" width="11.7109375" style="3" bestFit="1" customWidth="1"/>
    <col min="6940" max="6940" width="14.28515625" style="3" customWidth="1"/>
    <col min="6941" max="6941" width="11.7109375" style="3" bestFit="1" customWidth="1"/>
    <col min="6942" max="6942" width="14.140625" style="3" bestFit="1" customWidth="1"/>
    <col min="6943" max="6943" width="16.7109375" style="3" customWidth="1"/>
    <col min="6944" max="6944" width="16.5703125" style="3" customWidth="1"/>
    <col min="6945" max="6946" width="7.85546875" style="3" bestFit="1" customWidth="1"/>
    <col min="6947" max="6947" width="8" style="3" bestFit="1" customWidth="1"/>
    <col min="6948" max="6949" width="7.85546875" style="3" bestFit="1" customWidth="1"/>
    <col min="6950" max="6950" width="9.7109375" style="3" customWidth="1"/>
    <col min="6951" max="6951" width="12.85546875" style="3" customWidth="1"/>
    <col min="6952" max="7188" width="9.140625" style="3"/>
    <col min="7189" max="7189" width="9" style="3" bestFit="1" customWidth="1"/>
    <col min="7190" max="7190" width="9.85546875" style="3" bestFit="1" customWidth="1"/>
    <col min="7191" max="7191" width="9.140625" style="3" bestFit="1" customWidth="1"/>
    <col min="7192" max="7192" width="16" style="3" bestFit="1" customWidth="1"/>
    <col min="7193" max="7193" width="9" style="3" bestFit="1" customWidth="1"/>
    <col min="7194" max="7194" width="7.85546875" style="3" bestFit="1" customWidth="1"/>
    <col min="7195" max="7195" width="11.7109375" style="3" bestFit="1" customWidth="1"/>
    <col min="7196" max="7196" width="14.28515625" style="3" customWidth="1"/>
    <col min="7197" max="7197" width="11.7109375" style="3" bestFit="1" customWidth="1"/>
    <col min="7198" max="7198" width="14.140625" style="3" bestFit="1" customWidth="1"/>
    <col min="7199" max="7199" width="16.7109375" style="3" customWidth="1"/>
    <col min="7200" max="7200" width="16.5703125" style="3" customWidth="1"/>
    <col min="7201" max="7202" width="7.85546875" style="3" bestFit="1" customWidth="1"/>
    <col min="7203" max="7203" width="8" style="3" bestFit="1" customWidth="1"/>
    <col min="7204" max="7205" width="7.85546875" style="3" bestFit="1" customWidth="1"/>
    <col min="7206" max="7206" width="9.7109375" style="3" customWidth="1"/>
    <col min="7207" max="7207" width="12.85546875" style="3" customWidth="1"/>
    <col min="7208" max="7444" width="9.140625" style="3"/>
    <col min="7445" max="7445" width="9" style="3" bestFit="1" customWidth="1"/>
    <col min="7446" max="7446" width="9.85546875" style="3" bestFit="1" customWidth="1"/>
    <col min="7447" max="7447" width="9.140625" style="3" bestFit="1" customWidth="1"/>
    <col min="7448" max="7448" width="16" style="3" bestFit="1" customWidth="1"/>
    <col min="7449" max="7449" width="9" style="3" bestFit="1" customWidth="1"/>
    <col min="7450" max="7450" width="7.85546875" style="3" bestFit="1" customWidth="1"/>
    <col min="7451" max="7451" width="11.7109375" style="3" bestFit="1" customWidth="1"/>
    <col min="7452" max="7452" width="14.28515625" style="3" customWidth="1"/>
    <col min="7453" max="7453" width="11.7109375" style="3" bestFit="1" customWidth="1"/>
    <col min="7454" max="7454" width="14.140625" style="3" bestFit="1" customWidth="1"/>
    <col min="7455" max="7455" width="16.7109375" style="3" customWidth="1"/>
    <col min="7456" max="7456" width="16.5703125" style="3" customWidth="1"/>
    <col min="7457" max="7458" width="7.85546875" style="3" bestFit="1" customWidth="1"/>
    <col min="7459" max="7459" width="8" style="3" bestFit="1" customWidth="1"/>
    <col min="7460" max="7461" width="7.85546875" style="3" bestFit="1" customWidth="1"/>
    <col min="7462" max="7462" width="9.7109375" style="3" customWidth="1"/>
    <col min="7463" max="7463" width="12.85546875" style="3" customWidth="1"/>
    <col min="7464" max="7700" width="9.140625" style="3"/>
    <col min="7701" max="7701" width="9" style="3" bestFit="1" customWidth="1"/>
    <col min="7702" max="7702" width="9.85546875" style="3" bestFit="1" customWidth="1"/>
    <col min="7703" max="7703" width="9.140625" style="3" bestFit="1" customWidth="1"/>
    <col min="7704" max="7704" width="16" style="3" bestFit="1" customWidth="1"/>
    <col min="7705" max="7705" width="9" style="3" bestFit="1" customWidth="1"/>
    <col min="7706" max="7706" width="7.85546875" style="3" bestFit="1" customWidth="1"/>
    <col min="7707" max="7707" width="11.7109375" style="3" bestFit="1" customWidth="1"/>
    <col min="7708" max="7708" width="14.28515625" style="3" customWidth="1"/>
    <col min="7709" max="7709" width="11.7109375" style="3" bestFit="1" customWidth="1"/>
    <col min="7710" max="7710" width="14.140625" style="3" bestFit="1" customWidth="1"/>
    <col min="7711" max="7711" width="16.7109375" style="3" customWidth="1"/>
    <col min="7712" max="7712" width="16.5703125" style="3" customWidth="1"/>
    <col min="7713" max="7714" width="7.85546875" style="3" bestFit="1" customWidth="1"/>
    <col min="7715" max="7715" width="8" style="3" bestFit="1" customWidth="1"/>
    <col min="7716" max="7717" width="7.85546875" style="3" bestFit="1" customWidth="1"/>
    <col min="7718" max="7718" width="9.7109375" style="3" customWidth="1"/>
    <col min="7719" max="7719" width="12.85546875" style="3" customWidth="1"/>
    <col min="7720" max="7956" width="9.140625" style="3"/>
    <col min="7957" max="7957" width="9" style="3" bestFit="1" customWidth="1"/>
    <col min="7958" max="7958" width="9.85546875" style="3" bestFit="1" customWidth="1"/>
    <col min="7959" max="7959" width="9.140625" style="3" bestFit="1" customWidth="1"/>
    <col min="7960" max="7960" width="16" style="3" bestFit="1" customWidth="1"/>
    <col min="7961" max="7961" width="9" style="3" bestFit="1" customWidth="1"/>
    <col min="7962" max="7962" width="7.85546875" style="3" bestFit="1" customWidth="1"/>
    <col min="7963" max="7963" width="11.7109375" style="3" bestFit="1" customWidth="1"/>
    <col min="7964" max="7964" width="14.28515625" style="3" customWidth="1"/>
    <col min="7965" max="7965" width="11.7109375" style="3" bestFit="1" customWidth="1"/>
    <col min="7966" max="7966" width="14.140625" style="3" bestFit="1" customWidth="1"/>
    <col min="7967" max="7967" width="16.7109375" style="3" customWidth="1"/>
    <col min="7968" max="7968" width="16.5703125" style="3" customWidth="1"/>
    <col min="7969" max="7970" width="7.85546875" style="3" bestFit="1" customWidth="1"/>
    <col min="7971" max="7971" width="8" style="3" bestFit="1" customWidth="1"/>
    <col min="7972" max="7973" width="7.85546875" style="3" bestFit="1" customWidth="1"/>
    <col min="7974" max="7974" width="9.7109375" style="3" customWidth="1"/>
    <col min="7975" max="7975" width="12.85546875" style="3" customWidth="1"/>
    <col min="7976" max="8212" width="9.140625" style="3"/>
    <col min="8213" max="8213" width="9" style="3" bestFit="1" customWidth="1"/>
    <col min="8214" max="8214" width="9.85546875" style="3" bestFit="1" customWidth="1"/>
    <col min="8215" max="8215" width="9.140625" style="3" bestFit="1" customWidth="1"/>
    <col min="8216" max="8216" width="16" style="3" bestFit="1" customWidth="1"/>
    <col min="8217" max="8217" width="9" style="3" bestFit="1" customWidth="1"/>
    <col min="8218" max="8218" width="7.85546875" style="3" bestFit="1" customWidth="1"/>
    <col min="8219" max="8219" width="11.7109375" style="3" bestFit="1" customWidth="1"/>
    <col min="8220" max="8220" width="14.28515625" style="3" customWidth="1"/>
    <col min="8221" max="8221" width="11.7109375" style="3" bestFit="1" customWidth="1"/>
    <col min="8222" max="8222" width="14.140625" style="3" bestFit="1" customWidth="1"/>
    <col min="8223" max="8223" width="16.7109375" style="3" customWidth="1"/>
    <col min="8224" max="8224" width="16.5703125" style="3" customWidth="1"/>
    <col min="8225" max="8226" width="7.85546875" style="3" bestFit="1" customWidth="1"/>
    <col min="8227" max="8227" width="8" style="3" bestFit="1" customWidth="1"/>
    <col min="8228" max="8229" width="7.85546875" style="3" bestFit="1" customWidth="1"/>
    <col min="8230" max="8230" width="9.7109375" style="3" customWidth="1"/>
    <col min="8231" max="8231" width="12.85546875" style="3" customWidth="1"/>
    <col min="8232" max="8468" width="9.140625" style="3"/>
    <col min="8469" max="8469" width="9" style="3" bestFit="1" customWidth="1"/>
    <col min="8470" max="8470" width="9.85546875" style="3" bestFit="1" customWidth="1"/>
    <col min="8471" max="8471" width="9.140625" style="3" bestFit="1" customWidth="1"/>
    <col min="8472" max="8472" width="16" style="3" bestFit="1" customWidth="1"/>
    <col min="8473" max="8473" width="9" style="3" bestFit="1" customWidth="1"/>
    <col min="8474" max="8474" width="7.85546875" style="3" bestFit="1" customWidth="1"/>
    <col min="8475" max="8475" width="11.7109375" style="3" bestFit="1" customWidth="1"/>
    <col min="8476" max="8476" width="14.28515625" style="3" customWidth="1"/>
    <col min="8477" max="8477" width="11.7109375" style="3" bestFit="1" customWidth="1"/>
    <col min="8478" max="8478" width="14.140625" style="3" bestFit="1" customWidth="1"/>
    <col min="8479" max="8479" width="16.7109375" style="3" customWidth="1"/>
    <col min="8480" max="8480" width="16.5703125" style="3" customWidth="1"/>
    <col min="8481" max="8482" width="7.85546875" style="3" bestFit="1" customWidth="1"/>
    <col min="8483" max="8483" width="8" style="3" bestFit="1" customWidth="1"/>
    <col min="8484" max="8485" width="7.85546875" style="3" bestFit="1" customWidth="1"/>
    <col min="8486" max="8486" width="9.7109375" style="3" customWidth="1"/>
    <col min="8487" max="8487" width="12.85546875" style="3" customWidth="1"/>
    <col min="8488" max="8724" width="9.140625" style="3"/>
    <col min="8725" max="8725" width="9" style="3" bestFit="1" customWidth="1"/>
    <col min="8726" max="8726" width="9.85546875" style="3" bestFit="1" customWidth="1"/>
    <col min="8727" max="8727" width="9.140625" style="3" bestFit="1" customWidth="1"/>
    <col min="8728" max="8728" width="16" style="3" bestFit="1" customWidth="1"/>
    <col min="8729" max="8729" width="9" style="3" bestFit="1" customWidth="1"/>
    <col min="8730" max="8730" width="7.85546875" style="3" bestFit="1" customWidth="1"/>
    <col min="8731" max="8731" width="11.7109375" style="3" bestFit="1" customWidth="1"/>
    <col min="8732" max="8732" width="14.28515625" style="3" customWidth="1"/>
    <col min="8733" max="8733" width="11.7109375" style="3" bestFit="1" customWidth="1"/>
    <col min="8734" max="8734" width="14.140625" style="3" bestFit="1" customWidth="1"/>
    <col min="8735" max="8735" width="16.7109375" style="3" customWidth="1"/>
    <col min="8736" max="8736" width="16.5703125" style="3" customWidth="1"/>
    <col min="8737" max="8738" width="7.85546875" style="3" bestFit="1" customWidth="1"/>
    <col min="8739" max="8739" width="8" style="3" bestFit="1" customWidth="1"/>
    <col min="8740" max="8741" width="7.85546875" style="3" bestFit="1" customWidth="1"/>
    <col min="8742" max="8742" width="9.7109375" style="3" customWidth="1"/>
    <col min="8743" max="8743" width="12.85546875" style="3" customWidth="1"/>
    <col min="8744" max="8980" width="9.140625" style="3"/>
    <col min="8981" max="8981" width="9" style="3" bestFit="1" customWidth="1"/>
    <col min="8982" max="8982" width="9.85546875" style="3" bestFit="1" customWidth="1"/>
    <col min="8983" max="8983" width="9.140625" style="3" bestFit="1" customWidth="1"/>
    <col min="8984" max="8984" width="16" style="3" bestFit="1" customWidth="1"/>
    <col min="8985" max="8985" width="9" style="3" bestFit="1" customWidth="1"/>
    <col min="8986" max="8986" width="7.85546875" style="3" bestFit="1" customWidth="1"/>
    <col min="8987" max="8987" width="11.7109375" style="3" bestFit="1" customWidth="1"/>
    <col min="8988" max="8988" width="14.28515625" style="3" customWidth="1"/>
    <col min="8989" max="8989" width="11.7109375" style="3" bestFit="1" customWidth="1"/>
    <col min="8990" max="8990" width="14.140625" style="3" bestFit="1" customWidth="1"/>
    <col min="8991" max="8991" width="16.7109375" style="3" customWidth="1"/>
    <col min="8992" max="8992" width="16.5703125" style="3" customWidth="1"/>
    <col min="8993" max="8994" width="7.85546875" style="3" bestFit="1" customWidth="1"/>
    <col min="8995" max="8995" width="8" style="3" bestFit="1" customWidth="1"/>
    <col min="8996" max="8997" width="7.85546875" style="3" bestFit="1" customWidth="1"/>
    <col min="8998" max="8998" width="9.7109375" style="3" customWidth="1"/>
    <col min="8999" max="8999" width="12.85546875" style="3" customWidth="1"/>
    <col min="9000" max="9236" width="9.140625" style="3"/>
    <col min="9237" max="9237" width="9" style="3" bestFit="1" customWidth="1"/>
    <col min="9238" max="9238" width="9.85546875" style="3" bestFit="1" customWidth="1"/>
    <col min="9239" max="9239" width="9.140625" style="3" bestFit="1" customWidth="1"/>
    <col min="9240" max="9240" width="16" style="3" bestFit="1" customWidth="1"/>
    <col min="9241" max="9241" width="9" style="3" bestFit="1" customWidth="1"/>
    <col min="9242" max="9242" width="7.85546875" style="3" bestFit="1" customWidth="1"/>
    <col min="9243" max="9243" width="11.7109375" style="3" bestFit="1" customWidth="1"/>
    <col min="9244" max="9244" width="14.28515625" style="3" customWidth="1"/>
    <col min="9245" max="9245" width="11.7109375" style="3" bestFit="1" customWidth="1"/>
    <col min="9246" max="9246" width="14.140625" style="3" bestFit="1" customWidth="1"/>
    <col min="9247" max="9247" width="16.7109375" style="3" customWidth="1"/>
    <col min="9248" max="9248" width="16.5703125" style="3" customWidth="1"/>
    <col min="9249" max="9250" width="7.85546875" style="3" bestFit="1" customWidth="1"/>
    <col min="9251" max="9251" width="8" style="3" bestFit="1" customWidth="1"/>
    <col min="9252" max="9253" width="7.85546875" style="3" bestFit="1" customWidth="1"/>
    <col min="9254" max="9254" width="9.7109375" style="3" customWidth="1"/>
    <col min="9255" max="9255" width="12.85546875" style="3" customWidth="1"/>
    <col min="9256" max="9492" width="9.140625" style="3"/>
    <col min="9493" max="9493" width="9" style="3" bestFit="1" customWidth="1"/>
    <col min="9494" max="9494" width="9.85546875" style="3" bestFit="1" customWidth="1"/>
    <col min="9495" max="9495" width="9.140625" style="3" bestFit="1" customWidth="1"/>
    <col min="9496" max="9496" width="16" style="3" bestFit="1" customWidth="1"/>
    <col min="9497" max="9497" width="9" style="3" bestFit="1" customWidth="1"/>
    <col min="9498" max="9498" width="7.85546875" style="3" bestFit="1" customWidth="1"/>
    <col min="9499" max="9499" width="11.7109375" style="3" bestFit="1" customWidth="1"/>
    <col min="9500" max="9500" width="14.28515625" style="3" customWidth="1"/>
    <col min="9501" max="9501" width="11.7109375" style="3" bestFit="1" customWidth="1"/>
    <col min="9502" max="9502" width="14.140625" style="3" bestFit="1" customWidth="1"/>
    <col min="9503" max="9503" width="16.7109375" style="3" customWidth="1"/>
    <col min="9504" max="9504" width="16.5703125" style="3" customWidth="1"/>
    <col min="9505" max="9506" width="7.85546875" style="3" bestFit="1" customWidth="1"/>
    <col min="9507" max="9507" width="8" style="3" bestFit="1" customWidth="1"/>
    <col min="9508" max="9509" width="7.85546875" style="3" bestFit="1" customWidth="1"/>
    <col min="9510" max="9510" width="9.7109375" style="3" customWidth="1"/>
    <col min="9511" max="9511" width="12.85546875" style="3" customWidth="1"/>
    <col min="9512" max="9748" width="9.140625" style="3"/>
    <col min="9749" max="9749" width="9" style="3" bestFit="1" customWidth="1"/>
    <col min="9750" max="9750" width="9.85546875" style="3" bestFit="1" customWidth="1"/>
    <col min="9751" max="9751" width="9.140625" style="3" bestFit="1" customWidth="1"/>
    <col min="9752" max="9752" width="16" style="3" bestFit="1" customWidth="1"/>
    <col min="9753" max="9753" width="9" style="3" bestFit="1" customWidth="1"/>
    <col min="9754" max="9754" width="7.85546875" style="3" bestFit="1" customWidth="1"/>
    <col min="9755" max="9755" width="11.7109375" style="3" bestFit="1" customWidth="1"/>
    <col min="9756" max="9756" width="14.28515625" style="3" customWidth="1"/>
    <col min="9757" max="9757" width="11.7109375" style="3" bestFit="1" customWidth="1"/>
    <col min="9758" max="9758" width="14.140625" style="3" bestFit="1" customWidth="1"/>
    <col min="9759" max="9759" width="16.7109375" style="3" customWidth="1"/>
    <col min="9760" max="9760" width="16.5703125" style="3" customWidth="1"/>
    <col min="9761" max="9762" width="7.85546875" style="3" bestFit="1" customWidth="1"/>
    <col min="9763" max="9763" width="8" style="3" bestFit="1" customWidth="1"/>
    <col min="9764" max="9765" width="7.85546875" style="3" bestFit="1" customWidth="1"/>
    <col min="9766" max="9766" width="9.7109375" style="3" customWidth="1"/>
    <col min="9767" max="9767" width="12.85546875" style="3" customWidth="1"/>
    <col min="9768" max="10004" width="9.140625" style="3"/>
    <col min="10005" max="10005" width="9" style="3" bestFit="1" customWidth="1"/>
    <col min="10006" max="10006" width="9.85546875" style="3" bestFit="1" customWidth="1"/>
    <col min="10007" max="10007" width="9.140625" style="3" bestFit="1" customWidth="1"/>
    <col min="10008" max="10008" width="16" style="3" bestFit="1" customWidth="1"/>
    <col min="10009" max="10009" width="9" style="3" bestFit="1" customWidth="1"/>
    <col min="10010" max="10010" width="7.85546875" style="3" bestFit="1" customWidth="1"/>
    <col min="10011" max="10011" width="11.7109375" style="3" bestFit="1" customWidth="1"/>
    <col min="10012" max="10012" width="14.28515625" style="3" customWidth="1"/>
    <col min="10013" max="10013" width="11.7109375" style="3" bestFit="1" customWidth="1"/>
    <col min="10014" max="10014" width="14.140625" style="3" bestFit="1" customWidth="1"/>
    <col min="10015" max="10015" width="16.7109375" style="3" customWidth="1"/>
    <col min="10016" max="10016" width="16.5703125" style="3" customWidth="1"/>
    <col min="10017" max="10018" width="7.85546875" style="3" bestFit="1" customWidth="1"/>
    <col min="10019" max="10019" width="8" style="3" bestFit="1" customWidth="1"/>
    <col min="10020" max="10021" width="7.85546875" style="3" bestFit="1" customWidth="1"/>
    <col min="10022" max="10022" width="9.7109375" style="3" customWidth="1"/>
    <col min="10023" max="10023" width="12.85546875" style="3" customWidth="1"/>
    <col min="10024" max="10260" width="9.140625" style="3"/>
    <col min="10261" max="10261" width="9" style="3" bestFit="1" customWidth="1"/>
    <col min="10262" max="10262" width="9.85546875" style="3" bestFit="1" customWidth="1"/>
    <col min="10263" max="10263" width="9.140625" style="3" bestFit="1" customWidth="1"/>
    <col min="10264" max="10264" width="16" style="3" bestFit="1" customWidth="1"/>
    <col min="10265" max="10265" width="9" style="3" bestFit="1" customWidth="1"/>
    <col min="10266" max="10266" width="7.85546875" style="3" bestFit="1" customWidth="1"/>
    <col min="10267" max="10267" width="11.7109375" style="3" bestFit="1" customWidth="1"/>
    <col min="10268" max="10268" width="14.28515625" style="3" customWidth="1"/>
    <col min="10269" max="10269" width="11.7109375" style="3" bestFit="1" customWidth="1"/>
    <col min="10270" max="10270" width="14.140625" style="3" bestFit="1" customWidth="1"/>
    <col min="10271" max="10271" width="16.7109375" style="3" customWidth="1"/>
    <col min="10272" max="10272" width="16.5703125" style="3" customWidth="1"/>
    <col min="10273" max="10274" width="7.85546875" style="3" bestFit="1" customWidth="1"/>
    <col min="10275" max="10275" width="8" style="3" bestFit="1" customWidth="1"/>
    <col min="10276" max="10277" width="7.85546875" style="3" bestFit="1" customWidth="1"/>
    <col min="10278" max="10278" width="9.7109375" style="3" customWidth="1"/>
    <col min="10279" max="10279" width="12.85546875" style="3" customWidth="1"/>
    <col min="10280" max="10516" width="9.140625" style="3"/>
    <col min="10517" max="10517" width="9" style="3" bestFit="1" customWidth="1"/>
    <col min="10518" max="10518" width="9.85546875" style="3" bestFit="1" customWidth="1"/>
    <col min="10519" max="10519" width="9.140625" style="3" bestFit="1" customWidth="1"/>
    <col min="10520" max="10520" width="16" style="3" bestFit="1" customWidth="1"/>
    <col min="10521" max="10521" width="9" style="3" bestFit="1" customWidth="1"/>
    <col min="10522" max="10522" width="7.85546875" style="3" bestFit="1" customWidth="1"/>
    <col min="10523" max="10523" width="11.7109375" style="3" bestFit="1" customWidth="1"/>
    <col min="10524" max="10524" width="14.28515625" style="3" customWidth="1"/>
    <col min="10525" max="10525" width="11.7109375" style="3" bestFit="1" customWidth="1"/>
    <col min="10526" max="10526" width="14.140625" style="3" bestFit="1" customWidth="1"/>
    <col min="10527" max="10527" width="16.7109375" style="3" customWidth="1"/>
    <col min="10528" max="10528" width="16.5703125" style="3" customWidth="1"/>
    <col min="10529" max="10530" width="7.85546875" style="3" bestFit="1" customWidth="1"/>
    <col min="10531" max="10531" width="8" style="3" bestFit="1" customWidth="1"/>
    <col min="10532" max="10533" width="7.85546875" style="3" bestFit="1" customWidth="1"/>
    <col min="10534" max="10534" width="9.7109375" style="3" customWidth="1"/>
    <col min="10535" max="10535" width="12.85546875" style="3" customWidth="1"/>
    <col min="10536" max="10772" width="9.140625" style="3"/>
    <col min="10773" max="10773" width="9" style="3" bestFit="1" customWidth="1"/>
    <col min="10774" max="10774" width="9.85546875" style="3" bestFit="1" customWidth="1"/>
    <col min="10775" max="10775" width="9.140625" style="3" bestFit="1" customWidth="1"/>
    <col min="10776" max="10776" width="16" style="3" bestFit="1" customWidth="1"/>
    <col min="10777" max="10777" width="9" style="3" bestFit="1" customWidth="1"/>
    <col min="10778" max="10778" width="7.85546875" style="3" bestFit="1" customWidth="1"/>
    <col min="10779" max="10779" width="11.7109375" style="3" bestFit="1" customWidth="1"/>
    <col min="10780" max="10780" width="14.28515625" style="3" customWidth="1"/>
    <col min="10781" max="10781" width="11.7109375" style="3" bestFit="1" customWidth="1"/>
    <col min="10782" max="10782" width="14.140625" style="3" bestFit="1" customWidth="1"/>
    <col min="10783" max="10783" width="16.7109375" style="3" customWidth="1"/>
    <col min="10784" max="10784" width="16.5703125" style="3" customWidth="1"/>
    <col min="10785" max="10786" width="7.85546875" style="3" bestFit="1" customWidth="1"/>
    <col min="10787" max="10787" width="8" style="3" bestFit="1" customWidth="1"/>
    <col min="10788" max="10789" width="7.85546875" style="3" bestFit="1" customWidth="1"/>
    <col min="10790" max="10790" width="9.7109375" style="3" customWidth="1"/>
    <col min="10791" max="10791" width="12.85546875" style="3" customWidth="1"/>
    <col min="10792" max="11028" width="9.140625" style="3"/>
    <col min="11029" max="11029" width="9" style="3" bestFit="1" customWidth="1"/>
    <col min="11030" max="11030" width="9.85546875" style="3" bestFit="1" customWidth="1"/>
    <col min="11031" max="11031" width="9.140625" style="3" bestFit="1" customWidth="1"/>
    <col min="11032" max="11032" width="16" style="3" bestFit="1" customWidth="1"/>
    <col min="11033" max="11033" width="9" style="3" bestFit="1" customWidth="1"/>
    <col min="11034" max="11034" width="7.85546875" style="3" bestFit="1" customWidth="1"/>
    <col min="11035" max="11035" width="11.7109375" style="3" bestFit="1" customWidth="1"/>
    <col min="11036" max="11036" width="14.28515625" style="3" customWidth="1"/>
    <col min="11037" max="11037" width="11.7109375" style="3" bestFit="1" customWidth="1"/>
    <col min="11038" max="11038" width="14.140625" style="3" bestFit="1" customWidth="1"/>
    <col min="11039" max="11039" width="16.7109375" style="3" customWidth="1"/>
    <col min="11040" max="11040" width="16.5703125" style="3" customWidth="1"/>
    <col min="11041" max="11042" width="7.85546875" style="3" bestFit="1" customWidth="1"/>
    <col min="11043" max="11043" width="8" style="3" bestFit="1" customWidth="1"/>
    <col min="11044" max="11045" width="7.85546875" style="3" bestFit="1" customWidth="1"/>
    <col min="11046" max="11046" width="9.7109375" style="3" customWidth="1"/>
    <col min="11047" max="11047" width="12.85546875" style="3" customWidth="1"/>
    <col min="11048" max="11284" width="9.140625" style="3"/>
    <col min="11285" max="11285" width="9" style="3" bestFit="1" customWidth="1"/>
    <col min="11286" max="11286" width="9.85546875" style="3" bestFit="1" customWidth="1"/>
    <col min="11287" max="11287" width="9.140625" style="3" bestFit="1" customWidth="1"/>
    <col min="11288" max="11288" width="16" style="3" bestFit="1" customWidth="1"/>
    <col min="11289" max="11289" width="9" style="3" bestFit="1" customWidth="1"/>
    <col min="11290" max="11290" width="7.85546875" style="3" bestFit="1" customWidth="1"/>
    <col min="11291" max="11291" width="11.7109375" style="3" bestFit="1" customWidth="1"/>
    <col min="11292" max="11292" width="14.28515625" style="3" customWidth="1"/>
    <col min="11293" max="11293" width="11.7109375" style="3" bestFit="1" customWidth="1"/>
    <col min="11294" max="11294" width="14.140625" style="3" bestFit="1" customWidth="1"/>
    <col min="11295" max="11295" width="16.7109375" style="3" customWidth="1"/>
    <col min="11296" max="11296" width="16.5703125" style="3" customWidth="1"/>
    <col min="11297" max="11298" width="7.85546875" style="3" bestFit="1" customWidth="1"/>
    <col min="11299" max="11299" width="8" style="3" bestFit="1" customWidth="1"/>
    <col min="11300" max="11301" width="7.85546875" style="3" bestFit="1" customWidth="1"/>
    <col min="11302" max="11302" width="9.7109375" style="3" customWidth="1"/>
    <col min="11303" max="11303" width="12.85546875" style="3" customWidth="1"/>
    <col min="11304" max="11540" width="9.140625" style="3"/>
    <col min="11541" max="11541" width="9" style="3" bestFit="1" customWidth="1"/>
    <col min="11542" max="11542" width="9.85546875" style="3" bestFit="1" customWidth="1"/>
    <col min="11543" max="11543" width="9.140625" style="3" bestFit="1" customWidth="1"/>
    <col min="11544" max="11544" width="16" style="3" bestFit="1" customWidth="1"/>
    <col min="11545" max="11545" width="9" style="3" bestFit="1" customWidth="1"/>
    <col min="11546" max="11546" width="7.85546875" style="3" bestFit="1" customWidth="1"/>
    <col min="11547" max="11547" width="11.7109375" style="3" bestFit="1" customWidth="1"/>
    <col min="11548" max="11548" width="14.28515625" style="3" customWidth="1"/>
    <col min="11549" max="11549" width="11.7109375" style="3" bestFit="1" customWidth="1"/>
    <col min="11550" max="11550" width="14.140625" style="3" bestFit="1" customWidth="1"/>
    <col min="11551" max="11551" width="16.7109375" style="3" customWidth="1"/>
    <col min="11552" max="11552" width="16.5703125" style="3" customWidth="1"/>
    <col min="11553" max="11554" width="7.85546875" style="3" bestFit="1" customWidth="1"/>
    <col min="11555" max="11555" width="8" style="3" bestFit="1" customWidth="1"/>
    <col min="11556" max="11557" width="7.85546875" style="3" bestFit="1" customWidth="1"/>
    <col min="11558" max="11558" width="9.7109375" style="3" customWidth="1"/>
    <col min="11559" max="11559" width="12.85546875" style="3" customWidth="1"/>
    <col min="11560" max="11796" width="9.140625" style="3"/>
    <col min="11797" max="11797" width="9" style="3" bestFit="1" customWidth="1"/>
    <col min="11798" max="11798" width="9.85546875" style="3" bestFit="1" customWidth="1"/>
    <col min="11799" max="11799" width="9.140625" style="3" bestFit="1" customWidth="1"/>
    <col min="11800" max="11800" width="16" style="3" bestFit="1" customWidth="1"/>
    <col min="11801" max="11801" width="9" style="3" bestFit="1" customWidth="1"/>
    <col min="11802" max="11802" width="7.85546875" style="3" bestFit="1" customWidth="1"/>
    <col min="11803" max="11803" width="11.7109375" style="3" bestFit="1" customWidth="1"/>
    <col min="11804" max="11804" width="14.28515625" style="3" customWidth="1"/>
    <col min="11805" max="11805" width="11.7109375" style="3" bestFit="1" customWidth="1"/>
    <col min="11806" max="11806" width="14.140625" style="3" bestFit="1" customWidth="1"/>
    <col min="11807" max="11807" width="16.7109375" style="3" customWidth="1"/>
    <col min="11808" max="11808" width="16.5703125" style="3" customWidth="1"/>
    <col min="11809" max="11810" width="7.85546875" style="3" bestFit="1" customWidth="1"/>
    <col min="11811" max="11811" width="8" style="3" bestFit="1" customWidth="1"/>
    <col min="11812" max="11813" width="7.85546875" style="3" bestFit="1" customWidth="1"/>
    <col min="11814" max="11814" width="9.7109375" style="3" customWidth="1"/>
    <col min="11815" max="11815" width="12.85546875" style="3" customWidth="1"/>
    <col min="11816" max="12052" width="9.140625" style="3"/>
    <col min="12053" max="12053" width="9" style="3" bestFit="1" customWidth="1"/>
    <col min="12054" max="12054" width="9.85546875" style="3" bestFit="1" customWidth="1"/>
    <col min="12055" max="12055" width="9.140625" style="3" bestFit="1" customWidth="1"/>
    <col min="12056" max="12056" width="16" style="3" bestFit="1" customWidth="1"/>
    <col min="12057" max="12057" width="9" style="3" bestFit="1" customWidth="1"/>
    <col min="12058" max="12058" width="7.85546875" style="3" bestFit="1" customWidth="1"/>
    <col min="12059" max="12059" width="11.7109375" style="3" bestFit="1" customWidth="1"/>
    <col min="12060" max="12060" width="14.28515625" style="3" customWidth="1"/>
    <col min="12061" max="12061" width="11.7109375" style="3" bestFit="1" customWidth="1"/>
    <col min="12062" max="12062" width="14.140625" style="3" bestFit="1" customWidth="1"/>
    <col min="12063" max="12063" width="16.7109375" style="3" customWidth="1"/>
    <col min="12064" max="12064" width="16.5703125" style="3" customWidth="1"/>
    <col min="12065" max="12066" width="7.85546875" style="3" bestFit="1" customWidth="1"/>
    <col min="12067" max="12067" width="8" style="3" bestFit="1" customWidth="1"/>
    <col min="12068" max="12069" width="7.85546875" style="3" bestFit="1" customWidth="1"/>
    <col min="12070" max="12070" width="9.7109375" style="3" customWidth="1"/>
    <col min="12071" max="12071" width="12.85546875" style="3" customWidth="1"/>
    <col min="12072" max="12308" width="9.140625" style="3"/>
    <col min="12309" max="12309" width="9" style="3" bestFit="1" customWidth="1"/>
    <col min="12310" max="12310" width="9.85546875" style="3" bestFit="1" customWidth="1"/>
    <col min="12311" max="12311" width="9.140625" style="3" bestFit="1" customWidth="1"/>
    <col min="12312" max="12312" width="16" style="3" bestFit="1" customWidth="1"/>
    <col min="12313" max="12313" width="9" style="3" bestFit="1" customWidth="1"/>
    <col min="12314" max="12314" width="7.85546875" style="3" bestFit="1" customWidth="1"/>
    <col min="12315" max="12315" width="11.7109375" style="3" bestFit="1" customWidth="1"/>
    <col min="12316" max="12316" width="14.28515625" style="3" customWidth="1"/>
    <col min="12317" max="12317" width="11.7109375" style="3" bestFit="1" customWidth="1"/>
    <col min="12318" max="12318" width="14.140625" style="3" bestFit="1" customWidth="1"/>
    <col min="12319" max="12319" width="16.7109375" style="3" customWidth="1"/>
    <col min="12320" max="12320" width="16.5703125" style="3" customWidth="1"/>
    <col min="12321" max="12322" width="7.85546875" style="3" bestFit="1" customWidth="1"/>
    <col min="12323" max="12323" width="8" style="3" bestFit="1" customWidth="1"/>
    <col min="12324" max="12325" width="7.85546875" style="3" bestFit="1" customWidth="1"/>
    <col min="12326" max="12326" width="9.7109375" style="3" customWidth="1"/>
    <col min="12327" max="12327" width="12.85546875" style="3" customWidth="1"/>
    <col min="12328" max="12564" width="9.140625" style="3"/>
    <col min="12565" max="12565" width="9" style="3" bestFit="1" customWidth="1"/>
    <col min="12566" max="12566" width="9.85546875" style="3" bestFit="1" customWidth="1"/>
    <col min="12567" max="12567" width="9.140625" style="3" bestFit="1" customWidth="1"/>
    <col min="12568" max="12568" width="16" style="3" bestFit="1" customWidth="1"/>
    <col min="12569" max="12569" width="9" style="3" bestFit="1" customWidth="1"/>
    <col min="12570" max="12570" width="7.85546875" style="3" bestFit="1" customWidth="1"/>
    <col min="12571" max="12571" width="11.7109375" style="3" bestFit="1" customWidth="1"/>
    <col min="12572" max="12572" width="14.28515625" style="3" customWidth="1"/>
    <col min="12573" max="12573" width="11.7109375" style="3" bestFit="1" customWidth="1"/>
    <col min="12574" max="12574" width="14.140625" style="3" bestFit="1" customWidth="1"/>
    <col min="12575" max="12575" width="16.7109375" style="3" customWidth="1"/>
    <col min="12576" max="12576" width="16.5703125" style="3" customWidth="1"/>
    <col min="12577" max="12578" width="7.85546875" style="3" bestFit="1" customWidth="1"/>
    <col min="12579" max="12579" width="8" style="3" bestFit="1" customWidth="1"/>
    <col min="12580" max="12581" width="7.85546875" style="3" bestFit="1" customWidth="1"/>
    <col min="12582" max="12582" width="9.7109375" style="3" customWidth="1"/>
    <col min="12583" max="12583" width="12.85546875" style="3" customWidth="1"/>
    <col min="12584" max="12820" width="9.140625" style="3"/>
    <col min="12821" max="12821" width="9" style="3" bestFit="1" customWidth="1"/>
    <col min="12822" max="12822" width="9.85546875" style="3" bestFit="1" customWidth="1"/>
    <col min="12823" max="12823" width="9.140625" style="3" bestFit="1" customWidth="1"/>
    <col min="12824" max="12824" width="16" style="3" bestFit="1" customWidth="1"/>
    <col min="12825" max="12825" width="9" style="3" bestFit="1" customWidth="1"/>
    <col min="12826" max="12826" width="7.85546875" style="3" bestFit="1" customWidth="1"/>
    <col min="12827" max="12827" width="11.7109375" style="3" bestFit="1" customWidth="1"/>
    <col min="12828" max="12828" width="14.28515625" style="3" customWidth="1"/>
    <col min="12829" max="12829" width="11.7109375" style="3" bestFit="1" customWidth="1"/>
    <col min="12830" max="12830" width="14.140625" style="3" bestFit="1" customWidth="1"/>
    <col min="12831" max="12831" width="16.7109375" style="3" customWidth="1"/>
    <col min="12832" max="12832" width="16.5703125" style="3" customWidth="1"/>
    <col min="12833" max="12834" width="7.85546875" style="3" bestFit="1" customWidth="1"/>
    <col min="12835" max="12835" width="8" style="3" bestFit="1" customWidth="1"/>
    <col min="12836" max="12837" width="7.85546875" style="3" bestFit="1" customWidth="1"/>
    <col min="12838" max="12838" width="9.7109375" style="3" customWidth="1"/>
    <col min="12839" max="12839" width="12.85546875" style="3" customWidth="1"/>
    <col min="12840" max="13076" width="9.140625" style="3"/>
    <col min="13077" max="13077" width="9" style="3" bestFit="1" customWidth="1"/>
    <col min="13078" max="13078" width="9.85546875" style="3" bestFit="1" customWidth="1"/>
    <col min="13079" max="13079" width="9.140625" style="3" bestFit="1" customWidth="1"/>
    <col min="13080" max="13080" width="16" style="3" bestFit="1" customWidth="1"/>
    <col min="13081" max="13081" width="9" style="3" bestFit="1" customWidth="1"/>
    <col min="13082" max="13082" width="7.85546875" style="3" bestFit="1" customWidth="1"/>
    <col min="13083" max="13083" width="11.7109375" style="3" bestFit="1" customWidth="1"/>
    <col min="13084" max="13084" width="14.28515625" style="3" customWidth="1"/>
    <col min="13085" max="13085" width="11.7109375" style="3" bestFit="1" customWidth="1"/>
    <col min="13086" max="13086" width="14.140625" style="3" bestFit="1" customWidth="1"/>
    <col min="13087" max="13087" width="16.7109375" style="3" customWidth="1"/>
    <col min="13088" max="13088" width="16.5703125" style="3" customWidth="1"/>
    <col min="13089" max="13090" width="7.85546875" style="3" bestFit="1" customWidth="1"/>
    <col min="13091" max="13091" width="8" style="3" bestFit="1" customWidth="1"/>
    <col min="13092" max="13093" width="7.85546875" style="3" bestFit="1" customWidth="1"/>
    <col min="13094" max="13094" width="9.7109375" style="3" customWidth="1"/>
    <col min="13095" max="13095" width="12.85546875" style="3" customWidth="1"/>
    <col min="13096" max="13332" width="9.140625" style="3"/>
    <col min="13333" max="13333" width="9" style="3" bestFit="1" customWidth="1"/>
    <col min="13334" max="13334" width="9.85546875" style="3" bestFit="1" customWidth="1"/>
    <col min="13335" max="13335" width="9.140625" style="3" bestFit="1" customWidth="1"/>
    <col min="13336" max="13336" width="16" style="3" bestFit="1" customWidth="1"/>
    <col min="13337" max="13337" width="9" style="3" bestFit="1" customWidth="1"/>
    <col min="13338" max="13338" width="7.85546875" style="3" bestFit="1" customWidth="1"/>
    <col min="13339" max="13339" width="11.7109375" style="3" bestFit="1" customWidth="1"/>
    <col min="13340" max="13340" width="14.28515625" style="3" customWidth="1"/>
    <col min="13341" max="13341" width="11.7109375" style="3" bestFit="1" customWidth="1"/>
    <col min="13342" max="13342" width="14.140625" style="3" bestFit="1" customWidth="1"/>
    <col min="13343" max="13343" width="16.7109375" style="3" customWidth="1"/>
    <col min="13344" max="13344" width="16.5703125" style="3" customWidth="1"/>
    <col min="13345" max="13346" width="7.85546875" style="3" bestFit="1" customWidth="1"/>
    <col min="13347" max="13347" width="8" style="3" bestFit="1" customWidth="1"/>
    <col min="13348" max="13349" width="7.85546875" style="3" bestFit="1" customWidth="1"/>
    <col min="13350" max="13350" width="9.7109375" style="3" customWidth="1"/>
    <col min="13351" max="13351" width="12.85546875" style="3" customWidth="1"/>
    <col min="13352" max="13588" width="9.140625" style="3"/>
    <col min="13589" max="13589" width="9" style="3" bestFit="1" customWidth="1"/>
    <col min="13590" max="13590" width="9.85546875" style="3" bestFit="1" customWidth="1"/>
    <col min="13591" max="13591" width="9.140625" style="3" bestFit="1" customWidth="1"/>
    <col min="13592" max="13592" width="16" style="3" bestFit="1" customWidth="1"/>
    <col min="13593" max="13593" width="9" style="3" bestFit="1" customWidth="1"/>
    <col min="13594" max="13594" width="7.85546875" style="3" bestFit="1" customWidth="1"/>
    <col min="13595" max="13595" width="11.7109375" style="3" bestFit="1" customWidth="1"/>
    <col min="13596" max="13596" width="14.28515625" style="3" customWidth="1"/>
    <col min="13597" max="13597" width="11.7109375" style="3" bestFit="1" customWidth="1"/>
    <col min="13598" max="13598" width="14.140625" style="3" bestFit="1" customWidth="1"/>
    <col min="13599" max="13599" width="16.7109375" style="3" customWidth="1"/>
    <col min="13600" max="13600" width="16.5703125" style="3" customWidth="1"/>
    <col min="13601" max="13602" width="7.85546875" style="3" bestFit="1" customWidth="1"/>
    <col min="13603" max="13603" width="8" style="3" bestFit="1" customWidth="1"/>
    <col min="13604" max="13605" width="7.85546875" style="3" bestFit="1" customWidth="1"/>
    <col min="13606" max="13606" width="9.7109375" style="3" customWidth="1"/>
    <col min="13607" max="13607" width="12.85546875" style="3" customWidth="1"/>
    <col min="13608" max="13844" width="9.140625" style="3"/>
    <col min="13845" max="13845" width="9" style="3" bestFit="1" customWidth="1"/>
    <col min="13846" max="13846" width="9.85546875" style="3" bestFit="1" customWidth="1"/>
    <col min="13847" max="13847" width="9.140625" style="3" bestFit="1" customWidth="1"/>
    <col min="13848" max="13848" width="16" style="3" bestFit="1" customWidth="1"/>
    <col min="13849" max="13849" width="9" style="3" bestFit="1" customWidth="1"/>
    <col min="13850" max="13850" width="7.85546875" style="3" bestFit="1" customWidth="1"/>
    <col min="13851" max="13851" width="11.7109375" style="3" bestFit="1" customWidth="1"/>
    <col min="13852" max="13852" width="14.28515625" style="3" customWidth="1"/>
    <col min="13853" max="13853" width="11.7109375" style="3" bestFit="1" customWidth="1"/>
    <col min="13854" max="13854" width="14.140625" style="3" bestFit="1" customWidth="1"/>
    <col min="13855" max="13855" width="16.7109375" style="3" customWidth="1"/>
    <col min="13856" max="13856" width="16.5703125" style="3" customWidth="1"/>
    <col min="13857" max="13858" width="7.85546875" style="3" bestFit="1" customWidth="1"/>
    <col min="13859" max="13859" width="8" style="3" bestFit="1" customWidth="1"/>
    <col min="13860" max="13861" width="7.85546875" style="3" bestFit="1" customWidth="1"/>
    <col min="13862" max="13862" width="9.7109375" style="3" customWidth="1"/>
    <col min="13863" max="13863" width="12.85546875" style="3" customWidth="1"/>
    <col min="13864" max="14100" width="9.140625" style="3"/>
    <col min="14101" max="14101" width="9" style="3" bestFit="1" customWidth="1"/>
    <col min="14102" max="14102" width="9.85546875" style="3" bestFit="1" customWidth="1"/>
    <col min="14103" max="14103" width="9.140625" style="3" bestFit="1" customWidth="1"/>
    <col min="14104" max="14104" width="16" style="3" bestFit="1" customWidth="1"/>
    <col min="14105" max="14105" width="9" style="3" bestFit="1" customWidth="1"/>
    <col min="14106" max="14106" width="7.85546875" style="3" bestFit="1" customWidth="1"/>
    <col min="14107" max="14107" width="11.7109375" style="3" bestFit="1" customWidth="1"/>
    <col min="14108" max="14108" width="14.28515625" style="3" customWidth="1"/>
    <col min="14109" max="14109" width="11.7109375" style="3" bestFit="1" customWidth="1"/>
    <col min="14110" max="14110" width="14.140625" style="3" bestFit="1" customWidth="1"/>
    <col min="14111" max="14111" width="16.7109375" style="3" customWidth="1"/>
    <col min="14112" max="14112" width="16.5703125" style="3" customWidth="1"/>
    <col min="14113" max="14114" width="7.85546875" style="3" bestFit="1" customWidth="1"/>
    <col min="14115" max="14115" width="8" style="3" bestFit="1" customWidth="1"/>
    <col min="14116" max="14117" width="7.85546875" style="3" bestFit="1" customWidth="1"/>
    <col min="14118" max="14118" width="9.7109375" style="3" customWidth="1"/>
    <col min="14119" max="14119" width="12.85546875" style="3" customWidth="1"/>
    <col min="14120" max="14356" width="9.140625" style="3"/>
    <col min="14357" max="14357" width="9" style="3" bestFit="1" customWidth="1"/>
    <col min="14358" max="14358" width="9.85546875" style="3" bestFit="1" customWidth="1"/>
    <col min="14359" max="14359" width="9.140625" style="3" bestFit="1" customWidth="1"/>
    <col min="14360" max="14360" width="16" style="3" bestFit="1" customWidth="1"/>
    <col min="14361" max="14361" width="9" style="3" bestFit="1" customWidth="1"/>
    <col min="14362" max="14362" width="7.85546875" style="3" bestFit="1" customWidth="1"/>
    <col min="14363" max="14363" width="11.7109375" style="3" bestFit="1" customWidth="1"/>
    <col min="14364" max="14364" width="14.28515625" style="3" customWidth="1"/>
    <col min="14365" max="14365" width="11.7109375" style="3" bestFit="1" customWidth="1"/>
    <col min="14366" max="14366" width="14.140625" style="3" bestFit="1" customWidth="1"/>
    <col min="14367" max="14367" width="16.7109375" style="3" customWidth="1"/>
    <col min="14368" max="14368" width="16.5703125" style="3" customWidth="1"/>
    <col min="14369" max="14370" width="7.85546875" style="3" bestFit="1" customWidth="1"/>
    <col min="14371" max="14371" width="8" style="3" bestFit="1" customWidth="1"/>
    <col min="14372" max="14373" width="7.85546875" style="3" bestFit="1" customWidth="1"/>
    <col min="14374" max="14374" width="9.7109375" style="3" customWidth="1"/>
    <col min="14375" max="14375" width="12.85546875" style="3" customWidth="1"/>
    <col min="14376" max="14612" width="9.140625" style="3"/>
    <col min="14613" max="14613" width="9" style="3" bestFit="1" customWidth="1"/>
    <col min="14614" max="14614" width="9.85546875" style="3" bestFit="1" customWidth="1"/>
    <col min="14615" max="14615" width="9.140625" style="3" bestFit="1" customWidth="1"/>
    <col min="14616" max="14616" width="16" style="3" bestFit="1" customWidth="1"/>
    <col min="14617" max="14617" width="9" style="3" bestFit="1" customWidth="1"/>
    <col min="14618" max="14618" width="7.85546875" style="3" bestFit="1" customWidth="1"/>
    <col min="14619" max="14619" width="11.7109375" style="3" bestFit="1" customWidth="1"/>
    <col min="14620" max="14620" width="14.28515625" style="3" customWidth="1"/>
    <col min="14621" max="14621" width="11.7109375" style="3" bestFit="1" customWidth="1"/>
    <col min="14622" max="14622" width="14.140625" style="3" bestFit="1" customWidth="1"/>
    <col min="14623" max="14623" width="16.7109375" style="3" customWidth="1"/>
    <col min="14624" max="14624" width="16.5703125" style="3" customWidth="1"/>
    <col min="14625" max="14626" width="7.85546875" style="3" bestFit="1" customWidth="1"/>
    <col min="14627" max="14627" width="8" style="3" bestFit="1" customWidth="1"/>
    <col min="14628" max="14629" width="7.85546875" style="3" bestFit="1" customWidth="1"/>
    <col min="14630" max="14630" width="9.7109375" style="3" customWidth="1"/>
    <col min="14631" max="14631" width="12.85546875" style="3" customWidth="1"/>
    <col min="14632" max="14868" width="9.140625" style="3"/>
    <col min="14869" max="14869" width="9" style="3" bestFit="1" customWidth="1"/>
    <col min="14870" max="14870" width="9.85546875" style="3" bestFit="1" customWidth="1"/>
    <col min="14871" max="14871" width="9.140625" style="3" bestFit="1" customWidth="1"/>
    <col min="14872" max="14872" width="16" style="3" bestFit="1" customWidth="1"/>
    <col min="14873" max="14873" width="9" style="3" bestFit="1" customWidth="1"/>
    <col min="14874" max="14874" width="7.85546875" style="3" bestFit="1" customWidth="1"/>
    <col min="14875" max="14875" width="11.7109375" style="3" bestFit="1" customWidth="1"/>
    <col min="14876" max="14876" width="14.28515625" style="3" customWidth="1"/>
    <col min="14877" max="14877" width="11.7109375" style="3" bestFit="1" customWidth="1"/>
    <col min="14878" max="14878" width="14.140625" style="3" bestFit="1" customWidth="1"/>
    <col min="14879" max="14879" width="16.7109375" style="3" customWidth="1"/>
    <col min="14880" max="14880" width="16.5703125" style="3" customWidth="1"/>
    <col min="14881" max="14882" width="7.85546875" style="3" bestFit="1" customWidth="1"/>
    <col min="14883" max="14883" width="8" style="3" bestFit="1" customWidth="1"/>
    <col min="14884" max="14885" width="7.85546875" style="3" bestFit="1" customWidth="1"/>
    <col min="14886" max="14886" width="9.7109375" style="3" customWidth="1"/>
    <col min="14887" max="14887" width="12.85546875" style="3" customWidth="1"/>
    <col min="14888" max="15124" width="9.140625" style="3"/>
    <col min="15125" max="15125" width="9" style="3" bestFit="1" customWidth="1"/>
    <col min="15126" max="15126" width="9.85546875" style="3" bestFit="1" customWidth="1"/>
    <col min="15127" max="15127" width="9.140625" style="3" bestFit="1" customWidth="1"/>
    <col min="15128" max="15128" width="16" style="3" bestFit="1" customWidth="1"/>
    <col min="15129" max="15129" width="9" style="3" bestFit="1" customWidth="1"/>
    <col min="15130" max="15130" width="7.85546875" style="3" bestFit="1" customWidth="1"/>
    <col min="15131" max="15131" width="11.7109375" style="3" bestFit="1" customWidth="1"/>
    <col min="15132" max="15132" width="14.28515625" style="3" customWidth="1"/>
    <col min="15133" max="15133" width="11.7109375" style="3" bestFit="1" customWidth="1"/>
    <col min="15134" max="15134" width="14.140625" style="3" bestFit="1" customWidth="1"/>
    <col min="15135" max="15135" width="16.7109375" style="3" customWidth="1"/>
    <col min="15136" max="15136" width="16.5703125" style="3" customWidth="1"/>
    <col min="15137" max="15138" width="7.85546875" style="3" bestFit="1" customWidth="1"/>
    <col min="15139" max="15139" width="8" style="3" bestFit="1" customWidth="1"/>
    <col min="15140" max="15141" width="7.85546875" style="3" bestFit="1" customWidth="1"/>
    <col min="15142" max="15142" width="9.7109375" style="3" customWidth="1"/>
    <col min="15143" max="15143" width="12.85546875" style="3" customWidth="1"/>
    <col min="15144" max="15380" width="9.140625" style="3"/>
    <col min="15381" max="15381" width="9" style="3" bestFit="1" customWidth="1"/>
    <col min="15382" max="15382" width="9.85546875" style="3" bestFit="1" customWidth="1"/>
    <col min="15383" max="15383" width="9.140625" style="3" bestFit="1" customWidth="1"/>
    <col min="15384" max="15384" width="16" style="3" bestFit="1" customWidth="1"/>
    <col min="15385" max="15385" width="9" style="3" bestFit="1" customWidth="1"/>
    <col min="15386" max="15386" width="7.85546875" style="3" bestFit="1" customWidth="1"/>
    <col min="15387" max="15387" width="11.7109375" style="3" bestFit="1" customWidth="1"/>
    <col min="15388" max="15388" width="14.28515625" style="3" customWidth="1"/>
    <col min="15389" max="15389" width="11.7109375" style="3" bestFit="1" customWidth="1"/>
    <col min="15390" max="15390" width="14.140625" style="3" bestFit="1" customWidth="1"/>
    <col min="15391" max="15391" width="16.7109375" style="3" customWidth="1"/>
    <col min="15392" max="15392" width="16.5703125" style="3" customWidth="1"/>
    <col min="15393" max="15394" width="7.85546875" style="3" bestFit="1" customWidth="1"/>
    <col min="15395" max="15395" width="8" style="3" bestFit="1" customWidth="1"/>
    <col min="15396" max="15397" width="7.85546875" style="3" bestFit="1" customWidth="1"/>
    <col min="15398" max="15398" width="9.7109375" style="3" customWidth="1"/>
    <col min="15399" max="15399" width="12.85546875" style="3" customWidth="1"/>
    <col min="15400" max="15636" width="9.140625" style="3"/>
    <col min="15637" max="15637" width="9" style="3" bestFit="1" customWidth="1"/>
    <col min="15638" max="15638" width="9.85546875" style="3" bestFit="1" customWidth="1"/>
    <col min="15639" max="15639" width="9.140625" style="3" bestFit="1" customWidth="1"/>
    <col min="15640" max="15640" width="16" style="3" bestFit="1" customWidth="1"/>
    <col min="15641" max="15641" width="9" style="3" bestFit="1" customWidth="1"/>
    <col min="15642" max="15642" width="7.85546875" style="3" bestFit="1" customWidth="1"/>
    <col min="15643" max="15643" width="11.7109375" style="3" bestFit="1" customWidth="1"/>
    <col min="15644" max="15644" width="14.28515625" style="3" customWidth="1"/>
    <col min="15645" max="15645" width="11.7109375" style="3" bestFit="1" customWidth="1"/>
    <col min="15646" max="15646" width="14.140625" style="3" bestFit="1" customWidth="1"/>
    <col min="15647" max="15647" width="16.7109375" style="3" customWidth="1"/>
    <col min="15648" max="15648" width="16.5703125" style="3" customWidth="1"/>
    <col min="15649" max="15650" width="7.85546875" style="3" bestFit="1" customWidth="1"/>
    <col min="15651" max="15651" width="8" style="3" bestFit="1" customWidth="1"/>
    <col min="15652" max="15653" width="7.85546875" style="3" bestFit="1" customWidth="1"/>
    <col min="15654" max="15654" width="9.7109375" style="3" customWidth="1"/>
    <col min="15655" max="15655" width="12.85546875" style="3" customWidth="1"/>
    <col min="15656" max="15892" width="9.140625" style="3"/>
    <col min="15893" max="15893" width="9" style="3" bestFit="1" customWidth="1"/>
    <col min="15894" max="15894" width="9.85546875" style="3" bestFit="1" customWidth="1"/>
    <col min="15895" max="15895" width="9.140625" style="3" bestFit="1" customWidth="1"/>
    <col min="15896" max="15896" width="16" style="3" bestFit="1" customWidth="1"/>
    <col min="15897" max="15897" width="9" style="3" bestFit="1" customWidth="1"/>
    <col min="15898" max="15898" width="7.85546875" style="3" bestFit="1" customWidth="1"/>
    <col min="15899" max="15899" width="11.7109375" style="3" bestFit="1" customWidth="1"/>
    <col min="15900" max="15900" width="14.28515625" style="3" customWidth="1"/>
    <col min="15901" max="15901" width="11.7109375" style="3" bestFit="1" customWidth="1"/>
    <col min="15902" max="15902" width="14.140625" style="3" bestFit="1" customWidth="1"/>
    <col min="15903" max="15903" width="16.7109375" style="3" customWidth="1"/>
    <col min="15904" max="15904" width="16.5703125" style="3" customWidth="1"/>
    <col min="15905" max="15906" width="7.85546875" style="3" bestFit="1" customWidth="1"/>
    <col min="15907" max="15907" width="8" style="3" bestFit="1" customWidth="1"/>
    <col min="15908" max="15909" width="7.85546875" style="3" bestFit="1" customWidth="1"/>
    <col min="15910" max="15910" width="9.7109375" style="3" customWidth="1"/>
    <col min="15911" max="15911" width="12.85546875" style="3" customWidth="1"/>
    <col min="15912" max="16148" width="9.140625" style="3"/>
    <col min="16149" max="16149" width="9" style="3" bestFit="1" customWidth="1"/>
    <col min="16150" max="16150" width="9.85546875" style="3" bestFit="1" customWidth="1"/>
    <col min="16151" max="16151" width="9.140625" style="3" bestFit="1" customWidth="1"/>
    <col min="16152" max="16152" width="16" style="3" bestFit="1" customWidth="1"/>
    <col min="16153" max="16153" width="9" style="3" bestFit="1" customWidth="1"/>
    <col min="16154" max="16154" width="7.85546875" style="3" bestFit="1" customWidth="1"/>
    <col min="16155" max="16155" width="11.7109375" style="3" bestFit="1" customWidth="1"/>
    <col min="16156" max="16156" width="14.28515625" style="3" customWidth="1"/>
    <col min="16157" max="16157" width="11.7109375" style="3" bestFit="1" customWidth="1"/>
    <col min="16158" max="16158" width="14.140625" style="3" bestFit="1" customWidth="1"/>
    <col min="16159" max="16159" width="16.7109375" style="3" customWidth="1"/>
    <col min="16160" max="16160" width="16.5703125" style="3" customWidth="1"/>
    <col min="16161" max="16162" width="7.85546875" style="3" bestFit="1" customWidth="1"/>
    <col min="16163" max="16163" width="8" style="3" bestFit="1" customWidth="1"/>
    <col min="16164" max="16165" width="7.85546875" style="3" bestFit="1" customWidth="1"/>
    <col min="16166" max="16166" width="9.7109375" style="3" customWidth="1"/>
    <col min="16167" max="16167" width="12.85546875" style="3" customWidth="1"/>
    <col min="16168" max="16384" width="9.140625" style="3"/>
  </cols>
  <sheetData>
    <row r="1" spans="1:79" s="6" customFormat="1" ht="15.75" customHeight="1">
      <c r="A1" s="441" t="s">
        <v>1</v>
      </c>
      <c r="B1" s="619" t="s">
        <v>0</v>
      </c>
      <c r="C1" s="622" t="s">
        <v>95</v>
      </c>
      <c r="D1" s="623"/>
      <c r="E1" s="610" t="s">
        <v>96</v>
      </c>
      <c r="F1" s="610"/>
      <c r="G1" s="610"/>
      <c r="H1" s="611" t="s">
        <v>168</v>
      </c>
      <c r="I1" s="611"/>
      <c r="J1" s="610" t="s">
        <v>172</v>
      </c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  <c r="AE1" s="610"/>
      <c r="AF1" s="610"/>
      <c r="AG1" s="610"/>
      <c r="AH1" s="610"/>
      <c r="AI1" s="621" t="s">
        <v>173</v>
      </c>
      <c r="AJ1" s="621"/>
      <c r="AK1" s="621"/>
      <c r="AL1" s="621"/>
      <c r="AM1" s="621"/>
      <c r="AN1" s="621"/>
      <c r="AO1" s="621"/>
      <c r="AP1" s="621"/>
      <c r="AQ1" s="621"/>
      <c r="AR1" s="621"/>
      <c r="AS1" s="621"/>
      <c r="AT1" s="621"/>
      <c r="AU1" s="621"/>
      <c r="AV1" s="621"/>
      <c r="AW1" s="621"/>
      <c r="AX1" s="621"/>
      <c r="AY1" s="612" t="s">
        <v>189</v>
      </c>
      <c r="AZ1" s="613"/>
      <c r="BA1" s="613"/>
      <c r="BB1" s="613"/>
      <c r="BC1" s="613"/>
      <c r="BD1" s="614"/>
      <c r="BE1" s="615" t="s">
        <v>193</v>
      </c>
      <c r="BF1" s="616"/>
      <c r="BG1" s="616"/>
      <c r="BH1" s="617"/>
      <c r="BI1" s="618" t="s">
        <v>181</v>
      </c>
      <c r="BJ1" s="618"/>
      <c r="BK1" s="618"/>
      <c r="BL1" s="618"/>
      <c r="BM1" s="618"/>
      <c r="BN1" s="618"/>
      <c r="BO1" s="618"/>
      <c r="BP1" s="618"/>
      <c r="BQ1" s="618"/>
      <c r="BR1" s="618"/>
      <c r="BS1" s="618"/>
      <c r="BT1" s="624" t="s">
        <v>494</v>
      </c>
      <c r="BU1" s="625"/>
      <c r="BV1" s="625"/>
      <c r="BW1" s="625"/>
      <c r="BX1" s="625"/>
      <c r="BY1" s="626"/>
      <c r="BZ1" s="609" t="s">
        <v>290</v>
      </c>
      <c r="CA1" s="609"/>
    </row>
    <row r="2" spans="1:79" ht="23.25" thickBot="1">
      <c r="A2" s="442"/>
      <c r="B2" s="620"/>
      <c r="C2" s="164"/>
      <c r="D2" s="188" t="s">
        <v>93</v>
      </c>
      <c r="E2" s="147"/>
      <c r="F2" s="189" t="s">
        <v>93</v>
      </c>
      <c r="G2" s="146" t="s">
        <v>167</v>
      </c>
      <c r="H2" s="147"/>
      <c r="I2" s="216" t="s">
        <v>93</v>
      </c>
      <c r="J2" s="147" t="s">
        <v>244</v>
      </c>
      <c r="K2" s="147" t="s">
        <v>245</v>
      </c>
      <c r="L2" s="147" t="s">
        <v>246</v>
      </c>
      <c r="M2" s="147" t="s">
        <v>247</v>
      </c>
      <c r="N2" s="147" t="s">
        <v>248</v>
      </c>
      <c r="O2" s="147" t="s">
        <v>444</v>
      </c>
      <c r="P2" s="147" t="s">
        <v>451</v>
      </c>
      <c r="Q2" s="147" t="s">
        <v>455</v>
      </c>
      <c r="R2" s="147" t="s">
        <v>502</v>
      </c>
      <c r="S2" s="147" t="s">
        <v>249</v>
      </c>
      <c r="T2" s="147" t="s">
        <v>409</v>
      </c>
      <c r="U2" s="147" t="s">
        <v>410</v>
      </c>
      <c r="V2" s="147" t="s">
        <v>438</v>
      </c>
      <c r="W2" s="147" t="s">
        <v>447</v>
      </c>
      <c r="X2" s="147" t="s">
        <v>500</v>
      </c>
      <c r="Y2" s="147" t="s">
        <v>250</v>
      </c>
      <c r="Z2" s="147" t="s">
        <v>251</v>
      </c>
      <c r="AA2" s="147" t="s">
        <v>252</v>
      </c>
      <c r="AB2" s="147" t="s">
        <v>284</v>
      </c>
      <c r="AC2" s="147" t="s">
        <v>282</v>
      </c>
      <c r="AD2" s="147" t="s">
        <v>283</v>
      </c>
      <c r="AE2" s="147"/>
      <c r="AF2" s="147"/>
      <c r="AG2" s="147" t="s">
        <v>47</v>
      </c>
      <c r="AH2" s="145" t="s">
        <v>29</v>
      </c>
      <c r="AI2" s="147" t="s">
        <v>174</v>
      </c>
      <c r="AJ2" s="147" t="s">
        <v>175</v>
      </c>
      <c r="AK2" s="147" t="s">
        <v>176</v>
      </c>
      <c r="AL2" s="147" t="s">
        <v>178</v>
      </c>
      <c r="AM2" s="147" t="s">
        <v>179</v>
      </c>
      <c r="AN2" s="147" t="s">
        <v>504</v>
      </c>
      <c r="AO2" s="147" t="s">
        <v>180</v>
      </c>
      <c r="AP2" s="147" t="s">
        <v>270</v>
      </c>
      <c r="AQ2" s="147" t="s">
        <v>271</v>
      </c>
      <c r="AR2" s="147" t="s">
        <v>272</v>
      </c>
      <c r="AS2" s="147" t="s">
        <v>458</v>
      </c>
      <c r="AT2" s="147" t="s">
        <v>440</v>
      </c>
      <c r="AU2" s="147" t="s">
        <v>441</v>
      </c>
      <c r="AV2" s="147"/>
      <c r="AW2" s="147"/>
      <c r="AX2" s="150" t="s">
        <v>47</v>
      </c>
      <c r="AY2" s="147" t="s">
        <v>186</v>
      </c>
      <c r="AZ2" s="147" t="s">
        <v>187</v>
      </c>
      <c r="BA2" s="147" t="s">
        <v>190</v>
      </c>
      <c r="BB2" s="147" t="s">
        <v>188</v>
      </c>
      <c r="BC2" s="147" t="s">
        <v>192</v>
      </c>
      <c r="BD2" s="145" t="s">
        <v>47</v>
      </c>
      <c r="BE2" s="147" t="s">
        <v>197</v>
      </c>
      <c r="BF2" s="147" t="s">
        <v>198</v>
      </c>
      <c r="BG2" s="147" t="s">
        <v>199</v>
      </c>
      <c r="BH2" s="148" t="s">
        <v>47</v>
      </c>
      <c r="BI2" s="147" t="s">
        <v>208</v>
      </c>
      <c r="BJ2" s="147" t="s">
        <v>209</v>
      </c>
      <c r="BK2" s="147" t="s">
        <v>212</v>
      </c>
      <c r="BL2" s="147" t="s">
        <v>217</v>
      </c>
      <c r="BM2" s="147" t="s">
        <v>218</v>
      </c>
      <c r="BN2" s="147" t="s">
        <v>219</v>
      </c>
      <c r="BO2" s="147" t="s">
        <v>285</v>
      </c>
      <c r="BP2" s="147" t="s">
        <v>286</v>
      </c>
      <c r="BQ2" s="147" t="s">
        <v>427</v>
      </c>
      <c r="BR2" s="147" t="s">
        <v>428</v>
      </c>
      <c r="BS2" s="145" t="s">
        <v>47</v>
      </c>
      <c r="BT2" s="147"/>
      <c r="BU2" s="147"/>
      <c r="BV2" s="147"/>
      <c r="BW2" s="147"/>
      <c r="BX2" s="147"/>
      <c r="BY2" s="150" t="s">
        <v>495</v>
      </c>
      <c r="BZ2" s="164" t="s">
        <v>137</v>
      </c>
      <c r="CA2" s="312" t="s">
        <v>450</v>
      </c>
    </row>
    <row r="3" spans="1:79" s="5" customFormat="1">
      <c r="A3" s="409" t="str">
        <f>'1-συμβολαια'!A3</f>
        <v>17ο</v>
      </c>
      <c r="B3" s="370" t="str">
        <f>'1-συμβολαια'!C3</f>
        <v>αγοραπωλησία ΒΑΣΕΙ 1195 προσυμφώνου τίμημα = αρραβών = Δ.Ο.Υ. = 3.350.000δρχ {= 9.831,25€}</v>
      </c>
      <c r="C3" s="430">
        <f>'5-αντίγρ'!AN3</f>
        <v>105</v>
      </c>
      <c r="D3" s="430">
        <f>'5-αντίγρ'!AM3+'6-μεταγρ'!N3</f>
        <v>3.96</v>
      </c>
      <c r="E3" s="430">
        <f>'6-μεταγρ'!O3</f>
        <v>20</v>
      </c>
      <c r="F3" s="430">
        <f>'6-μεταγρ'!M3</f>
        <v>1.98</v>
      </c>
      <c r="G3" s="310">
        <f>'6-μεταγρ'!P3</f>
        <v>0</v>
      </c>
      <c r="H3" s="311">
        <f>'7-προςΔΟΥ'!V3</f>
        <v>155</v>
      </c>
      <c r="I3" s="277">
        <f>'7-προςΔΟΥ'!K3</f>
        <v>0</v>
      </c>
      <c r="J3" s="278">
        <v>30</v>
      </c>
      <c r="K3" s="278"/>
      <c r="L3" s="278"/>
      <c r="M3" s="278"/>
      <c r="N3" s="278"/>
      <c r="O3" s="278"/>
      <c r="P3" s="278"/>
      <c r="Q3" s="278"/>
      <c r="R3" s="278"/>
      <c r="S3" s="278">
        <v>20</v>
      </c>
      <c r="T3" s="278"/>
      <c r="U3" s="278"/>
      <c r="V3" s="278"/>
      <c r="W3" s="278"/>
      <c r="X3" s="278">
        <f>25+25+10</f>
        <v>60</v>
      </c>
      <c r="Y3" s="278"/>
      <c r="Z3" s="276"/>
      <c r="AA3" s="276"/>
      <c r="AB3" s="278"/>
      <c r="AC3" s="278"/>
      <c r="AD3" s="276"/>
      <c r="AE3" s="276"/>
      <c r="AF3" s="276"/>
      <c r="AG3" s="278">
        <f t="shared" ref="AG3:AG4" si="0">SUM(J3:AF3)</f>
        <v>110</v>
      </c>
      <c r="AH3" s="276"/>
      <c r="AI3" s="278">
        <v>30</v>
      </c>
      <c r="AJ3" s="278">
        <v>30</v>
      </c>
      <c r="AK3" s="278">
        <v>30</v>
      </c>
      <c r="AL3" s="278"/>
      <c r="AM3" s="278"/>
      <c r="AN3" s="278"/>
      <c r="AO3" s="278"/>
      <c r="AP3" s="278">
        <v>30</v>
      </c>
      <c r="AQ3" s="278">
        <v>10</v>
      </c>
      <c r="AR3" s="278">
        <v>30</v>
      </c>
      <c r="AS3" s="278"/>
      <c r="AT3" s="278"/>
      <c r="AU3" s="278"/>
      <c r="AV3" s="276"/>
      <c r="AW3" s="276"/>
      <c r="AX3" s="278">
        <f t="shared" ref="AX3:AX4" si="1">SUM(AI3:AW3)</f>
        <v>160</v>
      </c>
      <c r="AY3" s="278">
        <v>30</v>
      </c>
      <c r="AZ3" s="276"/>
      <c r="BA3" s="276">
        <v>30</v>
      </c>
      <c r="BB3" s="276"/>
      <c r="BC3" s="276">
        <v>10</v>
      </c>
      <c r="BD3" s="278">
        <f t="shared" ref="BD3:BD4" si="2">SUM(AY3:BC3)</f>
        <v>70</v>
      </c>
      <c r="BE3" s="276"/>
      <c r="BF3" s="276"/>
      <c r="BG3" s="276"/>
      <c r="BH3" s="276">
        <f t="shared" ref="BH3:BH4" si="3">SUM(BE3:BG3)</f>
        <v>0</v>
      </c>
      <c r="BI3" s="276"/>
      <c r="BJ3" s="276"/>
      <c r="BK3" s="276"/>
      <c r="BL3" s="276"/>
      <c r="BM3" s="276"/>
      <c r="BN3" s="276"/>
      <c r="BO3" s="276"/>
      <c r="BP3" s="278">
        <v>5</v>
      </c>
      <c r="BQ3" s="278">
        <v>1</v>
      </c>
      <c r="BR3" s="278">
        <v>0.6</v>
      </c>
      <c r="BS3" s="278">
        <f t="shared" ref="BS3:BS4" si="4">SUM(BI3:BR3)</f>
        <v>6.6</v>
      </c>
      <c r="BT3" s="311"/>
      <c r="BU3" s="311"/>
      <c r="BV3" s="311"/>
      <c r="BW3" s="311"/>
      <c r="BX3" s="311"/>
      <c r="BY3" s="311"/>
      <c r="BZ3" s="279">
        <f t="shared" ref="BZ3:BZ4" si="5">C3+E3+G3+H3+AG3+AX3+BD3+BH3+BS3</f>
        <v>626.6</v>
      </c>
      <c r="CA3" s="279">
        <f>D3+F3+I3</f>
        <v>5.9399999999999995</v>
      </c>
    </row>
    <row r="4" spans="1:79" s="5" customFormat="1">
      <c r="A4" s="409">
        <f>'1-συμβολαια'!A4</f>
        <v>0</v>
      </c>
      <c r="B4" s="370" t="str">
        <f>'1-συμβολαια'!C4</f>
        <v>χρησικτησία αγροτεμαχίου = 19?? ΑΝΑΔΑΣΜΟΣ</v>
      </c>
      <c r="C4" s="430">
        <f>'5-αντίγρ'!AN4</f>
        <v>0</v>
      </c>
      <c r="D4" s="430">
        <f>'5-αντίγρ'!AM4+'6-μεταγρ'!N4</f>
        <v>0</v>
      </c>
      <c r="E4" s="430">
        <f>'6-μεταγρ'!O4</f>
        <v>0</v>
      </c>
      <c r="F4" s="430">
        <f>'6-μεταγρ'!M4</f>
        <v>0</v>
      </c>
      <c r="G4" s="311">
        <f>'6-μεταγρ'!P4</f>
        <v>0</v>
      </c>
      <c r="H4" s="311">
        <f>'7-προςΔΟΥ'!V4</f>
        <v>135</v>
      </c>
      <c r="I4" s="277">
        <f>'7-προςΔΟΥ'!K4</f>
        <v>0</v>
      </c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6"/>
      <c r="AA4" s="276"/>
      <c r="AB4" s="278"/>
      <c r="AC4" s="278"/>
      <c r="AD4" s="276"/>
      <c r="AE4" s="276"/>
      <c r="AF4" s="276"/>
      <c r="AG4" s="278">
        <f t="shared" si="0"/>
        <v>0</v>
      </c>
      <c r="AH4" s="276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6"/>
      <c r="AW4" s="276"/>
      <c r="AX4" s="278">
        <f t="shared" si="1"/>
        <v>0</v>
      </c>
      <c r="AY4" s="278"/>
      <c r="AZ4" s="276"/>
      <c r="BA4" s="276"/>
      <c r="BB4" s="276"/>
      <c r="BC4" s="276"/>
      <c r="BD4" s="278">
        <f t="shared" si="2"/>
        <v>0</v>
      </c>
      <c r="BE4" s="276"/>
      <c r="BF4" s="276"/>
      <c r="BG4" s="276">
        <v>30</v>
      </c>
      <c r="BH4" s="276">
        <f t="shared" si="3"/>
        <v>30</v>
      </c>
      <c r="BI4" s="276"/>
      <c r="BJ4" s="276"/>
      <c r="BK4" s="276"/>
      <c r="BL4" s="276"/>
      <c r="BM4" s="276"/>
      <c r="BN4" s="276"/>
      <c r="BO4" s="276"/>
      <c r="BP4" s="278"/>
      <c r="BQ4" s="278"/>
      <c r="BR4" s="278"/>
      <c r="BS4" s="278">
        <f t="shared" si="4"/>
        <v>0</v>
      </c>
      <c r="BT4" s="311"/>
      <c r="BU4" s="311"/>
      <c r="BV4" s="311"/>
      <c r="BW4" s="311"/>
      <c r="BX4" s="311"/>
      <c r="BY4" s="311"/>
      <c r="BZ4" s="279">
        <f t="shared" si="5"/>
        <v>165</v>
      </c>
      <c r="CA4" s="279">
        <f t="shared" ref="CA4" si="6">D4+F4+I4</f>
        <v>0</v>
      </c>
    </row>
    <row r="5" spans="1:79">
      <c r="A5" s="439" t="s">
        <v>47</v>
      </c>
      <c r="B5" s="440"/>
      <c r="C5" s="38">
        <f t="shared" ref="C5:Q5" si="7">SUM(C3:C4)</f>
        <v>105</v>
      </c>
      <c r="D5" s="38">
        <f t="shared" si="7"/>
        <v>3.96</v>
      </c>
      <c r="E5" s="38">
        <f t="shared" si="7"/>
        <v>20</v>
      </c>
      <c r="F5" s="38">
        <f t="shared" si="7"/>
        <v>1.98</v>
      </c>
      <c r="G5" s="38">
        <f t="shared" si="7"/>
        <v>0</v>
      </c>
      <c r="H5" s="38">
        <f t="shared" si="7"/>
        <v>290</v>
      </c>
      <c r="I5" s="38">
        <f t="shared" si="7"/>
        <v>0</v>
      </c>
      <c r="J5" s="38">
        <f t="shared" si="7"/>
        <v>30</v>
      </c>
      <c r="K5" s="38">
        <f t="shared" si="7"/>
        <v>0</v>
      </c>
      <c r="L5" s="38">
        <f t="shared" si="7"/>
        <v>0</v>
      </c>
      <c r="M5" s="38">
        <f t="shared" si="7"/>
        <v>0</v>
      </c>
      <c r="N5" s="38">
        <f t="shared" si="7"/>
        <v>0</v>
      </c>
      <c r="O5" s="38">
        <f t="shared" si="7"/>
        <v>0</v>
      </c>
      <c r="P5" s="38">
        <f t="shared" si="7"/>
        <v>0</v>
      </c>
      <c r="Q5" s="38">
        <f t="shared" si="7"/>
        <v>0</v>
      </c>
      <c r="R5" s="38"/>
      <c r="S5" s="38">
        <f t="shared" ref="S5:AG5" si="8">SUM(S3:S4)</f>
        <v>20</v>
      </c>
      <c r="T5" s="38">
        <f t="shared" si="8"/>
        <v>0</v>
      </c>
      <c r="U5" s="38">
        <f t="shared" si="8"/>
        <v>0</v>
      </c>
      <c r="V5" s="38">
        <f t="shared" si="8"/>
        <v>0</v>
      </c>
      <c r="W5" s="38">
        <f t="shared" si="8"/>
        <v>0</v>
      </c>
      <c r="X5" s="38">
        <f t="shared" si="8"/>
        <v>60</v>
      </c>
      <c r="Y5" s="38">
        <f t="shared" si="8"/>
        <v>0</v>
      </c>
      <c r="Z5" s="38">
        <f t="shared" si="8"/>
        <v>0</v>
      </c>
      <c r="AA5" s="38">
        <f t="shared" si="8"/>
        <v>0</v>
      </c>
      <c r="AB5" s="38">
        <f t="shared" si="8"/>
        <v>0</v>
      </c>
      <c r="AC5" s="38">
        <f t="shared" si="8"/>
        <v>0</v>
      </c>
      <c r="AD5" s="38">
        <f t="shared" si="8"/>
        <v>0</v>
      </c>
      <c r="AE5" s="38">
        <f t="shared" si="8"/>
        <v>0</v>
      </c>
      <c r="AF5" s="38">
        <f t="shared" si="8"/>
        <v>0</v>
      </c>
      <c r="AG5" s="38">
        <f t="shared" si="8"/>
        <v>110</v>
      </c>
      <c r="AH5" s="38"/>
      <c r="AI5" s="38">
        <f>SUM(AI3:AI4)</f>
        <v>30</v>
      </c>
      <c r="AJ5" s="38">
        <f>SUM(AJ3:AJ4)</f>
        <v>30</v>
      </c>
      <c r="AK5" s="38">
        <f>SUM(AK3:AK4)</f>
        <v>30</v>
      </c>
      <c r="AL5" s="38">
        <f>SUM(AL3:AL4)</f>
        <v>0</v>
      </c>
      <c r="AM5" s="38">
        <f>SUM(AM3:AM4)</f>
        <v>0</v>
      </c>
      <c r="AN5" s="38"/>
      <c r="AO5" s="242">
        <f t="shared" ref="AO5:AU5" si="9">SUM(AO3:AO4)</f>
        <v>0</v>
      </c>
      <c r="AP5" s="38">
        <f t="shared" si="9"/>
        <v>30</v>
      </c>
      <c r="AQ5" s="38">
        <f t="shared" si="9"/>
        <v>10</v>
      </c>
      <c r="AR5" s="38">
        <f t="shared" si="9"/>
        <v>30</v>
      </c>
      <c r="AS5" s="38">
        <f t="shared" si="9"/>
        <v>0</v>
      </c>
      <c r="AT5" s="38">
        <f t="shared" si="9"/>
        <v>0</v>
      </c>
      <c r="AU5" s="38">
        <f t="shared" si="9"/>
        <v>0</v>
      </c>
      <c r="AV5" s="38"/>
      <c r="AW5" s="38">
        <f t="shared" ref="AW5:BS5" si="10">SUM(AW3:AW4)</f>
        <v>0</v>
      </c>
      <c r="AX5" s="38">
        <f t="shared" si="10"/>
        <v>160</v>
      </c>
      <c r="AY5" s="38">
        <f t="shared" si="10"/>
        <v>30</v>
      </c>
      <c r="AZ5" s="245">
        <f t="shared" si="10"/>
        <v>0</v>
      </c>
      <c r="BA5" s="38">
        <f t="shared" si="10"/>
        <v>30</v>
      </c>
      <c r="BB5" s="245">
        <f t="shared" si="10"/>
        <v>0</v>
      </c>
      <c r="BC5" s="245">
        <f t="shared" si="10"/>
        <v>10</v>
      </c>
      <c r="BD5" s="38">
        <f t="shared" si="10"/>
        <v>70</v>
      </c>
      <c r="BE5" s="38">
        <f t="shared" si="10"/>
        <v>0</v>
      </c>
      <c r="BF5" s="245">
        <f t="shared" si="10"/>
        <v>0</v>
      </c>
      <c r="BG5" s="38">
        <f t="shared" si="10"/>
        <v>30</v>
      </c>
      <c r="BH5" s="38">
        <f t="shared" si="10"/>
        <v>30</v>
      </c>
      <c r="BI5" s="38">
        <f t="shared" si="10"/>
        <v>0</v>
      </c>
      <c r="BJ5" s="38">
        <f t="shared" si="10"/>
        <v>0</v>
      </c>
      <c r="BK5" s="38">
        <f t="shared" si="10"/>
        <v>0</v>
      </c>
      <c r="BL5" s="38">
        <f t="shared" si="10"/>
        <v>0</v>
      </c>
      <c r="BM5" s="38">
        <f t="shared" si="10"/>
        <v>0</v>
      </c>
      <c r="BN5" s="38">
        <f t="shared" si="10"/>
        <v>0</v>
      </c>
      <c r="BO5" s="38">
        <f t="shared" si="10"/>
        <v>0</v>
      </c>
      <c r="BP5" s="38">
        <f t="shared" si="10"/>
        <v>5</v>
      </c>
      <c r="BQ5" s="38">
        <f t="shared" si="10"/>
        <v>1</v>
      </c>
      <c r="BR5" s="38">
        <f t="shared" si="10"/>
        <v>0.6</v>
      </c>
      <c r="BS5" s="38">
        <f t="shared" si="10"/>
        <v>6.6</v>
      </c>
      <c r="BT5" s="38"/>
      <c r="BU5" s="38"/>
      <c r="BV5" s="38"/>
      <c r="BW5" s="38"/>
      <c r="BX5" s="38"/>
      <c r="BY5" s="38"/>
      <c r="BZ5" s="38">
        <f>SUM(BZ3:BZ4)</f>
        <v>791.6</v>
      </c>
      <c r="CA5" s="38">
        <f>SUM(CA3:CA4)</f>
        <v>5.9399999999999995</v>
      </c>
    </row>
    <row r="6" spans="1:79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</row>
    <row r="7" spans="1:79" ht="11.25" customHeight="1">
      <c r="C7" s="130"/>
      <c r="D7" s="130"/>
      <c r="E7" s="2"/>
      <c r="F7" s="2"/>
      <c r="G7" s="2"/>
      <c r="H7" s="2"/>
      <c r="I7" s="2"/>
      <c r="J7" s="161" t="s">
        <v>472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2"/>
      <c r="AH7" s="2"/>
      <c r="AI7" s="5" t="s">
        <v>527</v>
      </c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2"/>
      <c r="AW7" s="2"/>
      <c r="AX7" s="2"/>
      <c r="AY7" s="154" t="s">
        <v>182</v>
      </c>
      <c r="AZ7" s="2"/>
      <c r="BA7" s="2"/>
      <c r="BB7" s="2"/>
      <c r="BC7" s="2"/>
      <c r="BD7" s="2"/>
      <c r="BE7" s="154" t="s">
        <v>194</v>
      </c>
      <c r="BF7" s="2"/>
      <c r="BG7" s="2"/>
      <c r="BH7" s="2"/>
      <c r="BI7" s="154" t="s">
        <v>207</v>
      </c>
      <c r="BJ7" s="2"/>
      <c r="BK7" s="2"/>
      <c r="BL7" s="2"/>
      <c r="BM7" s="2"/>
      <c r="BN7" s="2"/>
      <c r="BO7" s="2"/>
      <c r="BP7" s="2"/>
      <c r="BQ7" s="2"/>
      <c r="BR7" s="2"/>
      <c r="BS7" s="2"/>
      <c r="BT7" s="2" t="s">
        <v>496</v>
      </c>
      <c r="BU7" s="2"/>
      <c r="BV7" s="2"/>
      <c r="BW7" s="2"/>
      <c r="BX7" s="2"/>
      <c r="BY7" s="2"/>
      <c r="BZ7" s="2"/>
      <c r="CA7" s="2"/>
    </row>
    <row r="8" spans="1:79" ht="11.25" customHeight="1">
      <c r="C8" s="2" t="s">
        <v>519</v>
      </c>
      <c r="D8" s="130"/>
      <c r="E8" s="2"/>
      <c r="F8" s="2"/>
      <c r="G8" s="2"/>
      <c r="H8" s="2"/>
      <c r="I8" s="2"/>
      <c r="J8" s="4"/>
      <c r="K8" s="313" t="s">
        <v>473</v>
      </c>
      <c r="L8" s="314"/>
      <c r="M8" s="314"/>
      <c r="N8" s="314"/>
      <c r="O8" s="31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2"/>
      <c r="AH8" s="2"/>
      <c r="AI8" s="4"/>
      <c r="AJ8" s="161" t="s">
        <v>177</v>
      </c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2"/>
      <c r="AW8" s="2"/>
      <c r="AX8" s="2"/>
      <c r="AY8" s="2"/>
      <c r="AZ8" s="244" t="s">
        <v>185</v>
      </c>
      <c r="BA8" s="2"/>
      <c r="BB8" s="2"/>
      <c r="BC8" s="2"/>
      <c r="BD8" s="2"/>
      <c r="BE8" s="2"/>
      <c r="BF8" s="243" t="s">
        <v>195</v>
      </c>
      <c r="BG8" s="2"/>
      <c r="BH8" s="2"/>
      <c r="BI8" s="2"/>
      <c r="BJ8" s="169" t="s">
        <v>210</v>
      </c>
      <c r="BK8" s="2"/>
      <c r="BL8" s="2"/>
      <c r="BM8" s="2"/>
      <c r="BN8" s="2"/>
      <c r="BO8" s="2"/>
      <c r="BP8" s="2"/>
      <c r="BQ8" s="2"/>
      <c r="BR8" s="2"/>
      <c r="BS8" s="2"/>
      <c r="BT8" s="2"/>
      <c r="BU8" s="2" t="s">
        <v>497</v>
      </c>
      <c r="BV8" s="2"/>
      <c r="BW8" s="2"/>
      <c r="BX8" s="2"/>
      <c r="BY8" s="2"/>
      <c r="BZ8" s="2"/>
      <c r="CA8" s="2"/>
    </row>
    <row r="9" spans="1:79" ht="11.25" customHeight="1">
      <c r="C9" s="2" t="s">
        <v>520</v>
      </c>
      <c r="D9" s="130"/>
      <c r="E9" s="2"/>
      <c r="F9" s="2"/>
      <c r="G9" s="2"/>
      <c r="H9" s="2"/>
      <c r="I9" s="2"/>
      <c r="J9" s="4"/>
      <c r="K9" s="314"/>
      <c r="L9" s="313" t="s">
        <v>391</v>
      </c>
      <c r="M9" s="314"/>
      <c r="N9" s="314"/>
      <c r="O9" s="31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2"/>
      <c r="AH9" s="2"/>
      <c r="AI9" s="4"/>
      <c r="AJ9" s="4"/>
      <c r="AK9" s="5" t="s">
        <v>399</v>
      </c>
      <c r="AL9" s="4"/>
      <c r="AM9" s="4"/>
      <c r="AN9" s="4"/>
      <c r="AO9" s="4"/>
      <c r="AP9" s="4"/>
      <c r="AQ9" s="4"/>
      <c r="AR9" s="4"/>
      <c r="AS9" s="4"/>
      <c r="AT9" s="4"/>
      <c r="AU9" s="4"/>
      <c r="AV9" s="2"/>
      <c r="AW9" s="2"/>
      <c r="AX9" s="2"/>
      <c r="AY9" s="2"/>
      <c r="AZ9" s="2"/>
      <c r="BA9" s="243" t="s">
        <v>183</v>
      </c>
      <c r="BB9" s="2"/>
      <c r="BC9" s="2"/>
      <c r="BD9" s="2"/>
      <c r="BE9" s="2"/>
      <c r="BF9" s="2"/>
      <c r="BG9" s="154" t="s">
        <v>196</v>
      </c>
      <c r="BH9" s="2"/>
      <c r="BI9" s="2"/>
      <c r="BJ9" s="2"/>
      <c r="BK9" s="154" t="s">
        <v>211</v>
      </c>
      <c r="BL9" s="2"/>
      <c r="BM9" s="2"/>
      <c r="BN9" s="2"/>
      <c r="BO9" s="2"/>
      <c r="BP9" s="2"/>
      <c r="BQ9" s="2"/>
      <c r="BR9" s="2"/>
      <c r="BS9" s="2"/>
      <c r="BT9" s="2"/>
      <c r="BU9" s="2"/>
      <c r="BV9" s="2" t="s">
        <v>31</v>
      </c>
      <c r="BW9" s="2"/>
      <c r="BX9" s="2"/>
      <c r="BY9" s="2"/>
      <c r="BZ9" s="2"/>
      <c r="CA9" s="2"/>
    </row>
    <row r="10" spans="1:79" ht="11.25" customHeight="1">
      <c r="C10" s="130"/>
      <c r="D10" s="130"/>
      <c r="E10" s="2"/>
      <c r="F10" s="2"/>
      <c r="G10" s="2"/>
      <c r="H10" s="2"/>
      <c r="I10" s="2"/>
      <c r="J10" s="4"/>
      <c r="K10" s="314"/>
      <c r="L10" s="314"/>
      <c r="M10" s="314" t="s">
        <v>392</v>
      </c>
      <c r="N10" s="314"/>
      <c r="O10" s="31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2"/>
      <c r="AH10" s="2"/>
      <c r="AI10" s="4"/>
      <c r="AJ10" s="4"/>
      <c r="AK10" s="4"/>
      <c r="AL10" s="161" t="s">
        <v>400</v>
      </c>
      <c r="AM10" s="4"/>
      <c r="AN10" s="4"/>
      <c r="AO10" s="4"/>
      <c r="AP10" s="4"/>
      <c r="AQ10" s="4"/>
      <c r="AR10" s="4"/>
      <c r="AS10" s="4"/>
      <c r="AT10" s="4"/>
      <c r="AU10" s="4"/>
      <c r="AV10" s="2"/>
      <c r="AW10" s="2"/>
      <c r="AX10" s="2"/>
      <c r="AY10" s="2"/>
      <c r="AZ10" s="2"/>
      <c r="BA10" s="2"/>
      <c r="BB10" s="244" t="s">
        <v>184</v>
      </c>
      <c r="BC10" s="2"/>
      <c r="BD10" s="2"/>
      <c r="BE10" s="2"/>
      <c r="BF10" s="2"/>
      <c r="BG10" s="2"/>
      <c r="BH10" s="2"/>
      <c r="BI10" s="2"/>
      <c r="BJ10" s="2"/>
      <c r="BK10" s="2"/>
      <c r="BL10" s="169" t="s">
        <v>213</v>
      </c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 t="s">
        <v>498</v>
      </c>
      <c r="BX10" s="2"/>
      <c r="BY10" s="2"/>
      <c r="BZ10" s="2"/>
      <c r="CA10" s="2"/>
    </row>
    <row r="11" spans="1:79" ht="11.25" customHeight="1">
      <c r="C11" s="130"/>
      <c r="D11" s="130"/>
      <c r="E11" s="2"/>
      <c r="F11" s="2"/>
      <c r="G11" s="2"/>
      <c r="H11" s="2"/>
      <c r="I11" s="2"/>
      <c r="J11" s="4"/>
      <c r="K11" s="4"/>
      <c r="L11" s="4"/>
      <c r="M11" s="4"/>
      <c r="N11" s="4" t="s">
        <v>393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2"/>
      <c r="AH11" s="2"/>
      <c r="AI11" s="4"/>
      <c r="AJ11" s="4"/>
      <c r="AK11" s="4"/>
      <c r="AL11" s="4"/>
      <c r="AM11" s="5" t="s">
        <v>401</v>
      </c>
      <c r="AN11" s="5"/>
      <c r="AO11" s="4"/>
      <c r="AP11" s="4"/>
      <c r="AQ11" s="4"/>
      <c r="AR11" s="4"/>
      <c r="AS11" s="4"/>
      <c r="AT11" s="4"/>
      <c r="AU11" s="4"/>
      <c r="AV11" s="2"/>
      <c r="AW11" s="2"/>
      <c r="AX11" s="2"/>
      <c r="AY11" s="2"/>
      <c r="AZ11" s="2"/>
      <c r="BA11" s="2"/>
      <c r="BB11" s="2"/>
      <c r="BC11" s="4" t="s">
        <v>191</v>
      </c>
      <c r="BD11" s="2"/>
      <c r="BE11" s="2"/>
      <c r="BF11" s="2"/>
      <c r="BG11" s="2"/>
      <c r="BH11" s="2"/>
      <c r="BI11" s="2"/>
      <c r="BJ11" s="2"/>
      <c r="BK11" s="2"/>
      <c r="BL11" s="2"/>
      <c r="BM11" s="154" t="s">
        <v>214</v>
      </c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 t="s">
        <v>59</v>
      </c>
      <c r="BY11" s="2"/>
      <c r="BZ11" s="3"/>
      <c r="CA11" s="3"/>
    </row>
    <row r="12" spans="1:79" ht="11.25" customHeight="1">
      <c r="C12" s="130"/>
      <c r="D12" s="130"/>
      <c r="E12" s="2"/>
      <c r="F12" s="2"/>
      <c r="G12" s="2"/>
      <c r="H12" s="2"/>
      <c r="I12" s="2"/>
      <c r="J12" s="4"/>
      <c r="K12" s="4"/>
      <c r="L12" s="4"/>
      <c r="M12" s="4"/>
      <c r="N12" s="4"/>
      <c r="O12" s="4" t="s">
        <v>445</v>
      </c>
      <c r="P12" s="4"/>
      <c r="Q12" s="4"/>
      <c r="R12" s="4"/>
      <c r="S12" s="4"/>
      <c r="T12" s="172"/>
      <c r="U12" s="172"/>
      <c r="V12" s="172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2"/>
      <c r="AH12" s="2"/>
      <c r="AI12" s="4"/>
      <c r="AJ12" s="4"/>
      <c r="AK12" s="4"/>
      <c r="AL12" s="4"/>
      <c r="AM12" s="4"/>
      <c r="AN12" s="4" t="s">
        <v>505</v>
      </c>
      <c r="AO12" s="4"/>
      <c r="AP12" s="4"/>
      <c r="AQ12" s="161"/>
      <c r="AR12" s="161"/>
      <c r="AS12" s="161"/>
      <c r="AT12" s="161"/>
      <c r="AU12" s="161"/>
      <c r="AV12" s="116"/>
      <c r="AW12" s="116"/>
      <c r="AX12" s="2"/>
      <c r="AY12" s="2"/>
      <c r="AZ12" s="2"/>
      <c r="BA12" s="2"/>
      <c r="BB12" s="2"/>
      <c r="BC12" s="2"/>
      <c r="BD12" s="2"/>
      <c r="BE12" s="2"/>
      <c r="BF12" s="2"/>
      <c r="BG12" s="154" t="s">
        <v>202</v>
      </c>
      <c r="BH12" s="2"/>
      <c r="BI12" s="2"/>
      <c r="BJ12" s="2"/>
      <c r="BK12" s="2"/>
      <c r="BL12" s="2"/>
      <c r="BM12" s="2"/>
      <c r="BN12" s="169" t="s">
        <v>215</v>
      </c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3"/>
      <c r="CA12" s="3"/>
    </row>
    <row r="13" spans="1:79" ht="11.25" customHeight="1">
      <c r="C13" s="130"/>
      <c r="D13" s="130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 t="s">
        <v>452</v>
      </c>
      <c r="Q13" s="4"/>
      <c r="R13" s="4"/>
      <c r="S13" s="4"/>
      <c r="T13" s="172"/>
      <c r="U13" s="172"/>
      <c r="V13" s="172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2"/>
      <c r="AH13" s="2"/>
      <c r="AI13" s="4"/>
      <c r="AJ13" s="4"/>
      <c r="AK13" s="4"/>
      <c r="AL13" s="4"/>
      <c r="AM13" s="4"/>
      <c r="AN13" s="4"/>
      <c r="AO13" s="161" t="s">
        <v>402</v>
      </c>
      <c r="AP13" s="161"/>
      <c r="AQ13" s="161"/>
      <c r="AR13" s="161"/>
      <c r="AS13" s="161"/>
      <c r="AT13" s="161"/>
      <c r="AU13" s="161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44" t="s">
        <v>200</v>
      </c>
      <c r="BH13" s="2"/>
      <c r="BI13" s="2"/>
      <c r="BJ13" s="2"/>
      <c r="BK13" s="2"/>
      <c r="BL13" s="2"/>
      <c r="BM13" s="2"/>
      <c r="BN13" s="169"/>
      <c r="BO13" s="154" t="s">
        <v>216</v>
      </c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79" ht="11.25" customHeight="1">
      <c r="C14" s="130"/>
      <c r="D14" s="130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 t="s">
        <v>456</v>
      </c>
      <c r="R14" s="4"/>
      <c r="S14" s="4"/>
      <c r="T14" s="172"/>
      <c r="U14" s="172"/>
      <c r="V14" s="172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2"/>
      <c r="AH14" s="2"/>
      <c r="AI14" s="4"/>
      <c r="AJ14" s="4"/>
      <c r="AK14" s="4"/>
      <c r="AL14" s="4"/>
      <c r="AM14" s="4"/>
      <c r="AN14" s="4"/>
      <c r="AO14" s="4"/>
      <c r="AP14" s="313" t="s">
        <v>403</v>
      </c>
      <c r="AQ14" s="4"/>
      <c r="AR14" s="4"/>
      <c r="AS14" s="4"/>
      <c r="AT14" s="4"/>
      <c r="AU14" s="4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154" t="s">
        <v>201</v>
      </c>
      <c r="BH14" s="2"/>
      <c r="BI14" s="2"/>
      <c r="BJ14" s="2"/>
      <c r="BK14" s="2"/>
      <c r="BL14" s="2"/>
      <c r="BM14" s="2"/>
      <c r="BN14" s="169"/>
      <c r="BO14" s="4"/>
      <c r="BP14" s="169" t="s">
        <v>287</v>
      </c>
      <c r="BQ14" s="169"/>
      <c r="BR14" s="169"/>
      <c r="BS14" s="2"/>
      <c r="BT14" s="2"/>
      <c r="BU14" s="2"/>
      <c r="BV14" s="2"/>
      <c r="BW14" s="2"/>
      <c r="BX14" s="2"/>
      <c r="BY14" s="2"/>
      <c r="BZ14" s="3"/>
      <c r="CA14" s="3"/>
    </row>
    <row r="15" spans="1:79"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54" t="s">
        <v>503</v>
      </c>
      <c r="S15" s="172"/>
      <c r="T15" s="172"/>
      <c r="U15" s="172"/>
      <c r="V15" s="172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"/>
      <c r="AH15" s="2"/>
      <c r="AI15" s="4"/>
      <c r="AJ15" s="4"/>
      <c r="AK15" s="4"/>
      <c r="AL15" s="4"/>
      <c r="AM15" s="4"/>
      <c r="AN15" s="4"/>
      <c r="AO15" s="4"/>
      <c r="AP15" s="4"/>
      <c r="AQ15" s="161" t="s">
        <v>442</v>
      </c>
      <c r="AR15" s="161"/>
      <c r="AS15" s="161"/>
      <c r="AT15" s="161"/>
      <c r="AU15" s="4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169" t="s">
        <v>203</v>
      </c>
      <c r="BH15" s="2"/>
      <c r="BI15" s="2"/>
      <c r="BJ15" s="2"/>
      <c r="BK15" s="2"/>
      <c r="BL15" s="2"/>
      <c r="BM15" s="2"/>
      <c r="BN15" s="2"/>
      <c r="BO15" s="2"/>
      <c r="BP15" s="2"/>
      <c r="BQ15" s="154" t="s">
        <v>430</v>
      </c>
      <c r="BR15" s="154"/>
      <c r="BS15" s="2"/>
      <c r="BT15" s="2"/>
      <c r="BU15" s="2"/>
      <c r="BV15" s="2"/>
      <c r="BW15" s="2"/>
      <c r="BX15" s="2"/>
      <c r="BY15" s="2"/>
      <c r="BZ15" s="3"/>
      <c r="CA15" s="3"/>
    </row>
    <row r="16" spans="1:79">
      <c r="C16" s="82"/>
      <c r="D16" s="82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172" t="s">
        <v>394</v>
      </c>
      <c r="T16" s="172"/>
      <c r="U16" s="172"/>
      <c r="V16" s="172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2"/>
      <c r="AH16" s="2"/>
      <c r="AI16" s="4"/>
      <c r="AJ16" s="4"/>
      <c r="AK16" s="4"/>
      <c r="AL16" s="4"/>
      <c r="AM16" s="4"/>
      <c r="AN16" s="4"/>
      <c r="AO16" s="4"/>
      <c r="AP16" s="4"/>
      <c r="AQ16" s="4"/>
      <c r="AR16" s="313" t="s">
        <v>443</v>
      </c>
      <c r="AS16" s="4"/>
      <c r="AT16" s="313"/>
      <c r="AU16" s="4"/>
      <c r="AV16" s="87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181" t="s">
        <v>253</v>
      </c>
      <c r="BH16" s="2"/>
      <c r="BI16" s="2"/>
      <c r="BJ16" s="2"/>
      <c r="BK16" s="2"/>
      <c r="BL16" s="2"/>
      <c r="BM16" s="2"/>
      <c r="BN16" s="2"/>
      <c r="BO16" s="2"/>
      <c r="BP16" s="87"/>
      <c r="BQ16" s="87"/>
      <c r="BR16" s="172" t="s">
        <v>429</v>
      </c>
      <c r="BS16" s="2"/>
      <c r="BT16" s="2"/>
      <c r="BU16" s="2"/>
      <c r="BV16" s="2"/>
      <c r="BW16" s="2"/>
      <c r="BX16" s="2"/>
      <c r="BY16" s="2"/>
      <c r="BZ16" s="3"/>
      <c r="CA16" s="3"/>
    </row>
    <row r="17" spans="3:79">
      <c r="C17" s="82"/>
      <c r="D17" s="82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/>
      <c r="T17" s="4" t="s">
        <v>411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2"/>
      <c r="AH17" s="2"/>
      <c r="AI17" s="4"/>
      <c r="AJ17" s="4"/>
      <c r="AK17" s="4"/>
      <c r="AL17" s="4"/>
      <c r="AM17" s="4"/>
      <c r="AN17" s="4"/>
      <c r="AO17" s="4"/>
      <c r="AP17" s="4"/>
      <c r="AQ17" s="87"/>
      <c r="AR17" s="87"/>
      <c r="AS17" s="161" t="s">
        <v>457</v>
      </c>
      <c r="AT17" s="161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182" t="s">
        <v>254</v>
      </c>
      <c r="BH17" s="2"/>
      <c r="BI17" s="2"/>
      <c r="BJ17" s="2"/>
      <c r="BK17" s="2"/>
      <c r="BL17" s="2"/>
      <c r="BM17" s="2"/>
      <c r="BN17" s="2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3"/>
    </row>
    <row r="18" spans="3:79" ht="15.75">
      <c r="C18" s="82"/>
      <c r="D18" s="82"/>
      <c r="E18" s="87"/>
      <c r="F18" s="87"/>
      <c r="G18" s="87"/>
      <c r="H18" s="87"/>
      <c r="I18" s="87"/>
      <c r="J18" s="87"/>
      <c r="K18" s="87"/>
      <c r="L18" s="87"/>
      <c r="M18" s="87"/>
      <c r="N18" s="4"/>
      <c r="O18" s="4"/>
      <c r="P18" s="4"/>
      <c r="Q18" s="4"/>
      <c r="R18" s="4"/>
      <c r="S18" s="4"/>
      <c r="T18" s="4"/>
      <c r="U18" s="314" t="s">
        <v>412</v>
      </c>
      <c r="V18" s="172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2"/>
      <c r="AH18" s="2"/>
      <c r="AI18" s="4"/>
      <c r="AJ18" s="4"/>
      <c r="AK18" s="87"/>
      <c r="AL18" s="87"/>
      <c r="AM18" s="87"/>
      <c r="AN18" s="87"/>
      <c r="AO18" s="4"/>
      <c r="AP18" s="87"/>
      <c r="AQ18" s="87"/>
      <c r="AR18" s="87"/>
      <c r="AS18" s="4"/>
      <c r="AT18" s="161" t="s">
        <v>453</v>
      </c>
      <c r="AU18" s="161"/>
      <c r="AV18" s="2"/>
      <c r="AW18" s="2"/>
      <c r="AX18" s="2"/>
      <c r="AY18" s="87"/>
      <c r="AZ18" s="87"/>
      <c r="BA18" s="87"/>
      <c r="BB18" s="87"/>
      <c r="BC18" s="87"/>
      <c r="BD18" s="87"/>
      <c r="BE18" s="87"/>
      <c r="BF18" s="87"/>
      <c r="BG18" s="315" t="s">
        <v>493</v>
      </c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3"/>
      <c r="CA18" s="3"/>
    </row>
    <row r="19" spans="3:79">
      <c r="C19" s="82"/>
      <c r="D19" s="82"/>
      <c r="J19" s="87"/>
      <c r="K19" s="87"/>
      <c r="L19" s="87"/>
      <c r="M19" s="87"/>
      <c r="N19" s="87"/>
      <c r="O19" s="87"/>
      <c r="P19" s="87"/>
      <c r="Q19" s="87"/>
      <c r="R19" s="87"/>
      <c r="S19" s="4"/>
      <c r="T19" s="4"/>
      <c r="U19" s="4"/>
      <c r="V19" s="154" t="s">
        <v>439</v>
      </c>
      <c r="W19" s="4"/>
      <c r="X19" s="4"/>
      <c r="Y19" s="4"/>
      <c r="Z19" s="4"/>
      <c r="AA19" s="4"/>
      <c r="AB19" s="4"/>
      <c r="AC19" s="4"/>
      <c r="AD19" s="4"/>
      <c r="AE19" s="4"/>
      <c r="AF19" s="4"/>
      <c r="AG19" s="2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4"/>
      <c r="AT19" s="4"/>
      <c r="AU19" s="313" t="s">
        <v>454</v>
      </c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3"/>
      <c r="CA19" s="3"/>
    </row>
    <row r="20" spans="3:79">
      <c r="C20" s="82"/>
      <c r="D20" s="82"/>
      <c r="L20" s="87"/>
      <c r="M20" s="87"/>
      <c r="N20" s="87"/>
      <c r="O20" s="87"/>
      <c r="P20" s="87"/>
      <c r="Q20" s="87"/>
      <c r="R20" s="87"/>
      <c r="S20" s="4"/>
      <c r="T20" s="4"/>
      <c r="U20" s="4"/>
      <c r="V20" s="4"/>
      <c r="W20" s="172" t="s">
        <v>446</v>
      </c>
      <c r="X20" s="172"/>
      <c r="Y20" s="4"/>
      <c r="Z20" s="4"/>
      <c r="AA20" s="4"/>
      <c r="AB20" s="4"/>
      <c r="AC20" s="4"/>
      <c r="AD20" s="4"/>
      <c r="AE20" s="4"/>
      <c r="AF20" s="4"/>
      <c r="AG20" s="2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3"/>
      <c r="CA20" s="3"/>
    </row>
    <row r="21" spans="3:79">
      <c r="C21" s="82"/>
      <c r="D21" s="82"/>
      <c r="L21" s="87"/>
      <c r="M21" s="87"/>
      <c r="N21" s="87"/>
      <c r="O21" s="87"/>
      <c r="P21" s="87"/>
      <c r="Q21" s="87"/>
      <c r="R21" s="87"/>
      <c r="S21" s="4"/>
      <c r="T21" s="4"/>
      <c r="U21" s="4"/>
      <c r="V21" s="4"/>
      <c r="W21" s="4"/>
      <c r="X21" s="154" t="s">
        <v>501</v>
      </c>
      <c r="Y21" s="172"/>
      <c r="Z21" s="4"/>
      <c r="AA21" s="4"/>
      <c r="AB21" s="4"/>
      <c r="AC21" s="4"/>
      <c r="AD21" s="4"/>
      <c r="AE21" s="4"/>
      <c r="AF21" s="4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3"/>
      <c r="CA21" s="3"/>
    </row>
    <row r="22" spans="3:79">
      <c r="C22" s="82"/>
      <c r="D22" s="82"/>
      <c r="L22" s="87"/>
      <c r="M22" s="87"/>
      <c r="N22" s="87"/>
      <c r="O22" s="87"/>
      <c r="P22" s="87"/>
      <c r="Q22" s="87"/>
      <c r="R22" s="87"/>
      <c r="S22" s="4"/>
      <c r="T22" s="87"/>
      <c r="U22" s="87"/>
      <c r="V22" s="87"/>
      <c r="W22" s="4"/>
      <c r="X22" s="4"/>
      <c r="Y22" s="172" t="s">
        <v>395</v>
      </c>
      <c r="Z22" s="4"/>
      <c r="AA22" s="4"/>
      <c r="AB22" s="4"/>
      <c r="AC22" s="4"/>
      <c r="AD22" s="4"/>
      <c r="AE22" s="4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3"/>
      <c r="CA22" s="3"/>
    </row>
    <row r="23" spans="3:79">
      <c r="L23" s="87"/>
      <c r="M23" s="87"/>
      <c r="N23" s="87"/>
      <c r="O23" s="87"/>
      <c r="P23" s="87"/>
      <c r="Q23" s="87"/>
      <c r="R23" s="87"/>
      <c r="S23" s="4"/>
      <c r="T23" s="87"/>
      <c r="U23" s="87"/>
      <c r="V23" s="87"/>
      <c r="W23" s="4"/>
      <c r="X23" s="4"/>
      <c r="Y23" s="4"/>
      <c r="Z23" s="4" t="s">
        <v>396</v>
      </c>
      <c r="AA23" s="4"/>
      <c r="AB23" s="4"/>
      <c r="AC23" s="4"/>
      <c r="AD23" s="4"/>
      <c r="AE23" s="4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</row>
    <row r="24" spans="3:79">
      <c r="K24" s="3"/>
      <c r="L24" s="87"/>
      <c r="M24" s="87"/>
      <c r="N24" s="87"/>
      <c r="O24" s="87"/>
      <c r="P24" s="87"/>
      <c r="Q24" s="87"/>
      <c r="R24" s="87"/>
      <c r="S24" s="4"/>
      <c r="T24" s="87"/>
      <c r="U24" s="87"/>
      <c r="V24" s="87"/>
      <c r="W24" s="4"/>
      <c r="X24" s="4"/>
      <c r="Y24" s="4"/>
      <c r="Z24" s="4"/>
      <c r="AA24" s="170" t="s">
        <v>397</v>
      </c>
      <c r="AB24" s="4"/>
      <c r="AC24" s="4"/>
      <c r="AD24" s="4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</row>
    <row r="25" spans="3:79">
      <c r="K25" s="3"/>
      <c r="L25" s="87"/>
      <c r="M25" s="87"/>
      <c r="N25" s="87"/>
      <c r="O25" s="87"/>
      <c r="P25" s="87"/>
      <c r="Q25" s="87"/>
      <c r="R25" s="87"/>
      <c r="S25" s="4"/>
      <c r="T25" s="87"/>
      <c r="U25" s="87"/>
      <c r="V25" s="87"/>
      <c r="W25" s="87"/>
      <c r="X25" s="87"/>
      <c r="Y25" s="4"/>
      <c r="Z25" s="4"/>
      <c r="AA25" s="4"/>
      <c r="AB25" s="172" t="s">
        <v>460</v>
      </c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</row>
    <row r="26" spans="3:79">
      <c r="K26" s="3"/>
      <c r="L26" s="87"/>
      <c r="M26" s="87"/>
      <c r="N26" s="87"/>
      <c r="O26" s="87"/>
      <c r="P26" s="87"/>
      <c r="Q26" s="87"/>
      <c r="R26" s="87"/>
      <c r="S26" s="4"/>
      <c r="T26" s="87"/>
      <c r="U26" s="87"/>
      <c r="V26" s="87"/>
      <c r="W26" s="87"/>
      <c r="X26" s="87"/>
      <c r="Y26" s="87"/>
      <c r="Z26" s="87"/>
      <c r="AA26" s="87"/>
      <c r="AB26" s="87"/>
      <c r="AC26" s="154" t="s">
        <v>461</v>
      </c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</row>
    <row r="27" spans="3:79">
      <c r="L27" s="87"/>
      <c r="M27" s="87"/>
      <c r="N27" s="87"/>
      <c r="O27" s="87"/>
      <c r="P27" s="87"/>
      <c r="Q27" s="87"/>
      <c r="R27" s="87"/>
      <c r="S27" s="4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172" t="s">
        <v>398</v>
      </c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</row>
    <row r="28" spans="3:79">
      <c r="L28" s="87"/>
      <c r="M28" s="87"/>
      <c r="N28" s="87"/>
      <c r="O28" s="87"/>
      <c r="P28" s="87"/>
      <c r="Q28" s="87"/>
      <c r="R28" s="87"/>
      <c r="S28" s="4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  <c r="BW28" s="87"/>
      <c r="BX28" s="87"/>
      <c r="BY28" s="87"/>
    </row>
    <row r="29" spans="3:79">
      <c r="L29" s="87"/>
      <c r="M29" s="87"/>
      <c r="N29" s="87"/>
      <c r="O29" s="87"/>
      <c r="P29" s="87"/>
      <c r="Q29" s="87"/>
      <c r="R29" s="87"/>
      <c r="S29" s="4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</row>
    <row r="30" spans="3:79">
      <c r="L30" s="87"/>
      <c r="M30" s="87"/>
      <c r="N30" s="87"/>
      <c r="O30" s="87"/>
      <c r="P30" s="87"/>
      <c r="Q30" s="87"/>
      <c r="R30" s="87"/>
      <c r="S30" s="4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  <c r="BU30" s="87"/>
      <c r="BV30" s="87"/>
      <c r="BW30" s="87"/>
      <c r="BX30" s="87"/>
      <c r="BY30" s="87"/>
    </row>
    <row r="31" spans="3:79">
      <c r="L31" s="87"/>
      <c r="M31" s="87"/>
      <c r="N31" s="87"/>
      <c r="O31" s="87"/>
      <c r="P31" s="87"/>
      <c r="Q31" s="87"/>
      <c r="R31" s="87"/>
      <c r="S31" s="4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</row>
    <row r="32" spans="3:79">
      <c r="L32" s="87"/>
      <c r="M32" s="87"/>
      <c r="N32" s="87"/>
      <c r="O32" s="87"/>
      <c r="P32" s="87"/>
      <c r="Q32" s="87"/>
      <c r="R32" s="87"/>
      <c r="S32" s="4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</row>
    <row r="33" spans="12:77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</row>
    <row r="34" spans="12:77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</row>
    <row r="35" spans="12:77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</row>
    <row r="36" spans="12:77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</row>
  </sheetData>
  <mergeCells count="13">
    <mergeCell ref="BZ1:CA1"/>
    <mergeCell ref="A5:B5"/>
    <mergeCell ref="E1:G1"/>
    <mergeCell ref="H1:I1"/>
    <mergeCell ref="AY1:BD1"/>
    <mergeCell ref="BE1:BH1"/>
    <mergeCell ref="BI1:BS1"/>
    <mergeCell ref="A1:A2"/>
    <mergeCell ref="B1:B2"/>
    <mergeCell ref="J1:AH1"/>
    <mergeCell ref="AI1:AX1"/>
    <mergeCell ref="C1:D1"/>
    <mergeCell ref="BT1:BY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2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10.42578125" style="8" bestFit="1" customWidth="1"/>
    <col min="2" max="2" width="10" style="137" customWidth="1"/>
    <col min="3" max="3" width="37.42578125" style="90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2" width="7.28515625" style="2" bestFit="1" customWidth="1"/>
    <col min="13" max="13" width="6.7109375" style="2" bestFit="1" customWidth="1"/>
    <col min="14" max="14" width="11.5703125" style="2" bestFit="1" customWidth="1"/>
    <col min="15" max="15" width="10.5703125" style="2" bestFit="1" customWidth="1"/>
    <col min="16" max="16" width="7.28515625" style="2" bestFit="1" customWidth="1"/>
    <col min="17" max="17" width="8.140625" style="2" bestFit="1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4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32" t="s">
        <v>1</v>
      </c>
      <c r="B1" s="634" t="s">
        <v>2</v>
      </c>
      <c r="C1" s="636" t="s">
        <v>0</v>
      </c>
      <c r="D1" s="638" t="s">
        <v>7</v>
      </c>
      <c r="E1" s="627" t="s">
        <v>6</v>
      </c>
      <c r="F1" s="628"/>
      <c r="G1" s="629" t="s">
        <v>5</v>
      </c>
      <c r="H1" s="630"/>
      <c r="I1" s="627" t="s">
        <v>65</v>
      </c>
      <c r="J1" s="628"/>
      <c r="K1" s="497" t="s">
        <v>9</v>
      </c>
      <c r="L1" s="449" t="s">
        <v>404</v>
      </c>
      <c r="M1" s="643"/>
      <c r="N1" s="644" t="s">
        <v>81</v>
      </c>
      <c r="O1" s="449" t="s">
        <v>84</v>
      </c>
      <c r="P1" s="450"/>
      <c r="Q1" s="450"/>
      <c r="R1" s="450"/>
      <c r="S1" s="450"/>
      <c r="T1" s="450"/>
      <c r="U1" s="643"/>
      <c r="V1" s="639" t="s">
        <v>86</v>
      </c>
      <c r="W1" s="639"/>
      <c r="X1" s="639"/>
      <c r="Y1" s="639"/>
      <c r="Z1" s="639"/>
      <c r="AA1" s="639"/>
      <c r="AB1" s="639"/>
    </row>
    <row r="2" spans="1:32" ht="15.75" customHeight="1" thickBot="1">
      <c r="A2" s="633"/>
      <c r="B2" s="635"/>
      <c r="C2" s="637"/>
      <c r="D2" s="448"/>
      <c r="E2" s="62"/>
      <c r="F2" s="37" t="s">
        <v>9</v>
      </c>
      <c r="G2" s="62"/>
      <c r="H2" s="63" t="s">
        <v>9</v>
      </c>
      <c r="I2" s="62"/>
      <c r="J2" s="37" t="s">
        <v>9</v>
      </c>
      <c r="K2" s="498"/>
      <c r="L2" s="320"/>
      <c r="M2" s="180" t="s">
        <v>9</v>
      </c>
      <c r="N2" s="645"/>
      <c r="O2" s="183" t="s">
        <v>138</v>
      </c>
      <c r="P2" s="183" t="s">
        <v>404</v>
      </c>
      <c r="Q2" s="183" t="s">
        <v>361</v>
      </c>
      <c r="R2" s="183" t="s">
        <v>62</v>
      </c>
      <c r="S2" s="183" t="s">
        <v>59</v>
      </c>
      <c r="T2" s="183" t="s">
        <v>137</v>
      </c>
      <c r="U2" s="184" t="s">
        <v>289</v>
      </c>
      <c r="V2" s="640" t="s">
        <v>408</v>
      </c>
      <c r="W2" s="641"/>
      <c r="X2" s="641"/>
      <c r="Y2" s="641"/>
      <c r="Z2" s="641"/>
      <c r="AA2" s="642"/>
      <c r="AB2" s="185" t="s">
        <v>47</v>
      </c>
    </row>
    <row r="3" spans="1:32" s="5" customFormat="1">
      <c r="A3" s="409" t="str">
        <f>'1-συμβολαια'!A3</f>
        <v>17ο</v>
      </c>
      <c r="B3" s="374">
        <f>'1-συμβολαια'!B3</f>
        <v>40975</v>
      </c>
      <c r="C3" s="370" t="str">
        <f>'1-συμβολαια'!C3</f>
        <v>αγοραπωλησία ΒΑΣΕΙ 1195 προσυμφώνου τίμημα = αρραβών = Δ.Ο.Υ. = 3.350.000δρχ {= 9.831,25€}</v>
      </c>
      <c r="D3" s="371">
        <f>'1-συμβολαια'!D3</f>
        <v>0</v>
      </c>
      <c r="E3" s="322"/>
      <c r="F3" s="322"/>
      <c r="G3" s="322"/>
      <c r="H3" s="322"/>
      <c r="I3" s="322"/>
      <c r="J3" s="322"/>
      <c r="K3" s="324">
        <f>'1-συμβολαια'!N3-M3-N3</f>
        <v>45.999999999999993</v>
      </c>
      <c r="L3" s="324">
        <f>'2-δικαιώμ'!N3+'5-αντίγρ'!O3</f>
        <v>6.6000000000000005</v>
      </c>
      <c r="M3" s="324">
        <v>4.4000000000000004</v>
      </c>
      <c r="N3" s="324">
        <f>'10-φπα'!F3</f>
        <v>9.6</v>
      </c>
      <c r="O3" s="324">
        <f>'1-συμβολαια'!O3</f>
        <v>63.400000000000013</v>
      </c>
      <c r="P3" s="324">
        <f>L3-M3</f>
        <v>2.2000000000000002</v>
      </c>
      <c r="Q3" s="324">
        <f>'8-κ-15-17'!AG3</f>
        <v>0</v>
      </c>
      <c r="R3" s="324">
        <f>'10-φπα'!G3</f>
        <v>11.200000000000001</v>
      </c>
      <c r="S3" s="324">
        <f>'5-αντίγρ'!AM3+'6-μεταγρ'!M3+'6-μεταγρ'!N3+'7-προςΔΟΥ'!K3+'11-χαρτόσ'!H3+'13-ντιΜιΧο'!CA3</f>
        <v>16.88</v>
      </c>
      <c r="T3" s="324">
        <f>'13-ντιΜιΧο'!BZ3</f>
        <v>626.6</v>
      </c>
      <c r="U3" s="324">
        <f>'10-φπα'!H3</f>
        <v>100.256</v>
      </c>
      <c r="V3" s="280"/>
      <c r="W3" s="275"/>
      <c r="X3" s="275"/>
      <c r="Y3" s="275"/>
      <c r="Z3" s="275"/>
      <c r="AA3" s="275"/>
      <c r="AB3" s="270"/>
    </row>
    <row r="4" spans="1:32" s="5" customFormat="1">
      <c r="A4" s="409">
        <f>'1-συμβολαια'!A4</f>
        <v>0</v>
      </c>
      <c r="B4" s="374"/>
      <c r="C4" s="370" t="str">
        <f>'1-συμβολαια'!C4</f>
        <v>χρησικτησία αγροτεμαχίου = 19?? ΑΝΑΔΑΣΜΟΣ</v>
      </c>
      <c r="D4" s="371">
        <f>'1-συμβολαια'!D4</f>
        <v>7777.77</v>
      </c>
      <c r="E4" s="322"/>
      <c r="F4" s="322"/>
      <c r="G4" s="322"/>
      <c r="H4" s="322"/>
      <c r="I4" s="322"/>
      <c r="J4" s="322"/>
      <c r="K4" s="324"/>
      <c r="L4" s="324">
        <f>'2-δικαιώμ'!N4+'5-αντίγρ'!O4</f>
        <v>13.866655000000002</v>
      </c>
      <c r="M4" s="324"/>
      <c r="N4" s="324"/>
      <c r="O4" s="324">
        <f>'1-συμβολαια'!O4</f>
        <v>123.911045</v>
      </c>
      <c r="P4" s="324">
        <f t="shared" ref="P4" si="0">L4-M4</f>
        <v>13.866655000000002</v>
      </c>
      <c r="Q4" s="324">
        <f>'8-κ-15-17'!AG4</f>
        <v>60.277717500000008</v>
      </c>
      <c r="R4" s="324">
        <f>'10-φπα'!G4</f>
        <v>22.044432</v>
      </c>
      <c r="S4" s="324">
        <f>'5-αντίγρ'!AM4+'6-μεταγρ'!M4+'6-μεταγρ'!N4+'7-προςΔΟΥ'!K4+'11-χαρτόσ'!H4+'13-ντιΜιΧο'!CA4</f>
        <v>3</v>
      </c>
      <c r="T4" s="324">
        <f>'13-ντιΜιΧο'!BZ4</f>
        <v>165</v>
      </c>
      <c r="U4" s="324">
        <f>'10-φπα'!H4</f>
        <v>26.400000000000002</v>
      </c>
      <c r="V4" s="280"/>
      <c r="W4" s="271"/>
      <c r="X4" s="271"/>
      <c r="Y4" s="271"/>
      <c r="Z4" s="271"/>
      <c r="AA4" s="271"/>
      <c r="AB4" s="274"/>
    </row>
    <row r="5" spans="1:32">
      <c r="A5" s="631" t="s">
        <v>56</v>
      </c>
      <c r="B5" s="631"/>
      <c r="C5" s="631"/>
      <c r="D5" s="631"/>
      <c r="E5" s="11">
        <f t="shared" ref="E5:AB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45.999999999999993</v>
      </c>
      <c r="L5" s="11">
        <f t="shared" si="1"/>
        <v>20.466655000000003</v>
      </c>
      <c r="M5" s="11">
        <f t="shared" si="1"/>
        <v>4.4000000000000004</v>
      </c>
      <c r="N5" s="410">
        <f t="shared" si="1"/>
        <v>9.6</v>
      </c>
      <c r="O5" s="410">
        <f t="shared" si="1"/>
        <v>187.31104500000001</v>
      </c>
      <c r="P5" s="410">
        <f t="shared" si="1"/>
        <v>16.066655000000001</v>
      </c>
      <c r="Q5" s="410">
        <f t="shared" si="1"/>
        <v>60.277717500000008</v>
      </c>
      <c r="R5" s="410">
        <f t="shared" si="1"/>
        <v>33.244432000000003</v>
      </c>
      <c r="S5" s="410">
        <f t="shared" si="1"/>
        <v>19.88</v>
      </c>
      <c r="T5" s="410">
        <f t="shared" si="1"/>
        <v>791.6</v>
      </c>
      <c r="U5" s="410">
        <f t="shared" si="1"/>
        <v>126.65600000000001</v>
      </c>
      <c r="V5" s="281">
        <f t="shared" si="1"/>
        <v>0</v>
      </c>
      <c r="W5" s="281">
        <f t="shared" si="1"/>
        <v>0</v>
      </c>
      <c r="X5" s="281">
        <f t="shared" si="1"/>
        <v>0</v>
      </c>
      <c r="Y5" s="281">
        <f t="shared" si="1"/>
        <v>0</v>
      </c>
      <c r="Z5" s="281">
        <f t="shared" si="1"/>
        <v>0</v>
      </c>
      <c r="AA5" s="281">
        <f t="shared" si="1"/>
        <v>0</v>
      </c>
      <c r="AB5" s="282">
        <f t="shared" si="1"/>
        <v>0</v>
      </c>
    </row>
    <row r="7" spans="1:32"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32">
      <c r="W8" s="84"/>
      <c r="X8" s="84"/>
      <c r="Y8" s="84"/>
      <c r="Z8" s="84"/>
      <c r="AA8" s="84"/>
      <c r="AB8" s="84"/>
      <c r="AC8" s="84"/>
      <c r="AD8" s="84"/>
      <c r="AE8" s="84"/>
      <c r="AF8" s="84"/>
    </row>
    <row r="9" spans="1:32" s="5" customFormat="1">
      <c r="A9" s="58"/>
      <c r="B9" s="112"/>
      <c r="C9" s="113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</row>
    <row r="10" spans="1:32">
      <c r="L10" s="4"/>
    </row>
    <row r="11" spans="1:32">
      <c r="L11" s="4"/>
    </row>
    <row r="12" spans="1:32">
      <c r="L12" s="4"/>
    </row>
  </sheetData>
  <mergeCells count="14">
    <mergeCell ref="V1:AB1"/>
    <mergeCell ref="V2:AA2"/>
    <mergeCell ref="O1:U1"/>
    <mergeCell ref="N1:N2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9" t="s">
        <v>77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</row>
    <row r="2" spans="1:23" s="9" customFormat="1" ht="23.25" customHeight="1" thickBot="1">
      <c r="A2" s="251" t="s">
        <v>19</v>
      </c>
      <c r="B2" s="650" t="s">
        <v>29</v>
      </c>
      <c r="C2" s="651"/>
      <c r="D2" s="652"/>
      <c r="E2" s="653" t="s">
        <v>86</v>
      </c>
      <c r="F2" s="654"/>
      <c r="G2" s="654"/>
      <c r="H2" s="655"/>
      <c r="I2" s="656" t="s">
        <v>86</v>
      </c>
      <c r="J2" s="657"/>
      <c r="K2" s="657"/>
      <c r="L2" s="658"/>
      <c r="M2" s="252" t="s">
        <v>38</v>
      </c>
      <c r="N2" s="252" t="s">
        <v>39</v>
      </c>
      <c r="O2" s="252" t="s">
        <v>40</v>
      </c>
      <c r="P2" s="252" t="s">
        <v>41</v>
      </c>
      <c r="Q2" s="252" t="s">
        <v>42</v>
      </c>
    </row>
    <row r="3" spans="1:23" s="18" customFormat="1">
      <c r="A3" s="249" t="str">
        <f>'1-συμβολαια'!A3</f>
        <v>17ο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46" t="s">
        <v>107</v>
      </c>
      <c r="C6" s="646"/>
      <c r="D6" s="646"/>
      <c r="E6" s="646"/>
      <c r="F6" s="646"/>
      <c r="G6" s="646"/>
      <c r="H6" s="646"/>
      <c r="I6" s="646"/>
      <c r="J6" s="646"/>
      <c r="K6" s="646"/>
      <c r="L6" s="3"/>
      <c r="M6" s="3"/>
      <c r="N6" s="3"/>
      <c r="O6" s="3"/>
      <c r="P6" s="3"/>
      <c r="Q6" s="3"/>
    </row>
    <row r="7" spans="1:23" ht="15.75" customHeight="1">
      <c r="C7" s="648" t="s">
        <v>108</v>
      </c>
      <c r="D7" s="648"/>
      <c r="E7" s="648"/>
      <c r="F7" s="648"/>
      <c r="G7" s="648"/>
      <c r="H7" s="648"/>
      <c r="I7" s="648"/>
      <c r="J7" s="648"/>
      <c r="K7" s="648"/>
      <c r="L7" s="3"/>
      <c r="M7" s="3"/>
      <c r="N7" s="3"/>
      <c r="O7" s="3"/>
      <c r="P7" s="3"/>
      <c r="Q7" s="3"/>
    </row>
    <row r="8" spans="1:23" ht="15.75" customHeight="1">
      <c r="D8" s="646" t="s">
        <v>288</v>
      </c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646"/>
      <c r="P8" s="3"/>
      <c r="Q8" s="3"/>
    </row>
    <row r="9" spans="1:23" s="5" customFormat="1" ht="15.75" customHeight="1">
      <c r="A9" s="58"/>
      <c r="B9" s="247"/>
      <c r="C9" s="247"/>
      <c r="D9" s="248"/>
      <c r="E9" s="648" t="s">
        <v>405</v>
      </c>
      <c r="F9" s="648"/>
      <c r="G9" s="648"/>
      <c r="H9" s="648"/>
      <c r="I9" s="648"/>
      <c r="J9" s="648"/>
      <c r="K9" s="648"/>
      <c r="L9" s="648"/>
      <c r="M9" s="648"/>
      <c r="N9" s="3"/>
      <c r="O9" s="3"/>
      <c r="P9" s="3"/>
      <c r="Q9" s="3"/>
    </row>
    <row r="10" spans="1:23" s="5" customFormat="1" ht="15.75" customHeight="1">
      <c r="A10" s="58"/>
      <c r="B10" s="247"/>
      <c r="C10" s="247"/>
      <c r="D10" s="248"/>
      <c r="E10" s="6"/>
      <c r="F10" s="646" t="s">
        <v>130</v>
      </c>
      <c r="G10" s="646"/>
      <c r="H10" s="646"/>
      <c r="I10" s="646"/>
      <c r="J10" s="646"/>
      <c r="K10" s="646"/>
      <c r="L10" s="646"/>
      <c r="M10" s="646"/>
      <c r="N10" s="646"/>
      <c r="O10" s="646"/>
      <c r="P10" s="646"/>
      <c r="Q10" s="3"/>
    </row>
    <row r="11" spans="1:23" s="5" customFormat="1" ht="15.75" customHeight="1">
      <c r="A11" s="58"/>
      <c r="B11" s="247"/>
      <c r="C11" s="247"/>
      <c r="D11" s="248"/>
      <c r="E11" s="6"/>
      <c r="F11" s="6"/>
      <c r="G11" s="648" t="s">
        <v>406</v>
      </c>
      <c r="H11" s="648"/>
      <c r="I11" s="648"/>
      <c r="J11" s="648"/>
      <c r="K11" s="648"/>
      <c r="L11" s="648"/>
      <c r="M11" s="648"/>
      <c r="N11" s="648"/>
      <c r="O11" s="648"/>
      <c r="P11" s="648"/>
      <c r="Q11" s="648"/>
    </row>
    <row r="12" spans="1:23" s="5" customFormat="1" ht="15.75" customHeight="1">
      <c r="A12" s="58"/>
      <c r="B12" s="247"/>
      <c r="C12" s="247"/>
      <c r="D12" s="248"/>
      <c r="E12" s="6"/>
      <c r="F12" s="6"/>
      <c r="G12" s="241"/>
      <c r="H12" s="646" t="s">
        <v>109</v>
      </c>
      <c r="I12" s="646"/>
      <c r="J12" s="646"/>
      <c r="K12" s="646"/>
      <c r="L12" s="646"/>
      <c r="M12" s="646"/>
      <c r="N12" s="646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8"/>
      <c r="B13" s="247"/>
      <c r="C13" s="247"/>
      <c r="D13" s="248"/>
      <c r="E13" s="6"/>
      <c r="F13" s="6"/>
      <c r="G13" s="241"/>
      <c r="H13" s="6"/>
      <c r="I13" s="648" t="s">
        <v>110</v>
      </c>
      <c r="J13" s="648"/>
      <c r="K13" s="648"/>
      <c r="L13" s="648"/>
      <c r="M13" s="648"/>
      <c r="N13" s="648"/>
      <c r="O13" s="648"/>
      <c r="P13" s="648"/>
      <c r="Q13" s="648"/>
      <c r="R13" s="648"/>
      <c r="S13" s="3"/>
      <c r="T13" s="3"/>
      <c r="U13" s="3"/>
      <c r="V13" s="3"/>
      <c r="W13" s="3"/>
    </row>
    <row r="14" spans="1:23" s="5" customFormat="1" ht="15.75" customHeight="1">
      <c r="A14" s="58"/>
      <c r="B14" s="247"/>
      <c r="C14" s="247"/>
      <c r="D14" s="248"/>
      <c r="E14" s="6"/>
      <c r="F14" s="6"/>
      <c r="G14" s="241"/>
      <c r="H14" s="6"/>
      <c r="I14" s="6"/>
      <c r="J14" s="646" t="s">
        <v>111</v>
      </c>
      <c r="K14" s="646"/>
      <c r="L14" s="646"/>
      <c r="M14" s="646"/>
      <c r="N14" s="646"/>
      <c r="O14" s="646"/>
      <c r="P14" s="646"/>
      <c r="Q14" s="646"/>
      <c r="R14" s="3"/>
      <c r="S14" s="3"/>
      <c r="T14" s="3"/>
      <c r="U14" s="3"/>
      <c r="V14" s="3"/>
      <c r="W14" s="3"/>
    </row>
    <row r="15" spans="1:23" s="5" customFormat="1" ht="15.75" customHeight="1">
      <c r="A15" s="58"/>
      <c r="B15" s="247"/>
      <c r="C15" s="247"/>
      <c r="D15" s="248"/>
      <c r="E15" s="6"/>
      <c r="F15" s="6"/>
      <c r="G15" s="241"/>
      <c r="H15" s="6"/>
      <c r="I15" s="6"/>
      <c r="J15" s="6"/>
      <c r="K15" s="647" t="s">
        <v>131</v>
      </c>
      <c r="L15" s="647"/>
      <c r="M15" s="647"/>
      <c r="N15" s="647"/>
      <c r="O15" s="647"/>
      <c r="P15" s="647"/>
      <c r="Q15" s="647"/>
      <c r="R15" s="647"/>
      <c r="S15" s="647"/>
      <c r="T15" s="647"/>
      <c r="U15" s="647"/>
      <c r="V15" s="3"/>
      <c r="W15" s="3"/>
    </row>
    <row r="16" spans="1:23" s="5" customFormat="1" ht="15.75" customHeight="1">
      <c r="A16" s="58"/>
      <c r="B16" s="247"/>
      <c r="C16" s="247"/>
      <c r="D16" s="248"/>
      <c r="E16" s="6"/>
      <c r="F16" s="6"/>
      <c r="G16" s="241"/>
      <c r="H16" s="6"/>
      <c r="I16" s="6"/>
      <c r="J16" s="6"/>
      <c r="K16" s="6"/>
      <c r="L16" s="646" t="s">
        <v>112</v>
      </c>
      <c r="M16" s="646"/>
      <c r="N16" s="646"/>
      <c r="O16" s="646"/>
      <c r="P16" s="646"/>
      <c r="Q16" s="646"/>
      <c r="R16" s="646"/>
      <c r="S16" s="646"/>
      <c r="T16" s="3"/>
      <c r="U16" s="3"/>
      <c r="V16" s="3"/>
      <c r="W16" s="3"/>
    </row>
    <row r="17" spans="1:23" s="5" customFormat="1" ht="15.75" customHeight="1">
      <c r="A17" s="58"/>
      <c r="B17" s="247"/>
      <c r="C17" s="247"/>
      <c r="D17" s="248"/>
      <c r="E17" s="6"/>
      <c r="F17" s="6"/>
      <c r="G17" s="241"/>
      <c r="H17" s="6"/>
      <c r="I17" s="6"/>
      <c r="J17" s="6"/>
      <c r="K17" s="6"/>
      <c r="L17" s="3"/>
      <c r="M17" s="648" t="s">
        <v>113</v>
      </c>
      <c r="N17" s="648"/>
      <c r="O17" s="648"/>
      <c r="P17" s="648"/>
      <c r="Q17" s="648"/>
      <c r="R17" s="648"/>
      <c r="S17" s="648"/>
      <c r="T17" s="648"/>
      <c r="U17" s="3"/>
      <c r="V17" s="3"/>
      <c r="W17" s="3"/>
    </row>
    <row r="18" spans="1:23" s="5" customFormat="1" ht="15.75" customHeight="1">
      <c r="A18" s="58"/>
      <c r="B18" s="247"/>
      <c r="C18" s="247"/>
      <c r="D18" s="248"/>
      <c r="E18" s="6"/>
      <c r="F18" s="6"/>
      <c r="G18" s="241"/>
      <c r="H18" s="6"/>
      <c r="I18" s="6"/>
      <c r="J18" s="6"/>
      <c r="K18" s="6"/>
      <c r="L18" s="3"/>
      <c r="M18" s="3"/>
      <c r="N18" s="646" t="s">
        <v>114</v>
      </c>
      <c r="O18" s="646"/>
      <c r="P18" s="646"/>
      <c r="Q18" s="646"/>
      <c r="R18" s="646"/>
      <c r="S18" s="646"/>
      <c r="T18" s="646"/>
      <c r="U18" s="646"/>
      <c r="V18" s="646"/>
      <c r="W18" s="646"/>
    </row>
    <row r="19" spans="1:23" s="5" customFormat="1" ht="15.75" customHeight="1">
      <c r="A19" s="58"/>
      <c r="B19" s="247"/>
      <c r="C19" s="247"/>
      <c r="D19" s="248"/>
      <c r="E19" s="6"/>
      <c r="F19" s="6"/>
      <c r="G19" s="241"/>
      <c r="H19" s="241"/>
      <c r="I19" s="241"/>
      <c r="J19" s="241"/>
      <c r="K19" s="241"/>
      <c r="L19" s="241"/>
      <c r="M19" s="241"/>
      <c r="N19" s="241"/>
      <c r="O19" s="241"/>
      <c r="P19" s="241"/>
      <c r="Q19" s="241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J28" sqref="J28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49" t="s">
        <v>77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  <c r="T1" s="649"/>
    </row>
    <row r="2" spans="1:20" s="9" customFormat="1" ht="23.25" customHeight="1" thickBot="1">
      <c r="A2" s="251" t="s">
        <v>19</v>
      </c>
      <c r="B2" s="650" t="s">
        <v>29</v>
      </c>
      <c r="C2" s="651"/>
      <c r="D2" s="652"/>
      <c r="E2" s="653" t="s">
        <v>86</v>
      </c>
      <c r="F2" s="654"/>
      <c r="G2" s="655"/>
      <c r="H2" s="660" t="s">
        <v>86</v>
      </c>
      <c r="I2" s="661"/>
      <c r="J2" s="662"/>
      <c r="K2" s="656" t="s">
        <v>86</v>
      </c>
      <c r="L2" s="657"/>
      <c r="M2" s="658"/>
      <c r="N2" s="252" t="s">
        <v>36</v>
      </c>
      <c r="O2" s="252" t="s">
        <v>37</v>
      </c>
      <c r="P2" s="252" t="s">
        <v>38</v>
      </c>
      <c r="Q2" s="252" t="s">
        <v>39</v>
      </c>
      <c r="R2" s="252" t="s">
        <v>40</v>
      </c>
      <c r="S2" s="252" t="s">
        <v>41</v>
      </c>
      <c r="T2" s="252" t="s">
        <v>42</v>
      </c>
    </row>
    <row r="3" spans="1:20" s="18" customFormat="1">
      <c r="A3" s="249" t="str">
        <f>'1-συμβολαια'!A3</f>
        <v>17ο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</row>
    <row r="4" spans="1:20" s="18" customFormat="1">
      <c r="A4" s="30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6" spans="1:20" ht="15.75">
      <c r="B6" s="646" t="s">
        <v>115</v>
      </c>
      <c r="C6" s="646"/>
      <c r="D6" s="646"/>
      <c r="E6" s="646"/>
      <c r="F6" s="646"/>
      <c r="G6" s="646"/>
      <c r="H6" s="646"/>
      <c r="I6" s="120"/>
      <c r="J6" s="6"/>
      <c r="K6" s="6"/>
      <c r="L6" s="3"/>
      <c r="M6" s="3"/>
      <c r="N6" s="3"/>
      <c r="O6" s="3"/>
    </row>
    <row r="7" spans="1:20" ht="15.75">
      <c r="B7" s="6"/>
      <c r="C7" s="648" t="s">
        <v>116</v>
      </c>
      <c r="D7" s="648"/>
      <c r="E7" s="648"/>
      <c r="F7" s="648"/>
      <c r="G7" s="648"/>
      <c r="H7" s="648"/>
      <c r="I7" s="648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46" t="s">
        <v>117</v>
      </c>
      <c r="E8" s="646"/>
      <c r="F8" s="646"/>
      <c r="G8" s="646"/>
      <c r="H8" s="646"/>
      <c r="I8" s="646"/>
      <c r="J8" s="646"/>
      <c r="K8" s="646"/>
      <c r="L8" s="3"/>
      <c r="M8" s="3"/>
      <c r="N8" s="3"/>
      <c r="O8" s="3"/>
    </row>
    <row r="9" spans="1:20" ht="15.75" customHeight="1">
      <c r="B9" s="6"/>
      <c r="C9" s="6"/>
      <c r="D9" s="6"/>
      <c r="E9" s="659" t="s">
        <v>122</v>
      </c>
      <c r="F9" s="659"/>
      <c r="G9" s="659"/>
      <c r="H9" s="659"/>
      <c r="I9" s="659"/>
      <c r="J9" s="659"/>
      <c r="K9" s="659"/>
      <c r="L9" s="659"/>
      <c r="M9" s="3"/>
      <c r="N9" s="3"/>
      <c r="O9" s="3"/>
    </row>
    <row r="10" spans="1:20" ht="15.75" customHeight="1">
      <c r="B10" s="6"/>
      <c r="C10" s="6"/>
      <c r="D10" s="6"/>
      <c r="E10" s="6"/>
      <c r="F10" s="646" t="s">
        <v>118</v>
      </c>
      <c r="G10" s="646"/>
      <c r="H10" s="646"/>
      <c r="I10" s="646"/>
      <c r="J10" s="646"/>
      <c r="K10" s="646"/>
      <c r="L10" s="646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48" t="s">
        <v>119</v>
      </c>
      <c r="H11" s="648"/>
      <c r="I11" s="648"/>
      <c r="J11" s="648"/>
      <c r="K11" s="648"/>
      <c r="L11" s="648"/>
      <c r="M11" s="648"/>
      <c r="N11" s="3"/>
      <c r="O11" s="3"/>
    </row>
    <row r="12" spans="1:20" ht="15.75">
      <c r="B12" s="6"/>
      <c r="C12" s="6"/>
      <c r="D12" s="6"/>
      <c r="E12" s="6"/>
      <c r="F12" s="6"/>
      <c r="G12" s="6"/>
      <c r="H12" s="646" t="s">
        <v>120</v>
      </c>
      <c r="I12" s="646"/>
      <c r="J12" s="646"/>
      <c r="K12" s="646"/>
      <c r="L12" s="646"/>
      <c r="M12" s="646"/>
      <c r="N12" s="646"/>
      <c r="O12" s="3"/>
    </row>
    <row r="13" spans="1:20" ht="15.75">
      <c r="B13" s="6"/>
      <c r="C13" s="6"/>
      <c r="D13" s="6"/>
      <c r="E13" s="6"/>
      <c r="F13" s="6"/>
      <c r="G13" s="6"/>
      <c r="H13" s="6"/>
      <c r="I13" s="648" t="s">
        <v>121</v>
      </c>
      <c r="J13" s="648"/>
      <c r="K13" s="648"/>
      <c r="L13" s="648"/>
      <c r="M13" s="648"/>
      <c r="N13" s="648"/>
      <c r="O13" s="648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8.140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495" t="s">
        <v>67</v>
      </c>
      <c r="B1" s="495"/>
      <c r="C1" s="669" t="s">
        <v>68</v>
      </c>
      <c r="D1" s="669"/>
      <c r="E1" s="495" t="s">
        <v>0</v>
      </c>
      <c r="F1" s="495"/>
      <c r="G1" s="667" t="s">
        <v>10</v>
      </c>
      <c r="H1" s="667"/>
      <c r="I1" s="667"/>
      <c r="J1" s="495" t="s">
        <v>8</v>
      </c>
      <c r="K1" s="495"/>
      <c r="L1" s="670" t="s">
        <v>407</v>
      </c>
      <c r="M1" s="671"/>
      <c r="N1" s="671"/>
      <c r="O1" s="672"/>
      <c r="P1" s="668" t="s">
        <v>66</v>
      </c>
      <c r="Q1" s="668"/>
      <c r="R1" s="667" t="s">
        <v>55</v>
      </c>
      <c r="S1" s="667"/>
      <c r="T1" s="665" t="s">
        <v>46</v>
      </c>
      <c r="U1" s="663" t="s">
        <v>86</v>
      </c>
      <c r="V1" s="663"/>
      <c r="W1" s="663"/>
      <c r="X1" s="663"/>
      <c r="Y1" s="663"/>
      <c r="Z1" s="663"/>
      <c r="AA1" s="663"/>
      <c r="AB1" s="663"/>
      <c r="AC1" s="663"/>
    </row>
    <row r="2" spans="1:35" s="12" customFormat="1" ht="15.75" customHeight="1" thickBot="1">
      <c r="A2" s="95"/>
      <c r="B2" s="51"/>
      <c r="C2" s="85"/>
      <c r="D2" s="54" t="s">
        <v>69</v>
      </c>
      <c r="E2" s="96"/>
      <c r="F2" s="52" t="s">
        <v>69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69</v>
      </c>
      <c r="L2" s="73" t="s">
        <v>318</v>
      </c>
      <c r="M2" s="73" t="s">
        <v>319</v>
      </c>
      <c r="N2" s="73" t="s">
        <v>320</v>
      </c>
      <c r="O2" s="246" t="s">
        <v>29</v>
      </c>
      <c r="P2" s="60" t="s">
        <v>23</v>
      </c>
      <c r="Q2" s="53" t="s">
        <v>69</v>
      </c>
      <c r="R2" s="73" t="s">
        <v>23</v>
      </c>
      <c r="S2" s="36" t="s">
        <v>69</v>
      </c>
      <c r="T2" s="666"/>
      <c r="U2" s="664"/>
      <c r="V2" s="664"/>
      <c r="W2" s="664"/>
      <c r="X2" s="664"/>
      <c r="Y2" s="664"/>
      <c r="Z2" s="664"/>
      <c r="AA2" s="664"/>
      <c r="AB2" s="664"/>
      <c r="AC2" s="664"/>
    </row>
    <row r="3" spans="1:35" s="18" customFormat="1">
      <c r="A3" s="13" t="str">
        <f>'1-συμβολαια'!A3</f>
        <v>17ο</v>
      </c>
      <c r="B3" s="50"/>
      <c r="C3" s="80">
        <f>'1-συμβολαια'!B3</f>
        <v>40975</v>
      </c>
      <c r="D3" s="19"/>
      <c r="E3" s="91" t="str">
        <f>'1-συμβολαια'!C3</f>
        <v>αγοραπωλησία ΒΑΣΕΙ 1195 προσυμφώνου τίμημα = αρραβών = Δ.Ο.Υ. = 3.350.000δρχ {= 9.831,25€}</v>
      </c>
      <c r="F3" s="14"/>
      <c r="G3" s="15" t="str">
        <f>'4-πολλυπρ'!D3</f>
        <v>???</v>
      </c>
      <c r="H3" s="15" t="str">
        <f>'4-πολλυπρ'!I3</f>
        <v>219-54</v>
      </c>
      <c r="I3" s="20"/>
      <c r="J3" s="20">
        <f>'1-συμβολαια'!D3</f>
        <v>0</v>
      </c>
      <c r="K3" s="20"/>
      <c r="L3" s="27">
        <f>'11-χαρτόσ'!D3</f>
        <v>3</v>
      </c>
      <c r="M3" s="27"/>
      <c r="N3" s="27"/>
      <c r="O3" s="21"/>
      <c r="P3" s="17" t="e">
        <f>#REF!-R3</f>
        <v>#REF!</v>
      </c>
      <c r="Q3" s="16"/>
      <c r="R3" s="22">
        <f>'5-αντίγρ'!Q3</f>
        <v>2.2000000000000002</v>
      </c>
      <c r="S3" s="23"/>
      <c r="T3" s="24"/>
      <c r="U3" s="123"/>
      <c r="V3" s="123"/>
      <c r="W3" s="124"/>
      <c r="X3" s="125"/>
      <c r="Y3" s="125"/>
      <c r="Z3" s="125"/>
      <c r="AA3" s="125"/>
      <c r="AB3" s="125"/>
      <c r="AC3" s="125"/>
    </row>
    <row r="4" spans="1:35" s="18" customFormat="1">
      <c r="A4" s="13">
        <f>'1-συμβολαια'!A4</f>
        <v>0</v>
      </c>
      <c r="B4" s="50"/>
      <c r="C4" s="80">
        <f>'1-συμβολαια'!B4</f>
        <v>0</v>
      </c>
      <c r="D4" s="19"/>
      <c r="E4" s="91" t="str">
        <f>'1-συμβολαια'!C4</f>
        <v>χρησικτησία αγροτεμαχίου = 19?? ΑΝΑΔΑΣΜΟΣ</v>
      </c>
      <c r="F4" s="14"/>
      <c r="G4" s="15">
        <f>'4-πολλυπρ'!D4</f>
        <v>0</v>
      </c>
      <c r="H4" s="15">
        <f>'4-πολλυπρ'!I4</f>
        <v>0</v>
      </c>
      <c r="I4" s="20"/>
      <c r="J4" s="20">
        <f>'1-συμβολαια'!D4</f>
        <v>7777.77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35">
      <c r="A5" s="439" t="s">
        <v>56</v>
      </c>
      <c r="B5" s="440"/>
      <c r="C5" s="440"/>
      <c r="D5" s="440"/>
      <c r="E5" s="440"/>
      <c r="F5" s="440"/>
      <c r="G5" s="440"/>
      <c r="H5" s="440"/>
      <c r="I5" s="440"/>
      <c r="J5" s="440"/>
      <c r="K5" s="45"/>
      <c r="L5" s="1">
        <f>SUM(L3:L4)</f>
        <v>3</v>
      </c>
      <c r="M5" s="1"/>
      <c r="N5" s="1"/>
      <c r="O5" s="1">
        <f>SUM(O3:O4)</f>
        <v>0</v>
      </c>
      <c r="P5" s="38" t="e">
        <f>SUM(P3:P4)</f>
        <v>#REF!</v>
      </c>
      <c r="Q5" s="1">
        <f>SUM(Q3:Q4)</f>
        <v>0</v>
      </c>
      <c r="R5" s="1">
        <f>SUM(R3:R4)</f>
        <v>2.2000000000000002</v>
      </c>
      <c r="S5" s="1">
        <f>SUM(S3:S4)</f>
        <v>0</v>
      </c>
      <c r="T5" s="3"/>
      <c r="U5" s="82"/>
      <c r="V5" s="82"/>
    </row>
    <row r="6" spans="1:35">
      <c r="T6" s="122"/>
    </row>
    <row r="7" spans="1:35" ht="15.75" customHeight="1">
      <c r="T7" s="122"/>
      <c r="U7" s="646" t="s">
        <v>123</v>
      </c>
      <c r="V7" s="646"/>
      <c r="W7" s="646"/>
      <c r="X7" s="646"/>
      <c r="Y7" s="646"/>
      <c r="Z7" s="646"/>
      <c r="AA7" s="646"/>
      <c r="AB7" s="646"/>
      <c r="AC7" s="646"/>
      <c r="AD7" s="120"/>
      <c r="AE7" s="120"/>
      <c r="AF7" s="120"/>
      <c r="AG7" s="120"/>
      <c r="AH7" s="115"/>
      <c r="AI7" s="115"/>
    </row>
    <row r="8" spans="1:35" ht="15.75" customHeight="1">
      <c r="T8" s="122"/>
      <c r="U8" s="121"/>
      <c r="V8" s="648" t="s">
        <v>124</v>
      </c>
      <c r="W8" s="648"/>
      <c r="X8" s="648"/>
      <c r="Y8" s="648"/>
      <c r="Z8" s="648"/>
      <c r="AA8" s="648"/>
      <c r="AB8" s="648"/>
      <c r="AC8" s="648"/>
      <c r="AD8" s="648"/>
      <c r="AE8" s="115"/>
      <c r="AF8" s="115"/>
      <c r="AG8" s="115"/>
      <c r="AH8" s="115"/>
      <c r="AI8" s="115"/>
    </row>
    <row r="9" spans="1:35" ht="15.75" customHeight="1">
      <c r="T9" s="122"/>
      <c r="U9" s="121"/>
      <c r="V9" s="121"/>
      <c r="W9" s="646" t="s">
        <v>125</v>
      </c>
      <c r="X9" s="646"/>
      <c r="Y9" s="646"/>
      <c r="Z9" s="646"/>
      <c r="AA9" s="646"/>
      <c r="AB9" s="646"/>
      <c r="AC9" s="646"/>
      <c r="AD9" s="646"/>
      <c r="AE9" s="646"/>
      <c r="AF9" s="115"/>
      <c r="AG9" s="115"/>
      <c r="AH9" s="115"/>
      <c r="AI9" s="115"/>
    </row>
    <row r="10" spans="1:35" ht="15.75">
      <c r="U10" s="121"/>
      <c r="V10" s="121"/>
      <c r="W10" s="121"/>
      <c r="X10" s="648" t="s">
        <v>126</v>
      </c>
      <c r="Y10" s="648"/>
      <c r="Z10" s="648"/>
      <c r="AA10" s="648"/>
      <c r="AB10" s="648"/>
      <c r="AC10" s="648"/>
      <c r="AD10" s="648"/>
      <c r="AE10" s="648"/>
      <c r="AF10" s="648"/>
      <c r="AG10" s="115"/>
      <c r="AH10" s="115"/>
      <c r="AI10" s="115"/>
    </row>
    <row r="11" spans="1:35" ht="15.75">
      <c r="U11" s="121"/>
      <c r="V11" s="121"/>
      <c r="W11" s="121"/>
      <c r="X11" s="121"/>
      <c r="Y11" s="646" t="s">
        <v>127</v>
      </c>
      <c r="Z11" s="646"/>
      <c r="AA11" s="646"/>
      <c r="AB11" s="646"/>
      <c r="AC11" s="646"/>
      <c r="AD11" s="646"/>
      <c r="AE11" s="646"/>
      <c r="AF11" s="646"/>
      <c r="AG11" s="646"/>
      <c r="AH11" s="115"/>
      <c r="AI11" s="115"/>
    </row>
    <row r="12" spans="1:35" ht="15.75">
      <c r="U12" s="121"/>
      <c r="V12" s="121"/>
      <c r="W12" s="121"/>
      <c r="X12" s="121"/>
      <c r="Y12" s="121"/>
      <c r="Z12" s="648" t="s">
        <v>128</v>
      </c>
      <c r="AA12" s="648"/>
      <c r="AB12" s="648"/>
      <c r="AC12" s="648"/>
      <c r="AD12" s="648"/>
      <c r="AE12" s="648"/>
      <c r="AF12" s="648"/>
      <c r="AG12" s="648"/>
      <c r="AH12" s="648"/>
      <c r="AI12" s="115"/>
    </row>
    <row r="13" spans="1:35" ht="15.75">
      <c r="U13" s="121"/>
      <c r="V13" s="121"/>
      <c r="W13" s="121"/>
      <c r="X13" s="121"/>
      <c r="Y13" s="121"/>
      <c r="Z13" s="121"/>
      <c r="AA13" s="646" t="s">
        <v>129</v>
      </c>
      <c r="AB13" s="646"/>
      <c r="AC13" s="646"/>
      <c r="AD13" s="646"/>
      <c r="AE13" s="646"/>
      <c r="AF13" s="646"/>
      <c r="AG13" s="646"/>
      <c r="AH13" s="646"/>
      <c r="AI13" s="646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677" t="s">
        <v>31</v>
      </c>
      <c r="B1" s="678"/>
      <c r="C1" s="678"/>
      <c r="D1" s="678"/>
      <c r="E1" s="679"/>
      <c r="F1" s="680" t="s">
        <v>291</v>
      </c>
      <c r="G1" s="681"/>
      <c r="H1" s="681"/>
      <c r="I1" s="682"/>
      <c r="J1" s="673" t="s">
        <v>292</v>
      </c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5"/>
      <c r="Z1" s="683" t="s">
        <v>293</v>
      </c>
      <c r="AA1" s="684"/>
      <c r="AB1" s="684"/>
      <c r="AC1" s="685"/>
      <c r="AD1" s="673" t="s">
        <v>294</v>
      </c>
      <c r="AE1" s="674"/>
      <c r="AF1" s="674"/>
      <c r="AG1" s="674"/>
      <c r="AH1" s="674"/>
      <c r="AI1" s="674"/>
      <c r="AJ1" s="674"/>
      <c r="AK1" s="674"/>
      <c r="AL1" s="674"/>
      <c r="AM1" s="674"/>
      <c r="AN1" s="674"/>
      <c r="AO1" s="674"/>
      <c r="AP1" s="674"/>
      <c r="AQ1" s="674"/>
      <c r="AR1" s="674"/>
      <c r="AS1" s="675"/>
      <c r="AT1" s="680" t="s">
        <v>295</v>
      </c>
      <c r="AU1" s="681"/>
      <c r="AV1" s="681"/>
      <c r="AW1" s="682"/>
      <c r="AX1" s="673" t="s">
        <v>296</v>
      </c>
      <c r="AY1" s="674"/>
      <c r="AZ1" s="674"/>
      <c r="BA1" s="674"/>
      <c r="BB1" s="674"/>
      <c r="BC1" s="674"/>
      <c r="BD1" s="674"/>
      <c r="BE1" s="674"/>
      <c r="BF1" s="674"/>
      <c r="BG1" s="674"/>
      <c r="BH1" s="674"/>
      <c r="BI1" s="674"/>
      <c r="BJ1" s="674"/>
      <c r="BK1" s="674"/>
      <c r="BL1" s="674"/>
      <c r="BM1" s="675"/>
    </row>
    <row r="2" spans="1:65" s="4" customFormat="1" ht="23.25" customHeight="1">
      <c r="A2" s="191" t="s">
        <v>19</v>
      </c>
      <c r="B2" s="191" t="s">
        <v>297</v>
      </c>
      <c r="C2" s="192" t="s">
        <v>298</v>
      </c>
      <c r="D2" s="449" t="s">
        <v>29</v>
      </c>
      <c r="E2" s="643"/>
      <c r="F2" s="193" t="s">
        <v>299</v>
      </c>
      <c r="G2" s="191" t="s">
        <v>18</v>
      </c>
      <c r="H2" s="193" t="s">
        <v>23</v>
      </c>
      <c r="I2" s="194" t="s">
        <v>86</v>
      </c>
      <c r="J2" s="195" t="s">
        <v>300</v>
      </c>
      <c r="K2" s="195" t="s">
        <v>301</v>
      </c>
      <c r="L2" s="193" t="s">
        <v>302</v>
      </c>
      <c r="M2" s="193" t="s">
        <v>303</v>
      </c>
      <c r="N2" s="193" t="s">
        <v>304</v>
      </c>
      <c r="O2" s="193" t="s">
        <v>305</v>
      </c>
      <c r="P2" s="193" t="s">
        <v>306</v>
      </c>
      <c r="Q2" s="193" t="s">
        <v>307</v>
      </c>
      <c r="R2" s="193" t="s">
        <v>308</v>
      </c>
      <c r="S2" s="193" t="s">
        <v>309</v>
      </c>
      <c r="T2" s="193" t="s">
        <v>310</v>
      </c>
      <c r="U2" s="193" t="s">
        <v>23</v>
      </c>
      <c r="V2" s="193" t="s">
        <v>311</v>
      </c>
      <c r="W2" s="193" t="s">
        <v>312</v>
      </c>
      <c r="X2" s="193" t="s">
        <v>313</v>
      </c>
      <c r="Y2" s="196" t="s">
        <v>314</v>
      </c>
      <c r="Z2" s="193" t="s">
        <v>299</v>
      </c>
      <c r="AA2" s="191" t="s">
        <v>18</v>
      </c>
      <c r="AB2" s="193" t="s">
        <v>23</v>
      </c>
      <c r="AC2" s="197" t="s">
        <v>86</v>
      </c>
      <c r="AD2" s="195" t="s">
        <v>300</v>
      </c>
      <c r="AE2" s="195" t="s">
        <v>301</v>
      </c>
      <c r="AF2" s="193" t="s">
        <v>302</v>
      </c>
      <c r="AG2" s="193" t="s">
        <v>303</v>
      </c>
      <c r="AH2" s="193" t="s">
        <v>304</v>
      </c>
      <c r="AI2" s="193" t="s">
        <v>305</v>
      </c>
      <c r="AJ2" s="193" t="s">
        <v>306</v>
      </c>
      <c r="AK2" s="193" t="s">
        <v>307</v>
      </c>
      <c r="AL2" s="193" t="s">
        <v>308</v>
      </c>
      <c r="AM2" s="193" t="s">
        <v>309</v>
      </c>
      <c r="AN2" s="193" t="s">
        <v>310</v>
      </c>
      <c r="AO2" s="193" t="s">
        <v>23</v>
      </c>
      <c r="AP2" s="193" t="s">
        <v>311</v>
      </c>
      <c r="AQ2" s="193" t="s">
        <v>312</v>
      </c>
      <c r="AR2" s="193" t="s">
        <v>313</v>
      </c>
      <c r="AS2" s="196" t="s">
        <v>314</v>
      </c>
      <c r="AT2" s="193" t="s">
        <v>299</v>
      </c>
      <c r="AU2" s="191" t="s">
        <v>18</v>
      </c>
      <c r="AV2" s="193" t="s">
        <v>23</v>
      </c>
      <c r="AW2" s="194" t="s">
        <v>86</v>
      </c>
      <c r="AX2" s="195" t="s">
        <v>300</v>
      </c>
      <c r="AY2" s="195" t="s">
        <v>301</v>
      </c>
      <c r="AZ2" s="193" t="s">
        <v>302</v>
      </c>
      <c r="BA2" s="193" t="s">
        <v>303</v>
      </c>
      <c r="BB2" s="193" t="s">
        <v>304</v>
      </c>
      <c r="BC2" s="193" t="s">
        <v>305</v>
      </c>
      <c r="BD2" s="193" t="s">
        <v>306</v>
      </c>
      <c r="BE2" s="193" t="s">
        <v>307</v>
      </c>
      <c r="BF2" s="193" t="s">
        <v>308</v>
      </c>
      <c r="BG2" s="193" t="s">
        <v>309</v>
      </c>
      <c r="BH2" s="193" t="s">
        <v>310</v>
      </c>
      <c r="BI2" s="193" t="s">
        <v>23</v>
      </c>
      <c r="BJ2" s="193" t="s">
        <v>311</v>
      </c>
      <c r="BK2" s="193" t="s">
        <v>312</v>
      </c>
      <c r="BL2" s="193" t="s">
        <v>315</v>
      </c>
      <c r="BM2" s="196" t="s">
        <v>314</v>
      </c>
    </row>
    <row r="3" spans="1:65" s="34" customFormat="1">
      <c r="A3" s="30" t="str">
        <f>'1-συμβολαια'!A3</f>
        <v>17ο</v>
      </c>
      <c r="B3" s="15" t="str">
        <f>'4-πολλυπρ'!D3</f>
        <v>???</v>
      </c>
      <c r="C3" s="15" t="str">
        <f>'4-πολλυπρ'!I3</f>
        <v>219-54</v>
      </c>
      <c r="D3" s="32"/>
      <c r="E3" s="30"/>
      <c r="F3" s="30"/>
      <c r="G3" s="31"/>
      <c r="H3" s="30"/>
      <c r="I3" s="30"/>
      <c r="J3" s="30"/>
      <c r="K3" s="143" t="s">
        <v>316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8" t="s">
        <v>316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>
        <f>'4-πολλυπρ'!D4</f>
        <v>0</v>
      </c>
      <c r="C4" s="15">
        <f>'4-πολλυπρ'!I4</f>
        <v>0</v>
      </c>
      <c r="D4" s="32"/>
      <c r="E4" s="30"/>
      <c r="F4" s="30"/>
      <c r="G4" s="31"/>
      <c r="H4" s="30"/>
      <c r="I4" s="30"/>
      <c r="J4" s="30"/>
      <c r="K4" s="143" t="s">
        <v>316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8" t="s">
        <v>316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1"/>
      <c r="BK4" s="33"/>
      <c r="BL4" s="33"/>
      <c r="BM4" s="33"/>
    </row>
    <row r="6" spans="1:65">
      <c r="F6" s="676" t="s">
        <v>317</v>
      </c>
      <c r="G6" s="676"/>
      <c r="H6" s="676"/>
      <c r="I6" s="676"/>
    </row>
    <row r="7" spans="1:65">
      <c r="F7" s="676"/>
      <c r="G7" s="676"/>
      <c r="H7" s="676"/>
      <c r="I7" s="676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7"/>
  <sheetViews>
    <sheetView workbookViewId="0">
      <pane ySplit="1" topLeftCell="A2" activePane="bottomLeft" state="frozen"/>
      <selection pane="bottomLeft" activeCell="B33" sqref="B33"/>
    </sheetView>
  </sheetViews>
  <sheetFormatPr defaultRowHeight="11.25"/>
  <cols>
    <col min="1" max="1" width="8.42578125" style="3" customWidth="1"/>
    <col min="2" max="2" width="73" style="3" bestFit="1" customWidth="1"/>
    <col min="3" max="3" width="13.5703125" style="2" customWidth="1"/>
    <col min="4" max="16384" width="9.140625" style="3"/>
  </cols>
  <sheetData>
    <row r="1" spans="1:13">
      <c r="A1" s="200"/>
      <c r="B1" s="200"/>
      <c r="C1" s="307"/>
      <c r="D1" s="200" t="s">
        <v>318</v>
      </c>
      <c r="E1" s="454" t="s">
        <v>321</v>
      </c>
      <c r="F1" s="455"/>
      <c r="G1" s="455"/>
      <c r="H1" s="455"/>
      <c r="I1" s="456" t="s">
        <v>322</v>
      </c>
      <c r="J1" s="456"/>
      <c r="K1" s="456"/>
      <c r="L1" s="456"/>
      <c r="M1" s="457"/>
    </row>
    <row r="2" spans="1:13">
      <c r="A2" s="383" t="str">
        <f>'1-συμβολαια'!A3</f>
        <v>17ο</v>
      </c>
      <c r="B2" s="77" t="str">
        <f>'1-συμβολαια'!C3</f>
        <v>αγοραπωλησία ΒΑΣΕΙ 1195 προσυμφώνου τίμημα = αρραβών = Δ.Ο.Υ. = 3.350.000δρχ {= 9.831,25€}</v>
      </c>
      <c r="C2" s="306">
        <f>'1-συμβολαια'!D3</f>
        <v>0</v>
      </c>
      <c r="D2" s="306"/>
      <c r="E2" s="423"/>
      <c r="F2" s="331">
        <v>40981</v>
      </c>
      <c r="G2" s="77">
        <v>520</v>
      </c>
      <c r="H2" s="77">
        <v>43</v>
      </c>
      <c r="I2" s="77"/>
      <c r="J2" s="77"/>
      <c r="K2" s="77"/>
      <c r="L2" s="77"/>
      <c r="M2" s="77"/>
    </row>
    <row r="3" spans="1:13">
      <c r="A3" s="383">
        <f>'1-συμβολαια'!A4</f>
        <v>0</v>
      </c>
      <c r="B3" s="77" t="str">
        <f>'1-συμβολαια'!C4</f>
        <v>χρησικτησία αγροτεμαχίου = 19?? ΑΝΑΔΑΣΜΟΣ</v>
      </c>
      <c r="C3" s="306">
        <f>'1-συμβολαια'!D4</f>
        <v>7777.77</v>
      </c>
      <c r="D3" s="306"/>
      <c r="E3" s="77"/>
      <c r="F3" s="77"/>
      <c r="G3" s="77"/>
      <c r="H3" s="77"/>
      <c r="I3" s="77"/>
      <c r="J3" s="77"/>
      <c r="K3" s="77"/>
      <c r="L3" s="77"/>
      <c r="M3" s="77"/>
    </row>
    <row r="4" spans="1:13">
      <c r="A4" s="451" t="str">
        <f>'1-συμβολαια'!A5</f>
        <v>σύνολο</v>
      </c>
      <c r="B4" s="452"/>
      <c r="C4" s="453"/>
      <c r="D4" s="306">
        <f>SUM(D2:D3)</f>
        <v>0</v>
      </c>
    </row>
    <row r="6" spans="1:13">
      <c r="C6" s="2" t="s">
        <v>386</v>
      </c>
    </row>
    <row r="14" spans="1:13">
      <c r="C14" s="4"/>
      <c r="D14" s="5"/>
    </row>
    <row r="15" spans="1:13">
      <c r="C15" s="4"/>
      <c r="D15" s="5"/>
    </row>
    <row r="16" spans="1:13">
      <c r="C16" s="4"/>
      <c r="D16" s="5"/>
    </row>
    <row r="17" spans="3:4">
      <c r="C17" s="230"/>
      <c r="D17" s="5"/>
    </row>
    <row r="18" spans="3:4">
      <c r="C18" s="229"/>
      <c r="D18" s="5"/>
    </row>
    <row r="19" spans="3:4">
      <c r="C19" s="4"/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</sheetData>
  <mergeCells count="3">
    <mergeCell ref="A4:C4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H68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8.140625" style="8" bestFit="1" customWidth="1"/>
    <col min="2" max="2" width="8.7109375" style="137" bestFit="1" customWidth="1"/>
    <col min="3" max="3" width="73" style="92" bestFit="1" customWidth="1"/>
    <col min="4" max="4" width="7.140625" style="3" customWidth="1"/>
    <col min="5" max="5" width="7.7109375" style="3" customWidth="1"/>
    <col min="6" max="6" width="8.140625" style="3" bestFit="1" customWidth="1"/>
    <col min="7" max="7" width="8.28515625" style="2" customWidth="1"/>
    <col min="8" max="8" width="8" style="2" customWidth="1"/>
    <col min="9" max="9" width="10.5703125" style="2" customWidth="1"/>
    <col min="10" max="10" width="9.7109375" style="2" bestFit="1" customWidth="1"/>
    <col min="11" max="11" width="8" style="2" bestFit="1" customWidth="1"/>
    <col min="12" max="12" width="8.140625" style="2" bestFit="1" customWidth="1"/>
    <col min="13" max="13" width="9.42578125" style="2" customWidth="1"/>
    <col min="14" max="14" width="6.85546875" style="2" bestFit="1" customWidth="1"/>
    <col min="15" max="15" width="8.7109375" style="76" bestFit="1" customWidth="1"/>
    <col min="16" max="16" width="8.7109375" style="76" customWidth="1"/>
    <col min="17" max="17" width="10.5703125" style="2" customWidth="1"/>
    <col min="18" max="18" width="9.42578125" style="2" bestFit="1" customWidth="1"/>
    <col min="19" max="19" width="10.85546875" style="2" customWidth="1"/>
    <col min="20" max="20" width="10.5703125" style="2" customWidth="1"/>
    <col min="21" max="21" width="9.42578125" style="8" bestFit="1" customWidth="1"/>
    <col min="22" max="22" width="8.140625" style="2" bestFit="1" customWidth="1"/>
    <col min="23" max="23" width="8.28515625" style="8" bestFit="1" customWidth="1"/>
    <col min="24" max="24" width="9.42578125" style="2" bestFit="1" customWidth="1"/>
    <col min="25" max="25" width="8.140625" style="2" bestFit="1" customWidth="1"/>
    <col min="26" max="26" width="9.42578125" style="2" bestFit="1" customWidth="1"/>
    <col min="27" max="27" width="10" style="29" customWidth="1"/>
    <col min="28" max="28" width="11.140625" style="8" bestFit="1" customWidth="1"/>
    <col min="29" max="29" width="21.42578125" style="78" customWidth="1"/>
    <col min="30" max="30" width="7.5703125" style="3" customWidth="1"/>
    <col min="31" max="31" width="9.5703125" style="3" customWidth="1"/>
    <col min="32" max="34" width="6.42578125" style="3" customWidth="1"/>
    <col min="35" max="16384" width="9.140625" style="3"/>
  </cols>
  <sheetData>
    <row r="1" spans="1:34" ht="15.75">
      <c r="A1" s="694" t="s">
        <v>1</v>
      </c>
      <c r="B1" s="696" t="s">
        <v>2</v>
      </c>
      <c r="C1" s="693" t="s">
        <v>0</v>
      </c>
      <c r="D1" s="697" t="s">
        <v>11</v>
      </c>
      <c r="E1" s="691" t="s">
        <v>12</v>
      </c>
      <c r="F1" s="699" t="s">
        <v>479</v>
      </c>
      <c r="G1" s="700"/>
      <c r="H1" s="700"/>
      <c r="I1" s="701" t="s">
        <v>480</v>
      </c>
      <c r="J1" s="687" t="s">
        <v>481</v>
      </c>
      <c r="K1" s="687"/>
      <c r="L1" s="687"/>
      <c r="M1" s="705" t="s">
        <v>137</v>
      </c>
      <c r="N1" s="709" t="s">
        <v>474</v>
      </c>
      <c r="O1" s="710"/>
      <c r="P1" s="710"/>
      <c r="Q1" s="711"/>
      <c r="R1" s="720" t="s">
        <v>475</v>
      </c>
      <c r="S1" s="722" t="s">
        <v>482</v>
      </c>
      <c r="T1" s="714" t="s">
        <v>43</v>
      </c>
      <c r="U1" s="715"/>
      <c r="V1" s="589" t="s">
        <v>58</v>
      </c>
      <c r="W1" s="591"/>
      <c r="X1" s="712" t="s">
        <v>78</v>
      </c>
      <c r="Y1" s="713"/>
      <c r="Z1" s="713"/>
      <c r="AA1" s="716" t="s">
        <v>54</v>
      </c>
      <c r="AB1" s="718" t="s">
        <v>44</v>
      </c>
      <c r="AC1" s="707" t="s">
        <v>82</v>
      </c>
      <c r="AD1" s="702" t="s">
        <v>29</v>
      </c>
      <c r="AE1" s="703"/>
      <c r="AF1" s="703"/>
      <c r="AG1" s="703"/>
      <c r="AH1" s="704"/>
    </row>
    <row r="2" spans="1:34" ht="26.25" thickBot="1">
      <c r="A2" s="695"/>
      <c r="B2" s="444"/>
      <c r="C2" s="467"/>
      <c r="D2" s="698"/>
      <c r="E2" s="692"/>
      <c r="F2" s="255" t="s">
        <v>255</v>
      </c>
      <c r="G2" s="254" t="s">
        <v>93</v>
      </c>
      <c r="H2" s="318" t="s">
        <v>47</v>
      </c>
      <c r="I2" s="532"/>
      <c r="J2" s="187" t="s">
        <v>449</v>
      </c>
      <c r="K2" s="187" t="s">
        <v>137</v>
      </c>
      <c r="L2" s="319" t="s">
        <v>47</v>
      </c>
      <c r="M2" s="706"/>
      <c r="N2" s="70" t="s">
        <v>23</v>
      </c>
      <c r="O2" s="75" t="s">
        <v>83</v>
      </c>
      <c r="P2" s="75" t="s">
        <v>529</v>
      </c>
      <c r="Q2" s="426" t="s">
        <v>530</v>
      </c>
      <c r="R2" s="721"/>
      <c r="S2" s="723"/>
      <c r="T2" s="41" t="s">
        <v>23</v>
      </c>
      <c r="U2" s="381" t="s">
        <v>34</v>
      </c>
      <c r="V2" s="41" t="s">
        <v>23</v>
      </c>
      <c r="W2" s="380" t="s">
        <v>34</v>
      </c>
      <c r="X2" s="41" t="s">
        <v>477</v>
      </c>
      <c r="Y2" s="10" t="s">
        <v>478</v>
      </c>
      <c r="Z2" s="40" t="s">
        <v>33</v>
      </c>
      <c r="AA2" s="717"/>
      <c r="AB2" s="719"/>
      <c r="AC2" s="708"/>
      <c r="AD2" s="702"/>
      <c r="AE2" s="703"/>
      <c r="AF2" s="703"/>
      <c r="AG2" s="703"/>
      <c r="AH2" s="704"/>
    </row>
    <row r="3" spans="1:34" s="5" customFormat="1">
      <c r="A3" s="411" t="str">
        <f>'1-συμβολαια'!A3</f>
        <v>17ο</v>
      </c>
      <c r="B3" s="375">
        <f>'1-συμβολαια'!B3</f>
        <v>40975</v>
      </c>
      <c r="C3" s="372" t="str">
        <f>'1-συμβολαια'!C3</f>
        <v>αγοραπωλησία ΒΑΣΕΙ 1195 προσυμφώνου τίμημα = αρραβών = Δ.Ο.Υ. = 3.350.000δρχ {= 9.831,25€}</v>
      </c>
      <c r="D3" s="328" t="str">
        <f>'4-πολλυπρ'!D3</f>
        <v>???</v>
      </c>
      <c r="E3" s="328" t="str">
        <f>'4-πολλυπρ'!I3</f>
        <v>219-54</v>
      </c>
      <c r="F3" s="329">
        <f>'14-βιβλΕσ'!P3</f>
        <v>2.2000000000000002</v>
      </c>
      <c r="G3" s="325">
        <f>'14-βιβλΕσ'!S3</f>
        <v>16.88</v>
      </c>
      <c r="H3" s="325">
        <f>F3+G3</f>
        <v>19.079999999999998</v>
      </c>
      <c r="I3" s="325">
        <f>'8-κ-15-17'!AG3</f>
        <v>0</v>
      </c>
      <c r="J3" s="325">
        <f>'14-βιβλΕσ'!R3</f>
        <v>11.200000000000001</v>
      </c>
      <c r="K3" s="325">
        <f>'14-βιβλΕσ'!U3</f>
        <v>100.256</v>
      </c>
      <c r="L3" s="325">
        <f t="shared" ref="L3:L4" si="0">J3+K3</f>
        <v>111.456</v>
      </c>
      <c r="M3" s="325">
        <f>'14-βιβλΕσ'!T3</f>
        <v>626.6</v>
      </c>
      <c r="N3" s="325"/>
      <c r="O3" s="270"/>
      <c r="P3" s="270"/>
      <c r="Q3" s="325">
        <f>Z3</f>
        <v>818.33600000000001</v>
      </c>
      <c r="R3" s="386"/>
      <c r="S3" s="325">
        <f>('14-βιβλΕσ'!O3+'14-βιβλΕσ'!P3+'14-βιβλΕσ'!T3)*18%</f>
        <v>124.596</v>
      </c>
      <c r="T3" s="325">
        <f>Z3</f>
        <v>818.33600000000001</v>
      </c>
      <c r="U3" s="274">
        <v>9855</v>
      </c>
      <c r="V3" s="386"/>
      <c r="W3" s="386"/>
      <c r="X3" s="325">
        <f>'1-συμβολαια'!L3+'8-κ-15-17'!AE3+'10-φπα'!E3+'10-φπα'!H3+'14-βιβλΕσ'!S3+'14-βιβλΕσ'!T3+5</f>
        <v>892.93600000000004</v>
      </c>
      <c r="Y3" s="325">
        <f>'1-συμβολαια'!M3</f>
        <v>74.599999999999994</v>
      </c>
      <c r="Z3" s="325">
        <f t="shared" ref="Z3:Z4" si="1">X3-Y3</f>
        <v>818.33600000000001</v>
      </c>
      <c r="AA3" s="354">
        <v>46018</v>
      </c>
      <c r="AB3" s="270">
        <f t="shared" ref="AB3:AB4" si="2">U3+W3</f>
        <v>9855</v>
      </c>
      <c r="AC3" s="373"/>
      <c r="AD3" s="74"/>
      <c r="AE3" s="74"/>
      <c r="AF3" s="74"/>
      <c r="AG3" s="74"/>
      <c r="AH3" s="74"/>
    </row>
    <row r="4" spans="1:34" s="5" customFormat="1">
      <c r="A4" s="411">
        <f>'1-συμβολαια'!A4</f>
        <v>0</v>
      </c>
      <c r="B4" s="375"/>
      <c r="C4" s="372" t="str">
        <f>'1-συμβολαια'!C4</f>
        <v>χρησικτησία αγροτεμαχίου = 19?? ΑΝΑΔΑΣΜΟΣ</v>
      </c>
      <c r="D4" s="328">
        <f>'4-πολλυπρ'!D4</f>
        <v>0</v>
      </c>
      <c r="E4" s="328">
        <f>'4-πολλυπρ'!I4</f>
        <v>0</v>
      </c>
      <c r="F4" s="329">
        <f>'14-βιβλΕσ'!P4</f>
        <v>13.866655000000002</v>
      </c>
      <c r="G4" s="325">
        <f>'14-βιβλΕσ'!S4</f>
        <v>3</v>
      </c>
      <c r="H4" s="325">
        <f t="shared" ref="H4" si="3">F4+G4</f>
        <v>16.866655000000002</v>
      </c>
      <c r="I4" s="325">
        <f>'8-κ-15-17'!AG4</f>
        <v>60.277717500000008</v>
      </c>
      <c r="J4" s="325">
        <f>'14-βιβλΕσ'!R4</f>
        <v>22.044432</v>
      </c>
      <c r="K4" s="325">
        <f>'14-βιβλΕσ'!U4</f>
        <v>26.400000000000002</v>
      </c>
      <c r="L4" s="325">
        <f t="shared" si="0"/>
        <v>48.444432000000006</v>
      </c>
      <c r="M4" s="325">
        <f>'14-βιβλΕσ'!T4</f>
        <v>165</v>
      </c>
      <c r="N4" s="325"/>
      <c r="O4" s="270"/>
      <c r="P4" s="270"/>
      <c r="Q4" s="325">
        <f>Z4</f>
        <v>400.6331945</v>
      </c>
      <c r="R4" s="386"/>
      <c r="S4" s="325">
        <f>('14-βιβλΕσ'!O4+'14-βιβλΕσ'!P4+'14-βιβλΕσ'!T4)*18%</f>
        <v>54.499985999999993</v>
      </c>
      <c r="T4" s="325">
        <f>Z4</f>
        <v>400.6331945</v>
      </c>
      <c r="U4" s="274">
        <v>4824</v>
      </c>
      <c r="V4" s="386"/>
      <c r="W4" s="386"/>
      <c r="X4" s="325">
        <f>'1-συμβολαια'!L4+'8-κ-15-17'!AE4+'10-φπα'!E4+'10-φπα'!H4+'14-βιβλΕσ'!S4+'14-βιβλΕσ'!T4</f>
        <v>400.6331945</v>
      </c>
      <c r="Y4" s="325">
        <f>'1-συμβολαια'!M4+'14-βιβλΕσ'!M4+'8-κ-15-17'!AF4+'10-φπα'!F4</f>
        <v>0</v>
      </c>
      <c r="Z4" s="325">
        <f t="shared" si="1"/>
        <v>400.6331945</v>
      </c>
      <c r="AA4" s="354"/>
      <c r="AB4" s="270">
        <f t="shared" si="2"/>
        <v>4824</v>
      </c>
      <c r="AC4" s="373"/>
      <c r="AD4" s="74"/>
      <c r="AE4" s="74"/>
      <c r="AF4" s="74"/>
      <c r="AG4" s="74"/>
      <c r="AH4" s="74"/>
    </row>
    <row r="5" spans="1:34">
      <c r="A5" s="688" t="s">
        <v>35</v>
      </c>
      <c r="B5" s="689"/>
      <c r="C5" s="689"/>
      <c r="D5" s="689"/>
      <c r="E5" s="690"/>
      <c r="F5" s="43">
        <f t="shared" ref="F5:O5" si="4">SUM(F3:F4)</f>
        <v>16.066655000000001</v>
      </c>
      <c r="G5" s="43">
        <f t="shared" si="4"/>
        <v>19.88</v>
      </c>
      <c r="H5" s="43">
        <f t="shared" si="4"/>
        <v>35.946655</v>
      </c>
      <c r="I5" s="43">
        <f t="shared" si="4"/>
        <v>60.277717500000008</v>
      </c>
      <c r="J5" s="43">
        <f t="shared" si="4"/>
        <v>33.244432000000003</v>
      </c>
      <c r="K5" s="43">
        <f t="shared" si="4"/>
        <v>126.65600000000001</v>
      </c>
      <c r="L5" s="43">
        <f t="shared" si="4"/>
        <v>159.90043200000002</v>
      </c>
      <c r="M5" s="43">
        <f t="shared" si="4"/>
        <v>791.6</v>
      </c>
      <c r="N5" s="432">
        <f t="shared" si="4"/>
        <v>0</v>
      </c>
      <c r="O5" s="432">
        <f t="shared" si="4"/>
        <v>0</v>
      </c>
      <c r="P5" s="432"/>
      <c r="Q5" s="432">
        <f>SUM(Q3:Q4)</f>
        <v>1218.9691945</v>
      </c>
      <c r="R5" s="412"/>
      <c r="S5" s="43">
        <f t="shared" ref="S5:Z5" si="5">SUM(S3:S4)</f>
        <v>179.09598599999998</v>
      </c>
      <c r="T5" s="43">
        <f t="shared" si="5"/>
        <v>1218.9691945</v>
      </c>
      <c r="U5" s="379">
        <f t="shared" si="5"/>
        <v>14679</v>
      </c>
      <c r="V5" s="412">
        <f t="shared" si="5"/>
        <v>0</v>
      </c>
      <c r="W5" s="413">
        <f t="shared" si="5"/>
        <v>0</v>
      </c>
      <c r="X5" s="43">
        <f t="shared" si="5"/>
        <v>1293.5691945000001</v>
      </c>
      <c r="Y5" s="43">
        <f t="shared" si="5"/>
        <v>74.599999999999994</v>
      </c>
      <c r="Z5" s="43">
        <f t="shared" si="5"/>
        <v>1218.9691945</v>
      </c>
      <c r="AA5" s="43"/>
      <c r="AB5" s="379">
        <f>SUM(AB3:AB4)</f>
        <v>14679</v>
      </c>
    </row>
    <row r="6" spans="1:34">
      <c r="M6" s="76"/>
    </row>
    <row r="7" spans="1:34">
      <c r="L7" s="2">
        <f>H5+L5</f>
        <v>195.84708700000002</v>
      </c>
      <c r="M7" s="135"/>
      <c r="X7" s="135"/>
    </row>
    <row r="8" spans="1:34" ht="15.75">
      <c r="AD8" s="127"/>
      <c r="AE8" s="127"/>
      <c r="AF8" s="127"/>
      <c r="AG8" s="127"/>
      <c r="AH8" s="127"/>
    </row>
    <row r="9" spans="1:34" ht="18">
      <c r="R9" s="414"/>
      <c r="T9" s="686" t="s">
        <v>528</v>
      </c>
      <c r="U9" s="686"/>
      <c r="V9" s="686"/>
      <c r="W9" s="686"/>
      <c r="AD9" s="127"/>
      <c r="AE9" s="127"/>
      <c r="AF9" s="127"/>
      <c r="AG9" s="127"/>
      <c r="AH9" s="127"/>
    </row>
    <row r="10" spans="1:34">
      <c r="AD10" s="12"/>
      <c r="AE10" s="12"/>
      <c r="AF10" s="12"/>
      <c r="AG10" s="12"/>
      <c r="AH10" s="12"/>
    </row>
    <row r="11" spans="1:34">
      <c r="O11" s="8"/>
      <c r="P11" s="8"/>
      <c r="R11" s="8"/>
      <c r="T11" s="356">
        <f>H3+I3+L3</f>
        <v>130.536</v>
      </c>
      <c r="U11" s="274">
        <v>786</v>
      </c>
      <c r="V11" s="356">
        <f>Z3-T11</f>
        <v>687.8</v>
      </c>
      <c r="W11" s="274">
        <v>2086</v>
      </c>
      <c r="AB11" s="270">
        <f t="shared" ref="AB11:AB12" si="6">U11+W11</f>
        <v>2872</v>
      </c>
      <c r="AD11" s="12"/>
      <c r="AE11" s="12"/>
      <c r="AF11" s="12"/>
      <c r="AG11" s="12"/>
      <c r="AH11" s="12"/>
    </row>
    <row r="12" spans="1:34">
      <c r="O12" s="8"/>
      <c r="P12" s="8"/>
      <c r="R12" s="8"/>
      <c r="T12" s="356">
        <f>H4+I4+L4</f>
        <v>125.58880450000001</v>
      </c>
      <c r="U12" s="274">
        <v>756</v>
      </c>
      <c r="V12" s="356">
        <f>Z4-T12</f>
        <v>275.04439000000002</v>
      </c>
      <c r="W12" s="274">
        <v>834</v>
      </c>
      <c r="AB12" s="270">
        <f t="shared" si="6"/>
        <v>1590</v>
      </c>
      <c r="AD12" s="12"/>
      <c r="AE12" s="12"/>
      <c r="AF12" s="12"/>
      <c r="AG12" s="12"/>
      <c r="AH12" s="12"/>
    </row>
    <row r="13" spans="1:34">
      <c r="T13" s="43">
        <f>SUM(T11:T12)</f>
        <v>256.12480449999998</v>
      </c>
      <c r="U13" s="379">
        <f>SUM(U11:U12)</f>
        <v>1542</v>
      </c>
      <c r="V13" s="43">
        <f>SUM(V11:V12)</f>
        <v>962.84438999999998</v>
      </c>
      <c r="W13" s="379">
        <f>SUM(W11:W12)</f>
        <v>2920</v>
      </c>
      <c r="AB13" s="379">
        <f>SUM(AB11:AB12)</f>
        <v>4462</v>
      </c>
      <c r="AD13" s="12"/>
      <c r="AE13" s="12"/>
      <c r="AF13" s="12"/>
      <c r="AG13" s="12"/>
      <c r="AH13" s="12"/>
    </row>
    <row r="14" spans="1:34">
      <c r="AD14" s="12"/>
      <c r="AE14" s="12"/>
      <c r="AF14" s="12"/>
      <c r="AG14" s="12"/>
      <c r="AH14" s="12"/>
    </row>
    <row r="20" spans="30:34" ht="15">
      <c r="AD20" s="126"/>
      <c r="AE20" s="126"/>
      <c r="AF20" s="126"/>
      <c r="AG20" s="126"/>
      <c r="AH20" s="126"/>
    </row>
    <row r="21" spans="30:34" ht="15">
      <c r="AD21" s="126"/>
      <c r="AE21" s="126"/>
      <c r="AF21" s="126"/>
      <c r="AG21" s="126"/>
      <c r="AH21" s="126"/>
    </row>
    <row r="22" spans="30:34" ht="15">
      <c r="AD22" s="126"/>
      <c r="AE22" s="126"/>
      <c r="AF22" s="126"/>
      <c r="AG22" s="126"/>
      <c r="AH22" s="126"/>
    </row>
    <row r="23" spans="30:34" ht="15">
      <c r="AD23" s="126"/>
      <c r="AE23" s="126"/>
      <c r="AF23" s="126"/>
      <c r="AG23" s="126"/>
      <c r="AH23" s="126"/>
    </row>
    <row r="24" spans="30:34" ht="15">
      <c r="AD24" s="126"/>
      <c r="AE24" s="126"/>
      <c r="AF24" s="126"/>
      <c r="AG24" s="126"/>
      <c r="AH24" s="126"/>
    </row>
    <row r="25" spans="30:34" ht="15">
      <c r="AD25" s="126"/>
      <c r="AE25" s="126"/>
      <c r="AF25" s="126"/>
      <c r="AG25" s="126"/>
      <c r="AH25" s="126"/>
    </row>
    <row r="26" spans="30:34" ht="15">
      <c r="AD26" s="126"/>
      <c r="AE26" s="126"/>
      <c r="AF26" s="126"/>
      <c r="AG26" s="126"/>
      <c r="AH26" s="126"/>
    </row>
    <row r="27" spans="30:34" ht="15">
      <c r="AD27" s="126"/>
      <c r="AE27" s="126"/>
      <c r="AF27" s="126"/>
      <c r="AG27" s="126"/>
      <c r="AH27" s="126"/>
    </row>
    <row r="28" spans="30:34" ht="15">
      <c r="AD28" s="126"/>
      <c r="AE28" s="126"/>
      <c r="AF28" s="126"/>
      <c r="AG28" s="126"/>
      <c r="AH28" s="126"/>
    </row>
    <row r="29" spans="30:34" ht="15">
      <c r="AD29" s="126"/>
      <c r="AE29" s="126"/>
      <c r="AF29" s="126"/>
      <c r="AG29" s="126"/>
      <c r="AH29" s="126"/>
    </row>
    <row r="30" spans="30:34" ht="15">
      <c r="AD30" s="126"/>
      <c r="AE30" s="126"/>
      <c r="AF30" s="126"/>
      <c r="AG30" s="126"/>
      <c r="AH30" s="126"/>
    </row>
    <row r="31" spans="30:34" ht="15">
      <c r="AD31" s="126"/>
      <c r="AE31" s="126"/>
      <c r="AF31" s="126"/>
      <c r="AG31" s="126"/>
      <c r="AH31" s="126"/>
    </row>
    <row r="32" spans="30:34" ht="15">
      <c r="AD32" s="126"/>
      <c r="AE32" s="126"/>
      <c r="AF32" s="126"/>
      <c r="AG32" s="126"/>
      <c r="AH32" s="126"/>
    </row>
    <row r="33" spans="30:34" ht="15">
      <c r="AD33" s="126"/>
      <c r="AE33" s="126"/>
      <c r="AF33" s="126"/>
      <c r="AG33" s="126"/>
      <c r="AH33" s="126"/>
    </row>
    <row r="34" spans="30:34" ht="15">
      <c r="AD34" s="126"/>
      <c r="AE34" s="126"/>
      <c r="AF34" s="126"/>
      <c r="AG34" s="126"/>
      <c r="AH34" s="126"/>
    </row>
    <row r="35" spans="30:34" ht="15">
      <c r="AD35" s="126"/>
      <c r="AE35" s="126"/>
      <c r="AF35" s="126"/>
      <c r="AG35" s="126"/>
      <c r="AH35" s="126"/>
    </row>
    <row r="36" spans="30:34" ht="15.75" customHeight="1">
      <c r="AD36" s="126"/>
      <c r="AE36" s="126"/>
      <c r="AF36" s="126"/>
      <c r="AG36" s="126"/>
      <c r="AH36" s="126"/>
    </row>
    <row r="37" spans="30:34" ht="15">
      <c r="AD37" s="126"/>
      <c r="AE37" s="126"/>
      <c r="AF37" s="126"/>
      <c r="AG37" s="126"/>
      <c r="AH37" s="126"/>
    </row>
    <row r="38" spans="30:34" ht="15">
      <c r="AD38" s="126"/>
      <c r="AE38" s="126"/>
      <c r="AF38" s="126"/>
      <c r="AG38" s="126"/>
      <c r="AH38" s="126"/>
    </row>
    <row r="39" spans="30:34" ht="15">
      <c r="AD39" s="126"/>
      <c r="AE39" s="126"/>
      <c r="AF39" s="126"/>
      <c r="AG39" s="126"/>
      <c r="AH39" s="126"/>
    </row>
    <row r="40" spans="30:34" ht="15.75" customHeight="1">
      <c r="AD40" s="126"/>
      <c r="AE40" s="126"/>
      <c r="AF40" s="126"/>
      <c r="AG40" s="126"/>
      <c r="AH40" s="126"/>
    </row>
    <row r="41" spans="30:34" ht="15">
      <c r="AD41" s="126"/>
      <c r="AE41" s="126"/>
      <c r="AF41" s="126"/>
      <c r="AG41" s="126"/>
      <c r="AH41" s="126"/>
    </row>
    <row r="42" spans="30:34" ht="15">
      <c r="AD42" s="126"/>
      <c r="AE42" s="126"/>
      <c r="AF42" s="126"/>
      <c r="AG42" s="126"/>
      <c r="AH42" s="126"/>
    </row>
    <row r="43" spans="30:34" ht="15">
      <c r="AD43" s="126"/>
      <c r="AE43" s="126"/>
      <c r="AF43" s="126"/>
      <c r="AG43" s="126"/>
      <c r="AH43" s="126"/>
    </row>
    <row r="44" spans="30:34" ht="15">
      <c r="AD44" s="126"/>
      <c r="AE44" s="126"/>
      <c r="AF44" s="126"/>
      <c r="AG44" s="126"/>
      <c r="AH44" s="126"/>
    </row>
    <row r="45" spans="30:34" ht="15">
      <c r="AD45" s="126"/>
      <c r="AE45" s="126"/>
      <c r="AF45" s="126"/>
      <c r="AG45" s="126"/>
      <c r="AH45" s="126"/>
    </row>
    <row r="46" spans="30:34" ht="15">
      <c r="AD46" s="126"/>
      <c r="AE46" s="126"/>
      <c r="AF46" s="126"/>
      <c r="AG46" s="126"/>
      <c r="AH46" s="126"/>
    </row>
    <row r="47" spans="30:34" ht="15">
      <c r="AD47" s="126"/>
      <c r="AE47" s="126"/>
      <c r="AF47" s="126"/>
      <c r="AG47" s="126"/>
      <c r="AH47" s="126"/>
    </row>
    <row r="48" spans="30:34" ht="15">
      <c r="AD48" s="126"/>
      <c r="AE48" s="126"/>
      <c r="AF48" s="126"/>
      <c r="AG48" s="126"/>
      <c r="AH48" s="126"/>
    </row>
    <row r="49" spans="30:34" ht="15">
      <c r="AD49" s="126"/>
      <c r="AE49" s="126"/>
      <c r="AF49" s="126"/>
      <c r="AG49" s="126"/>
      <c r="AH49" s="126"/>
    </row>
    <row r="50" spans="30:34" ht="15">
      <c r="AD50" s="126"/>
      <c r="AE50" s="126"/>
      <c r="AF50" s="126"/>
      <c r="AG50" s="126"/>
      <c r="AH50" s="126"/>
    </row>
    <row r="51" spans="30:34" ht="15">
      <c r="AD51" s="126"/>
      <c r="AE51" s="126"/>
      <c r="AF51" s="126"/>
      <c r="AG51" s="126"/>
      <c r="AH51" s="126"/>
    </row>
    <row r="52" spans="30:34" ht="15">
      <c r="AD52" s="126"/>
      <c r="AE52" s="126"/>
      <c r="AF52" s="126"/>
      <c r="AG52" s="126"/>
      <c r="AH52" s="126"/>
    </row>
    <row r="53" spans="30:34" ht="15">
      <c r="AD53" s="126"/>
      <c r="AE53" s="126"/>
      <c r="AF53" s="126"/>
      <c r="AG53" s="126"/>
      <c r="AH53" s="126"/>
    </row>
    <row r="54" spans="30:34" ht="15">
      <c r="AD54" s="126"/>
      <c r="AE54" s="126"/>
      <c r="AF54" s="126"/>
      <c r="AG54" s="126"/>
      <c r="AH54" s="126"/>
    </row>
    <row r="55" spans="30:34" ht="15">
      <c r="AD55" s="126"/>
      <c r="AE55" s="126"/>
      <c r="AF55" s="126"/>
      <c r="AG55" s="126"/>
      <c r="AH55" s="126"/>
    </row>
    <row r="56" spans="30:34" ht="15">
      <c r="AD56" s="126"/>
      <c r="AE56" s="126"/>
      <c r="AF56" s="126"/>
      <c r="AG56" s="126"/>
      <c r="AH56" s="126"/>
    </row>
    <row r="57" spans="30:34" ht="15">
      <c r="AD57" s="126"/>
      <c r="AE57" s="126"/>
      <c r="AF57" s="126"/>
      <c r="AG57" s="126"/>
      <c r="AH57" s="126"/>
    </row>
    <row r="58" spans="30:34" ht="15">
      <c r="AD58" s="126"/>
      <c r="AE58" s="126"/>
      <c r="AF58" s="126"/>
      <c r="AG58" s="126"/>
      <c r="AH58" s="126"/>
    </row>
    <row r="59" spans="30:34" ht="15">
      <c r="AD59" s="126"/>
      <c r="AE59" s="126"/>
      <c r="AF59" s="126"/>
      <c r="AG59" s="126"/>
      <c r="AH59" s="126"/>
    </row>
    <row r="60" spans="30:34" ht="15">
      <c r="AD60" s="126"/>
      <c r="AE60" s="126"/>
      <c r="AF60" s="126"/>
      <c r="AG60" s="126"/>
      <c r="AH60" s="126"/>
    </row>
    <row r="61" spans="30:34" ht="15">
      <c r="AD61" s="126"/>
      <c r="AE61" s="126"/>
      <c r="AF61" s="126"/>
      <c r="AG61" s="126"/>
      <c r="AH61" s="126"/>
    </row>
    <row r="62" spans="30:34" ht="15">
      <c r="AD62" s="126"/>
      <c r="AE62" s="126"/>
      <c r="AF62" s="126"/>
      <c r="AG62" s="126"/>
      <c r="AH62" s="126"/>
    </row>
    <row r="63" spans="30:34" ht="15">
      <c r="AD63" s="126"/>
      <c r="AE63" s="126"/>
      <c r="AF63" s="126"/>
      <c r="AG63" s="126"/>
      <c r="AH63" s="126"/>
    </row>
    <row r="64" spans="30:34" ht="15">
      <c r="AD64" s="126"/>
      <c r="AE64" s="126"/>
      <c r="AF64" s="126"/>
      <c r="AG64" s="126"/>
      <c r="AH64" s="126"/>
    </row>
    <row r="65" spans="30:34" ht="15">
      <c r="AD65" s="126"/>
      <c r="AE65" s="126"/>
      <c r="AF65" s="126"/>
      <c r="AG65" s="126"/>
      <c r="AH65" s="126"/>
    </row>
    <row r="66" spans="30:34" ht="15">
      <c r="AD66" s="126"/>
      <c r="AE66" s="126"/>
      <c r="AF66" s="126"/>
      <c r="AG66" s="126"/>
      <c r="AH66" s="126"/>
    </row>
    <row r="67" spans="30:34" ht="15">
      <c r="AD67" s="126"/>
      <c r="AE67" s="126"/>
      <c r="AF67" s="126"/>
      <c r="AG67" s="126"/>
      <c r="AH67" s="126"/>
    </row>
    <row r="68" spans="30:34" ht="15">
      <c r="AD68" s="126"/>
      <c r="AE68" s="126"/>
      <c r="AF68" s="126"/>
      <c r="AG68" s="126"/>
      <c r="AH68" s="126"/>
    </row>
  </sheetData>
  <mergeCells count="21">
    <mergeCell ref="AD1:AH2"/>
    <mergeCell ref="M1:M2"/>
    <mergeCell ref="AC1:AC2"/>
    <mergeCell ref="N1:Q1"/>
    <mergeCell ref="X1:Z1"/>
    <mergeCell ref="T1:U1"/>
    <mergeCell ref="V1:W1"/>
    <mergeCell ref="AA1:AA2"/>
    <mergeCell ref="AB1:AB2"/>
    <mergeCell ref="R1:R2"/>
    <mergeCell ref="S1:S2"/>
    <mergeCell ref="T9:W9"/>
    <mergeCell ref="J1:L1"/>
    <mergeCell ref="A5:E5"/>
    <mergeCell ref="E1:E2"/>
    <mergeCell ref="C1:C2"/>
    <mergeCell ref="A1:A2"/>
    <mergeCell ref="B1:B2"/>
    <mergeCell ref="D1:D2"/>
    <mergeCell ref="F1:H1"/>
    <mergeCell ref="I1:I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G26" sqref="G26"/>
    </sheetView>
  </sheetViews>
  <sheetFormatPr defaultRowHeight="11.25"/>
  <cols>
    <col min="1" max="1" width="8.140625" style="8" bestFit="1" customWidth="1"/>
    <col min="2" max="2" width="73.42578125" style="92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64" t="s">
        <v>1</v>
      </c>
      <c r="B1" s="466" t="s">
        <v>0</v>
      </c>
      <c r="C1" s="468" t="s">
        <v>7</v>
      </c>
      <c r="D1" s="462" t="s">
        <v>476</v>
      </c>
      <c r="E1" s="463"/>
      <c r="F1" s="463"/>
      <c r="G1" s="463"/>
      <c r="H1" s="463"/>
      <c r="I1" s="463"/>
      <c r="J1" s="463"/>
      <c r="K1" s="463"/>
      <c r="L1" s="470" t="s">
        <v>94</v>
      </c>
      <c r="M1" s="471"/>
      <c r="N1" s="472" t="s">
        <v>255</v>
      </c>
      <c r="O1" s="458"/>
      <c r="P1" s="458"/>
      <c r="Q1" s="458"/>
      <c r="R1" s="458"/>
      <c r="S1" s="458"/>
      <c r="T1" s="458"/>
      <c r="U1" s="458"/>
      <c r="V1" s="458"/>
      <c r="W1" s="459"/>
    </row>
    <row r="2" spans="1:23" s="12" customFormat="1" ht="24" customHeight="1" thickBot="1">
      <c r="A2" s="465"/>
      <c r="B2" s="467"/>
      <c r="C2" s="469"/>
      <c r="D2" s="60" t="s">
        <v>79</v>
      </c>
      <c r="E2" s="60" t="s">
        <v>80</v>
      </c>
      <c r="F2" s="60" t="s">
        <v>363</v>
      </c>
      <c r="G2" s="60" t="s">
        <v>23</v>
      </c>
      <c r="H2" s="220" t="s">
        <v>353</v>
      </c>
      <c r="I2" s="220" t="s">
        <v>354</v>
      </c>
      <c r="J2" s="220" t="s">
        <v>371</v>
      </c>
      <c r="K2" s="221" t="s">
        <v>356</v>
      </c>
      <c r="L2" s="223" t="s">
        <v>372</v>
      </c>
      <c r="M2" s="222" t="s">
        <v>373</v>
      </c>
      <c r="N2" s="473"/>
      <c r="O2" s="460"/>
      <c r="P2" s="460"/>
      <c r="Q2" s="460"/>
      <c r="R2" s="460"/>
      <c r="S2" s="460"/>
      <c r="T2" s="460"/>
      <c r="U2" s="460"/>
      <c r="V2" s="460"/>
      <c r="W2" s="461"/>
    </row>
    <row r="3" spans="1:23" s="5" customFormat="1">
      <c r="A3" s="382" t="str">
        <f>'1-συμβολαια'!A3</f>
        <v>17ο</v>
      </c>
      <c r="B3" s="327" t="str">
        <f>'1-συμβολαια'!C3</f>
        <v>αγοραπωλησία ΒΑΣΕΙ 1195 προσυμφώνου τίμημα = αρραβών = Δ.Ο.Υ. = 3.350.000δρχ {= 9.831,25€}</v>
      </c>
      <c r="C3" s="329">
        <f>'1-συμβολαια'!D3</f>
        <v>0</v>
      </c>
      <c r="D3" s="323">
        <v>20</v>
      </c>
      <c r="E3" s="323"/>
      <c r="F3" s="323">
        <f t="shared" ref="F3:F4" si="0">C3*1%</f>
        <v>0</v>
      </c>
      <c r="G3" s="323">
        <f t="shared" ref="G3:G4" si="1">D3+E3+F3</f>
        <v>20</v>
      </c>
      <c r="H3" s="324">
        <f t="shared" ref="H3:H4" si="2">F3*9%</f>
        <v>0</v>
      </c>
      <c r="I3" s="324">
        <f t="shared" ref="I3:I4" si="3">(D3+E3)*5%</f>
        <v>1</v>
      </c>
      <c r="J3" s="324">
        <f>G3*5%</f>
        <v>1</v>
      </c>
      <c r="K3" s="329">
        <f>G3*1%</f>
        <v>0.2</v>
      </c>
      <c r="L3" s="329">
        <f>G3-N3</f>
        <v>17.8</v>
      </c>
      <c r="M3" s="329">
        <f>D3+E3</f>
        <v>20</v>
      </c>
      <c r="N3" s="329">
        <f>H3+I3+J3+K3</f>
        <v>2.2000000000000002</v>
      </c>
      <c r="O3" s="330"/>
      <c r="P3" s="330"/>
      <c r="Q3" s="330"/>
      <c r="R3" s="330"/>
      <c r="S3" s="330"/>
      <c r="T3" s="272"/>
      <c r="U3" s="272"/>
      <c r="V3" s="272"/>
      <c r="W3" s="272"/>
    </row>
    <row r="4" spans="1:23" s="5" customFormat="1">
      <c r="A4" s="382">
        <f>'1-συμβολαια'!A4</f>
        <v>0</v>
      </c>
      <c r="B4" s="327" t="str">
        <f>'1-συμβολαια'!C4</f>
        <v>χρησικτησία αγροτεμαχίου = 19?? ΑΝΑΔΑΣΜΟΣ</v>
      </c>
      <c r="C4" s="329">
        <f>'1-συμβολαια'!D4</f>
        <v>7777.77</v>
      </c>
      <c r="D4" s="323"/>
      <c r="E4" s="323">
        <v>20</v>
      </c>
      <c r="F4" s="323">
        <f t="shared" si="0"/>
        <v>77.77770000000001</v>
      </c>
      <c r="G4" s="323">
        <f t="shared" si="1"/>
        <v>97.77770000000001</v>
      </c>
      <c r="H4" s="324">
        <f t="shared" si="2"/>
        <v>6.9999930000000008</v>
      </c>
      <c r="I4" s="324">
        <f t="shared" si="3"/>
        <v>1</v>
      </c>
      <c r="J4" s="324">
        <f t="shared" ref="J4" si="4">G4*5%</f>
        <v>4.888885000000001</v>
      </c>
      <c r="K4" s="329">
        <f t="shared" ref="K4" si="5">G4*1%</f>
        <v>0.97777700000000012</v>
      </c>
      <c r="L4" s="329">
        <f t="shared" ref="L4" si="6">G4-N4</f>
        <v>83.911045000000001</v>
      </c>
      <c r="M4" s="329">
        <f t="shared" ref="M4" si="7">D4+E4</f>
        <v>20</v>
      </c>
      <c r="N4" s="329">
        <f t="shared" ref="N4" si="8">H4+I4+J4+K4</f>
        <v>13.866655000000002</v>
      </c>
      <c r="O4" s="330" t="s">
        <v>384</v>
      </c>
      <c r="P4" s="330" t="s">
        <v>385</v>
      </c>
      <c r="Q4" s="330"/>
      <c r="R4" s="330"/>
      <c r="S4" s="330"/>
      <c r="T4" s="272"/>
      <c r="U4" s="272"/>
      <c r="V4" s="272"/>
      <c r="W4" s="272"/>
    </row>
    <row r="5" spans="1:23">
      <c r="A5" s="439" t="s">
        <v>56</v>
      </c>
      <c r="B5" s="440"/>
      <c r="C5" s="440"/>
      <c r="D5" s="38">
        <f t="shared" ref="D5:N5" si="9">SUM(D3:D4)</f>
        <v>20</v>
      </c>
      <c r="E5" s="38">
        <f t="shared" si="9"/>
        <v>20</v>
      </c>
      <c r="F5" s="38">
        <f t="shared" si="9"/>
        <v>77.77770000000001</v>
      </c>
      <c r="G5" s="38">
        <f t="shared" si="9"/>
        <v>117.77770000000001</v>
      </c>
      <c r="H5" s="38">
        <f t="shared" si="9"/>
        <v>6.9999930000000008</v>
      </c>
      <c r="I5" s="38">
        <f t="shared" si="9"/>
        <v>2</v>
      </c>
      <c r="J5" s="38">
        <f t="shared" si="9"/>
        <v>5.888885000000001</v>
      </c>
      <c r="K5" s="38">
        <f t="shared" si="9"/>
        <v>1.1777770000000001</v>
      </c>
      <c r="L5" s="38">
        <f t="shared" si="9"/>
        <v>101.711045</v>
      </c>
      <c r="M5" s="38">
        <f t="shared" si="9"/>
        <v>40</v>
      </c>
      <c r="N5" s="38">
        <f t="shared" si="9"/>
        <v>16.066655000000001</v>
      </c>
    </row>
    <row r="6" spans="1:23">
      <c r="H6" s="58"/>
      <c r="I6" s="314"/>
      <c r="J6" s="314"/>
      <c r="K6" s="58"/>
      <c r="O6" s="130"/>
      <c r="P6" s="130"/>
      <c r="Q6" s="130"/>
      <c r="R6" s="130"/>
      <c r="S6" s="130"/>
      <c r="T6" s="130"/>
      <c r="U6" s="130"/>
      <c r="V6" s="130"/>
    </row>
    <row r="7" spans="1:23">
      <c r="H7" s="314"/>
      <c r="I7" s="314"/>
      <c r="J7" s="172"/>
      <c r="K7" s="58"/>
      <c r="O7" s="160" t="s">
        <v>374</v>
      </c>
      <c r="P7" s="130"/>
      <c r="Q7" s="130"/>
      <c r="R7" s="130"/>
      <c r="S7" s="130"/>
      <c r="T7" s="130"/>
      <c r="U7" s="130"/>
      <c r="V7" s="139"/>
    </row>
    <row r="8" spans="1:23">
      <c r="H8" s="58"/>
      <c r="I8" s="58"/>
      <c r="J8" s="58"/>
      <c r="K8" s="4"/>
      <c r="O8" s="139"/>
      <c r="P8" s="130" t="s">
        <v>375</v>
      </c>
      <c r="Q8" s="139"/>
      <c r="R8" s="139"/>
      <c r="S8" s="139"/>
      <c r="T8" s="139"/>
      <c r="U8" s="139"/>
      <c r="V8" s="139"/>
    </row>
    <row r="9" spans="1:23">
      <c r="O9" s="139"/>
      <c r="P9" s="139"/>
      <c r="Q9" s="130" t="s">
        <v>376</v>
      </c>
      <c r="R9" s="139"/>
      <c r="S9" s="139"/>
      <c r="T9" s="139"/>
      <c r="U9" s="139"/>
      <c r="V9" s="139"/>
    </row>
    <row r="10" spans="1:23" ht="15.75">
      <c r="B10" s="388" t="s">
        <v>487</v>
      </c>
      <c r="O10" s="139"/>
      <c r="P10" s="130"/>
      <c r="Q10" s="139"/>
      <c r="R10" s="160" t="s">
        <v>377</v>
      </c>
      <c r="S10" s="139"/>
      <c r="T10" s="130"/>
      <c r="U10" s="130"/>
      <c r="V10" s="130"/>
      <c r="W10" s="130"/>
    </row>
    <row r="11" spans="1:23">
      <c r="O11" s="139"/>
      <c r="P11" s="130"/>
      <c r="Q11" s="139"/>
      <c r="R11" s="139"/>
      <c r="S11" s="130" t="s">
        <v>378</v>
      </c>
      <c r="T11" s="130"/>
      <c r="U11" s="130"/>
      <c r="V11" s="130"/>
      <c r="W11" s="139"/>
    </row>
    <row r="12" spans="1:23" ht="15.75">
      <c r="B12" s="293" t="s">
        <v>483</v>
      </c>
      <c r="C12" s="333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2"/>
      <c r="P12" s="2"/>
      <c r="Q12" s="2"/>
      <c r="R12" s="139"/>
      <c r="S12" s="139"/>
      <c r="T12" s="139"/>
      <c r="U12" s="139"/>
      <c r="V12" s="139"/>
      <c r="W12" s="139"/>
    </row>
    <row r="13" spans="1:23" ht="15.75">
      <c r="B13" s="141"/>
      <c r="C13" s="141"/>
      <c r="D13" s="141"/>
      <c r="E13" s="141"/>
      <c r="F13" s="141"/>
      <c r="G13" s="297"/>
      <c r="H13" s="297"/>
      <c r="I13" s="297"/>
      <c r="J13" s="297"/>
      <c r="K13" s="297"/>
      <c r="L13" s="297"/>
      <c r="M13" s="297"/>
      <c r="N13" s="4"/>
      <c r="O13" s="2"/>
      <c r="P13" s="2"/>
      <c r="Q13" s="2"/>
    </row>
    <row r="14" spans="1:23" ht="15.75">
      <c r="B14" s="298"/>
      <c r="C14" s="299"/>
      <c r="D14" s="299"/>
      <c r="E14" s="299"/>
      <c r="F14" s="299"/>
      <c r="G14" s="300"/>
      <c r="H14" s="300"/>
      <c r="I14" s="300"/>
      <c r="J14" s="300"/>
      <c r="K14" s="300"/>
      <c r="L14" s="300"/>
      <c r="N14" s="332"/>
      <c r="O14" s="2"/>
      <c r="P14" s="2"/>
      <c r="Q14" s="2"/>
    </row>
    <row r="15" spans="1:23" ht="15.75">
      <c r="B15" s="298"/>
      <c r="C15" s="299"/>
      <c r="D15" s="299"/>
      <c r="E15" s="299"/>
      <c r="F15" s="299"/>
      <c r="G15" s="299"/>
      <c r="H15" s="301"/>
      <c r="I15" s="301"/>
      <c r="J15" s="301"/>
      <c r="K15" s="301"/>
      <c r="L15" s="61"/>
      <c r="N15" s="332"/>
      <c r="O15" s="2"/>
      <c r="P15" s="2"/>
      <c r="Q15" s="2"/>
    </row>
    <row r="16" spans="1:23" ht="15.75">
      <c r="B16" s="298"/>
      <c r="C16" s="334" t="s">
        <v>61</v>
      </c>
      <c r="D16" s="231"/>
      <c r="E16" s="297"/>
      <c r="F16" s="301"/>
      <c r="G16" s="301"/>
      <c r="H16" s="301"/>
      <c r="I16" s="302"/>
      <c r="J16" s="299"/>
      <c r="K16" s="299"/>
      <c r="L16" s="301"/>
      <c r="O16" s="2"/>
      <c r="P16" s="2"/>
      <c r="Q16" s="2"/>
    </row>
    <row r="17" spans="2:21" ht="15.75">
      <c r="B17" s="298"/>
      <c r="C17" s="299"/>
      <c r="D17" s="224" t="s">
        <v>463</v>
      </c>
      <c r="E17" s="224"/>
      <c r="F17" s="303"/>
      <c r="G17" s="303"/>
      <c r="H17" s="303"/>
      <c r="I17" s="303"/>
      <c r="J17" s="303"/>
      <c r="K17" s="303"/>
      <c r="L17" s="297"/>
      <c r="O17" s="2"/>
      <c r="P17" s="2"/>
      <c r="Q17" s="2"/>
    </row>
    <row r="18" spans="2:21" ht="15">
      <c r="B18" s="298"/>
      <c r="C18" s="299"/>
      <c r="D18" s="225" t="s">
        <v>464</v>
      </c>
      <c r="E18" s="225"/>
      <c r="F18" s="225"/>
      <c r="G18" s="303"/>
      <c r="H18" s="303"/>
      <c r="I18" s="303"/>
      <c r="J18" s="303"/>
      <c r="K18" s="303"/>
      <c r="L18" s="303"/>
      <c r="O18" s="2"/>
      <c r="P18" s="2"/>
      <c r="Q18" s="2"/>
      <c r="R18" s="3"/>
      <c r="S18" s="3"/>
      <c r="T18" s="3"/>
      <c r="U18" s="3"/>
    </row>
    <row r="19" spans="2:21" ht="15.75">
      <c r="B19" s="298"/>
      <c r="C19" s="299"/>
      <c r="D19" s="226" t="s">
        <v>379</v>
      </c>
      <c r="E19" s="301"/>
      <c r="F19" s="301"/>
      <c r="G19" s="301"/>
      <c r="H19" s="299"/>
      <c r="I19" s="301"/>
      <c r="J19" s="301"/>
      <c r="K19" s="301"/>
      <c r="L19" s="304"/>
      <c r="O19" s="2"/>
      <c r="P19" s="2"/>
      <c r="Q19" s="2"/>
      <c r="R19" s="3"/>
      <c r="S19" s="3"/>
      <c r="T19" s="3"/>
      <c r="U19" s="3"/>
    </row>
    <row r="20" spans="2:21" ht="15">
      <c r="B20" s="298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O20" s="2"/>
      <c r="P20" s="2"/>
      <c r="Q20" s="2"/>
      <c r="R20" s="3"/>
      <c r="S20" s="3"/>
      <c r="T20" s="3"/>
      <c r="U20" s="3"/>
    </row>
    <row r="21" spans="2:21">
      <c r="O21" s="2"/>
      <c r="P21" s="2"/>
      <c r="Q21" s="2"/>
    </row>
    <row r="22" spans="2:21">
      <c r="O22" s="2"/>
      <c r="P22" s="2"/>
      <c r="Q22" s="2"/>
    </row>
    <row r="23" spans="2:21">
      <c r="O23" s="2"/>
      <c r="P23" s="2"/>
      <c r="Q23" s="2"/>
    </row>
    <row r="24" spans="2:21">
      <c r="D24" s="2"/>
      <c r="O24" s="2"/>
      <c r="P24" s="2"/>
      <c r="Q24" s="2"/>
    </row>
    <row r="25" spans="2:21">
      <c r="O25" s="2"/>
      <c r="P25" s="2"/>
      <c r="Q25" s="2"/>
    </row>
    <row r="26" spans="2:21">
      <c r="B26" s="230"/>
      <c r="O26" s="2"/>
      <c r="P26" s="2"/>
      <c r="Q26" s="2"/>
    </row>
    <row r="27" spans="2:21">
      <c r="B27" s="229"/>
      <c r="O27" s="2"/>
      <c r="P27" s="2"/>
      <c r="Q27" s="2"/>
    </row>
    <row r="28" spans="2:21">
      <c r="B28" s="133"/>
      <c r="C28" s="4"/>
      <c r="D28" s="58"/>
      <c r="E28" s="4"/>
      <c r="F28" s="4"/>
      <c r="G28" s="58"/>
      <c r="H28" s="58"/>
      <c r="I28" s="58"/>
      <c r="J28" s="58"/>
      <c r="O28" s="2"/>
      <c r="P28" s="2"/>
      <c r="Q28" s="2"/>
    </row>
    <row r="29" spans="2:21">
      <c r="B29" s="134"/>
      <c r="C29" s="4"/>
      <c r="D29" s="58"/>
      <c r="E29" s="4"/>
      <c r="F29" s="4"/>
      <c r="G29" s="58"/>
      <c r="H29" s="58"/>
      <c r="I29" s="58"/>
      <c r="J29" s="58"/>
      <c r="O29" s="2"/>
      <c r="P29" s="2"/>
      <c r="Q29" s="2"/>
    </row>
    <row r="30" spans="2:21">
      <c r="B30" s="93"/>
      <c r="C30" s="4"/>
      <c r="D30" s="58"/>
      <c r="E30" s="4"/>
      <c r="F30" s="4"/>
      <c r="G30" s="58"/>
      <c r="H30" s="58"/>
      <c r="I30" s="58"/>
      <c r="J30" s="58"/>
      <c r="N30" s="8"/>
      <c r="O30" s="2"/>
      <c r="P30" s="2"/>
      <c r="Q30" s="2"/>
    </row>
    <row r="31" spans="2:21">
      <c r="N31" s="8"/>
      <c r="O31" s="2"/>
      <c r="P31" s="2"/>
      <c r="Q31" s="2"/>
    </row>
    <row r="32" spans="2:21">
      <c r="N32" s="8"/>
      <c r="O32" s="5"/>
      <c r="P32" s="5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E4" sqref="E4"/>
    </sheetView>
  </sheetViews>
  <sheetFormatPr defaultRowHeight="11.25"/>
  <cols>
    <col min="1" max="1" width="11.5703125" style="3" bestFit="1" customWidth="1"/>
    <col min="2" max="2" width="106.42578125" style="90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483" t="s">
        <v>1</v>
      </c>
      <c r="B1" s="489" t="s">
        <v>0</v>
      </c>
      <c r="C1" s="491" t="s">
        <v>87</v>
      </c>
      <c r="D1" s="485" t="s">
        <v>3</v>
      </c>
      <c r="E1" s="486"/>
      <c r="F1" s="487" t="s">
        <v>465</v>
      </c>
      <c r="G1" s="488"/>
      <c r="H1" s="474" t="s">
        <v>29</v>
      </c>
      <c r="I1" s="475"/>
      <c r="J1" s="475"/>
      <c r="K1" s="475"/>
      <c r="L1" s="475"/>
      <c r="M1" s="475"/>
      <c r="N1" s="476"/>
    </row>
    <row r="2" spans="1:14" s="9" customFormat="1" ht="16.5" thickBot="1">
      <c r="A2" s="484"/>
      <c r="B2" s="490"/>
      <c r="C2" s="492"/>
      <c r="D2" s="48"/>
      <c r="E2" s="59" t="s">
        <v>9</v>
      </c>
      <c r="F2" s="305"/>
      <c r="G2" s="101" t="s">
        <v>9</v>
      </c>
      <c r="H2" s="477"/>
      <c r="I2" s="478"/>
      <c r="J2" s="478"/>
      <c r="K2" s="478"/>
      <c r="L2" s="478"/>
      <c r="M2" s="478"/>
      <c r="N2" s="479"/>
    </row>
    <row r="3" spans="1:14" s="138" customFormat="1" ht="15">
      <c r="A3" s="384" t="str">
        <f>'1-συμβολαια'!A3</f>
        <v>17ο</v>
      </c>
      <c r="B3" s="335" t="str">
        <f>'1-συμβολαια'!C3</f>
        <v>αγοραπωλησία ΒΑΣΕΙ 1195 προσυμφώνου τίμημα = αρραβών = Δ.Ο.Υ. = 3.350.000δρχ {= 9.831,25€}</v>
      </c>
      <c r="C3" s="336">
        <f>'1-συμβολαια'!D3</f>
        <v>0</v>
      </c>
      <c r="D3" s="365">
        <v>5</v>
      </c>
      <c r="E3" s="365">
        <v>5</v>
      </c>
      <c r="F3" s="337">
        <f>(D3-1)*5</f>
        <v>20</v>
      </c>
      <c r="G3" s="337">
        <f>(E3-1)*5</f>
        <v>20</v>
      </c>
      <c r="H3" s="330"/>
      <c r="I3" s="330"/>
      <c r="J3" s="330"/>
      <c r="K3" s="338"/>
      <c r="L3" s="338"/>
      <c r="M3" s="338"/>
      <c r="N3" s="338"/>
    </row>
    <row r="4" spans="1:14" s="138" customFormat="1" ht="15">
      <c r="A4" s="384">
        <f>'1-συμβολαια'!A4</f>
        <v>0</v>
      </c>
      <c r="B4" s="335" t="str">
        <f>'1-συμβολαια'!C4</f>
        <v>χρησικτησία αγροτεμαχίου = 19?? ΑΝΑΔΑΣΜΟΣ</v>
      </c>
      <c r="C4" s="336">
        <f>'1-συμβολαια'!D4</f>
        <v>7777.77</v>
      </c>
      <c r="D4" s="365">
        <v>5</v>
      </c>
      <c r="E4" s="365"/>
      <c r="F4" s="337">
        <f>(D4-1)*5</f>
        <v>20</v>
      </c>
      <c r="G4" s="337"/>
      <c r="H4" s="330"/>
      <c r="I4" s="330"/>
      <c r="J4" s="330"/>
      <c r="K4" s="338"/>
      <c r="L4" s="338"/>
      <c r="M4" s="338"/>
      <c r="N4" s="338"/>
    </row>
    <row r="5" spans="1:14" ht="15.75">
      <c r="A5" s="480" t="s">
        <v>60</v>
      </c>
      <c r="B5" s="481"/>
      <c r="C5" s="481"/>
      <c r="D5" s="481"/>
      <c r="E5" s="482"/>
      <c r="F5" s="109">
        <f>SUM(F3:F4)</f>
        <v>40</v>
      </c>
      <c r="G5" s="109">
        <f>SUM(G3:G4)</f>
        <v>20</v>
      </c>
    </row>
    <row r="6" spans="1:14" ht="15.75">
      <c r="H6" s="140" t="s">
        <v>143</v>
      </c>
      <c r="I6" s="141"/>
      <c r="J6" s="141"/>
      <c r="K6" s="141"/>
      <c r="L6" s="141"/>
      <c r="M6" s="141"/>
    </row>
    <row r="7" spans="1:14" ht="15.75">
      <c r="B7" s="308" t="s">
        <v>484</v>
      </c>
      <c r="C7" s="308"/>
      <c r="D7" s="308"/>
      <c r="E7" s="308"/>
      <c r="F7" s="308"/>
      <c r="I7" s="141" t="s">
        <v>144</v>
      </c>
      <c r="J7" s="141"/>
      <c r="K7" s="141"/>
      <c r="L7" s="141"/>
      <c r="M7" s="87"/>
    </row>
    <row r="8" spans="1:14" ht="15.75">
      <c r="B8" s="3"/>
      <c r="C8" s="231" t="s">
        <v>61</v>
      </c>
      <c r="D8" s="3"/>
      <c r="J8" s="140" t="s">
        <v>145</v>
      </c>
    </row>
    <row r="11" spans="1:14">
      <c r="B11" s="230"/>
    </row>
    <row r="12" spans="1:14">
      <c r="B12" s="229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C17" sqref="C17"/>
    </sheetView>
  </sheetViews>
  <sheetFormatPr defaultRowHeight="11.25"/>
  <cols>
    <col min="1" max="1" width="12.7109375" style="8" customWidth="1"/>
    <col min="2" max="2" width="87.28515625" style="92" bestFit="1" customWidth="1"/>
    <col min="3" max="3" width="7.28515625" style="8" bestFit="1" customWidth="1"/>
    <col min="4" max="4" width="14.85546875" style="8" bestFit="1" customWidth="1"/>
    <col min="5" max="5" width="4.140625" style="8" bestFit="1" customWidth="1"/>
    <col min="6" max="6" width="7" style="8" bestFit="1" customWidth="1"/>
    <col min="7" max="7" width="4.140625" style="8" bestFit="1" customWidth="1"/>
    <col min="8" max="8" width="7.28515625" style="8" bestFit="1" customWidth="1"/>
    <col min="9" max="9" width="9.85546875" style="8" customWidth="1"/>
    <col min="10" max="10" width="14.710937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4" t="s">
        <v>1</v>
      </c>
      <c r="B1" s="466" t="s">
        <v>0</v>
      </c>
      <c r="C1" s="495" t="s">
        <v>11</v>
      </c>
      <c r="D1" s="495"/>
      <c r="E1" s="495"/>
      <c r="F1" s="495"/>
      <c r="G1" s="495"/>
      <c r="H1" s="496" t="s">
        <v>12</v>
      </c>
      <c r="I1" s="496"/>
      <c r="J1" s="496"/>
      <c r="K1" s="496"/>
      <c r="L1" s="496"/>
      <c r="M1" s="496"/>
      <c r="N1" s="496"/>
      <c r="O1" s="499" t="s">
        <v>88</v>
      </c>
      <c r="P1" s="497" t="s">
        <v>226</v>
      </c>
      <c r="Q1" s="493" t="s">
        <v>29</v>
      </c>
      <c r="R1" s="458"/>
      <c r="S1" s="458"/>
      <c r="T1" s="458"/>
      <c r="U1" s="459"/>
    </row>
    <row r="2" spans="1:25" ht="24" customHeight="1" thickBot="1">
      <c r="A2" s="465"/>
      <c r="B2" s="467"/>
      <c r="C2" s="7" t="s">
        <v>47</v>
      </c>
      <c r="D2" s="387" t="s">
        <v>48</v>
      </c>
      <c r="E2" s="387" t="s">
        <v>49</v>
      </c>
      <c r="F2" s="387" t="s">
        <v>50</v>
      </c>
      <c r="G2" s="39" t="s">
        <v>51</v>
      </c>
      <c r="H2" s="387" t="s">
        <v>47</v>
      </c>
      <c r="I2" s="387" t="s">
        <v>48</v>
      </c>
      <c r="J2" s="387" t="s">
        <v>49</v>
      </c>
      <c r="K2" s="387" t="s">
        <v>50</v>
      </c>
      <c r="L2" s="387" t="s">
        <v>51</v>
      </c>
      <c r="M2" s="387" t="s">
        <v>52</v>
      </c>
      <c r="N2" s="40" t="s">
        <v>53</v>
      </c>
      <c r="O2" s="500"/>
      <c r="P2" s="498"/>
      <c r="Q2" s="494"/>
      <c r="R2" s="460"/>
      <c r="S2" s="460"/>
      <c r="T2" s="460"/>
      <c r="U2" s="461"/>
    </row>
    <row r="3" spans="1:25" s="273" customFormat="1" ht="15">
      <c r="A3" s="384" t="str">
        <f>'1-συμβολαια'!A3</f>
        <v>17ο</v>
      </c>
      <c r="B3" s="424" t="str">
        <f>'1-συμβολαια'!C3</f>
        <v>αγοραπωλησία ΒΑΣΕΙ 1195 προσυμφώνου τίμημα = αρραβών = Δ.Ο.Υ. = 3.350.000δρχ {= 9.831,25€}</v>
      </c>
      <c r="C3" s="340"/>
      <c r="D3" s="269" t="s">
        <v>492</v>
      </c>
      <c r="E3" s="269"/>
      <c r="F3" s="269"/>
      <c r="G3" s="269"/>
      <c r="H3" s="340"/>
      <c r="I3" s="269" t="s">
        <v>532</v>
      </c>
      <c r="J3" s="269" t="s">
        <v>516</v>
      </c>
      <c r="K3" s="269"/>
      <c r="L3" s="269"/>
      <c r="M3" s="269"/>
      <c r="N3" s="269"/>
      <c r="O3" s="340"/>
      <c r="P3" s="337">
        <f>O3*('[1]2-δικαιώμ'!M3+'[1]3-φύλλα2α'!F3)</f>
        <v>0</v>
      </c>
      <c r="Q3" s="341"/>
      <c r="R3" s="341"/>
      <c r="S3" s="341"/>
      <c r="T3" s="341"/>
      <c r="U3" s="342"/>
    </row>
    <row r="4" spans="1:25" s="273" customFormat="1" ht="15">
      <c r="A4" s="384">
        <f>'1-συμβολαια'!A4</f>
        <v>0</v>
      </c>
      <c r="B4" s="339" t="str">
        <f>'1-συμβολαια'!C4</f>
        <v>χρησικτησία αγροτεμαχίου = 19?? ΑΝΑΔΑΣΜΟΣ</v>
      </c>
      <c r="C4" s="340"/>
      <c r="D4" s="269"/>
      <c r="E4" s="269"/>
      <c r="F4" s="269"/>
      <c r="G4" s="269"/>
      <c r="H4" s="340"/>
      <c r="I4" s="269"/>
      <c r="J4" s="269"/>
      <c r="K4" s="269"/>
      <c r="L4" s="269"/>
      <c r="M4" s="269"/>
      <c r="N4" s="269"/>
      <c r="O4" s="340"/>
      <c r="P4" s="337">
        <f>O4*('2-δικαιώμ'!M4+'3-φύλλα2α'!F4)</f>
        <v>0</v>
      </c>
      <c r="Q4" s="341"/>
      <c r="R4" s="341"/>
      <c r="S4" s="341"/>
      <c r="T4" s="341"/>
      <c r="U4" s="342"/>
    </row>
    <row r="5" spans="1:25" ht="15.75">
      <c r="A5" s="480" t="s">
        <v>47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99">
        <f>SUM(P3:P4)</f>
        <v>0</v>
      </c>
    </row>
    <row r="7" spans="1:25" ht="15.75">
      <c r="Q7" s="158" t="s">
        <v>146</v>
      </c>
      <c r="R7" s="128"/>
      <c r="S7" s="128"/>
      <c r="T7" s="128"/>
      <c r="U7" s="128"/>
      <c r="V7" s="128"/>
      <c r="W7" s="128"/>
      <c r="X7" s="128"/>
      <c r="Y7" s="115"/>
    </row>
    <row r="8" spans="1:25" ht="15.75">
      <c r="R8" s="141" t="s">
        <v>147</v>
      </c>
      <c r="S8" s="141"/>
      <c r="T8" s="141"/>
      <c r="U8" s="141"/>
      <c r="V8" s="141"/>
      <c r="W8" s="141"/>
      <c r="X8" s="141"/>
    </row>
    <row r="9" spans="1:25" ht="15.75">
      <c r="S9" s="158" t="s">
        <v>148</v>
      </c>
    </row>
    <row r="12" spans="1:25">
      <c r="B12" s="230"/>
    </row>
    <row r="13" spans="1:25">
      <c r="B13" s="229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Q24" sqref="Q24"/>
    </sheetView>
  </sheetViews>
  <sheetFormatPr defaultRowHeight="11.25"/>
  <cols>
    <col min="1" max="1" width="10.28515625" style="8" customWidth="1"/>
    <col min="2" max="2" width="50.42578125" style="92" customWidth="1"/>
    <col min="3" max="3" width="12.5703125" style="2" customWidth="1"/>
    <col min="4" max="5" width="7.85546875" style="3" bestFit="1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85546875" style="2" customWidth="1"/>
    <col min="13" max="13" width="7.28515625" style="2" bestFit="1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7.5703125" style="352" customWidth="1"/>
    <col min="19" max="22" width="7.28515625" style="352" customWidth="1"/>
    <col min="23" max="23" width="7.140625" style="352" customWidth="1"/>
    <col min="24" max="24" width="6.140625" style="352" customWidth="1"/>
    <col min="25" max="25" width="5.85546875" style="352" customWidth="1"/>
    <col min="26" max="26" width="6.28515625" style="352" customWidth="1"/>
    <col min="27" max="27" width="6.7109375" style="352" customWidth="1"/>
    <col min="28" max="28" width="6.42578125" style="352" customWidth="1"/>
    <col min="29" max="30" width="6.28515625" style="352" customWidth="1"/>
    <col min="31" max="31" width="8.5703125" style="352" customWidth="1"/>
    <col min="32" max="33" width="6.28515625" style="352" customWidth="1"/>
    <col min="34" max="34" width="7.5703125" style="352" customWidth="1"/>
    <col min="35" max="39" width="6.28515625" style="352" customWidth="1"/>
    <col min="40" max="40" width="11.7109375" style="35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1" t="s">
        <v>1</v>
      </c>
      <c r="B1" s="503" t="s">
        <v>0</v>
      </c>
      <c r="C1" s="447" t="s">
        <v>7</v>
      </c>
      <c r="D1" s="505" t="s">
        <v>3</v>
      </c>
      <c r="E1" s="506"/>
      <c r="F1" s="507" t="s">
        <v>499</v>
      </c>
      <c r="G1" s="508"/>
      <c r="H1" s="508"/>
      <c r="I1" s="508"/>
      <c r="J1" s="508"/>
      <c r="K1" s="508"/>
      <c r="L1" s="509"/>
      <c r="M1" s="510" t="s">
        <v>388</v>
      </c>
      <c r="N1" s="511"/>
      <c r="O1" s="512" t="s">
        <v>255</v>
      </c>
      <c r="P1" s="513"/>
      <c r="Q1" s="514" t="s">
        <v>387</v>
      </c>
      <c r="R1" s="502" t="s">
        <v>171</v>
      </c>
      <c r="S1" s="502"/>
      <c r="T1" s="502"/>
      <c r="U1" s="502"/>
      <c r="V1" s="502"/>
      <c r="W1" s="502"/>
      <c r="X1" s="502"/>
      <c r="Y1" s="502"/>
      <c r="Z1" s="502"/>
      <c r="AA1" s="502"/>
      <c r="AB1" s="502"/>
      <c r="AC1" s="502"/>
      <c r="AD1" s="502"/>
      <c r="AE1" s="502"/>
      <c r="AF1" s="502"/>
      <c r="AG1" s="502"/>
      <c r="AH1" s="502"/>
      <c r="AI1" s="502"/>
      <c r="AJ1" s="502"/>
      <c r="AK1" s="502"/>
      <c r="AL1" s="502"/>
      <c r="AM1" s="502"/>
      <c r="AN1" s="502"/>
      <c r="AO1" s="502"/>
    </row>
    <row r="2" spans="1:41" ht="23.25" thickBot="1">
      <c r="A2" s="442"/>
      <c r="B2" s="504"/>
      <c r="C2" s="448"/>
      <c r="D2" s="162" t="s">
        <v>4</v>
      </c>
      <c r="E2" s="149" t="s">
        <v>9</v>
      </c>
      <c r="F2" s="233" t="s">
        <v>4</v>
      </c>
      <c r="G2" s="163" t="s">
        <v>9</v>
      </c>
      <c r="H2" s="147" t="s">
        <v>47</v>
      </c>
      <c r="I2" s="232" t="s">
        <v>9</v>
      </c>
      <c r="J2" s="214" t="s">
        <v>354</v>
      </c>
      <c r="K2" s="214" t="s">
        <v>371</v>
      </c>
      <c r="L2" s="216" t="s">
        <v>356</v>
      </c>
      <c r="M2" s="232" t="s">
        <v>23</v>
      </c>
      <c r="N2" s="234" t="s">
        <v>89</v>
      </c>
      <c r="O2" s="232" t="s">
        <v>23</v>
      </c>
      <c r="P2" s="228" t="s">
        <v>9</v>
      </c>
      <c r="Q2" s="515"/>
      <c r="R2" s="345" t="s">
        <v>132</v>
      </c>
      <c r="S2" s="345" t="s">
        <v>169</v>
      </c>
      <c r="T2" s="345" t="s">
        <v>133</v>
      </c>
      <c r="U2" s="345" t="s">
        <v>257</v>
      </c>
      <c r="V2" s="345" t="s">
        <v>134</v>
      </c>
      <c r="W2" s="345" t="s">
        <v>258</v>
      </c>
      <c r="X2" s="345" t="s">
        <v>149</v>
      </c>
      <c r="Y2" s="345" t="s">
        <v>170</v>
      </c>
      <c r="Z2" s="345" t="s">
        <v>150</v>
      </c>
      <c r="AA2" s="345" t="s">
        <v>259</v>
      </c>
      <c r="AB2" s="345" t="s">
        <v>151</v>
      </c>
      <c r="AC2" s="345" t="s">
        <v>260</v>
      </c>
      <c r="AD2" s="345" t="s">
        <v>152</v>
      </c>
      <c r="AE2" s="345" t="s">
        <v>273</v>
      </c>
      <c r="AF2" s="345" t="s">
        <v>274</v>
      </c>
      <c r="AG2" s="346" t="s">
        <v>275</v>
      </c>
      <c r="AH2" s="345" t="s">
        <v>276</v>
      </c>
      <c r="AI2" s="345" t="s">
        <v>277</v>
      </c>
      <c r="AJ2" s="345" t="s">
        <v>432</v>
      </c>
      <c r="AK2" s="345" t="s">
        <v>433</v>
      </c>
      <c r="AL2" s="345"/>
      <c r="AM2" s="347" t="s">
        <v>93</v>
      </c>
      <c r="AN2" s="348" t="s">
        <v>47</v>
      </c>
      <c r="AO2" s="253" t="s">
        <v>29</v>
      </c>
    </row>
    <row r="3" spans="1:41" s="5" customFormat="1">
      <c r="A3" s="382" t="str">
        <f>'1-συμβολαια'!A3</f>
        <v>17ο</v>
      </c>
      <c r="B3" s="327" t="str">
        <f>'1-συμβολαια'!C3</f>
        <v>αγοραπωλησία ΒΑΣΕΙ 1195 προσυμφώνου τίμημα = αρραβών = Δ.Ο.Υ. = 3.350.000δρχ {= 9.831,25€}</v>
      </c>
      <c r="C3" s="329">
        <f>'1-συμβολαια'!D3</f>
        <v>0</v>
      </c>
      <c r="D3" s="343">
        <f>'3-φύλλα2α'!D3</f>
        <v>5</v>
      </c>
      <c r="E3" s="343">
        <f>'3-φύλλα2α'!E3</f>
        <v>5</v>
      </c>
      <c r="F3" s="390">
        <v>2</v>
      </c>
      <c r="G3" s="402">
        <v>1</v>
      </c>
      <c r="H3" s="323">
        <f>F3*D3*4</f>
        <v>40</v>
      </c>
      <c r="I3" s="376">
        <f>E3*G3*4</f>
        <v>20</v>
      </c>
      <c r="J3" s="344">
        <f>H3*5%</f>
        <v>2</v>
      </c>
      <c r="K3" s="344">
        <f>H3*5%</f>
        <v>2</v>
      </c>
      <c r="L3" s="344">
        <f>H3*1%</f>
        <v>0.4</v>
      </c>
      <c r="M3" s="344">
        <f>H3-O3</f>
        <v>35.6</v>
      </c>
      <c r="N3" s="344">
        <f>I3-P3</f>
        <v>17.8</v>
      </c>
      <c r="O3" s="344">
        <f>J3+K3+L3</f>
        <v>4.4000000000000004</v>
      </c>
      <c r="P3" s="344">
        <f>I3*11%</f>
        <v>2.2000000000000002</v>
      </c>
      <c r="Q3" s="344">
        <f>O3-P3</f>
        <v>2.2000000000000002</v>
      </c>
      <c r="R3" s="429">
        <f>5*5</f>
        <v>25</v>
      </c>
      <c r="S3" s="429">
        <v>5</v>
      </c>
      <c r="T3" s="429">
        <v>20</v>
      </c>
      <c r="U3" s="429">
        <v>1.98</v>
      </c>
      <c r="V3" s="429">
        <v>20</v>
      </c>
      <c r="W3" s="429">
        <v>5</v>
      </c>
      <c r="X3" s="429"/>
      <c r="Y3" s="429"/>
      <c r="Z3" s="429"/>
      <c r="AA3" s="429"/>
      <c r="AB3" s="429"/>
      <c r="AC3" s="429"/>
      <c r="AD3" s="429">
        <v>5</v>
      </c>
      <c r="AE3" s="429">
        <v>10</v>
      </c>
      <c r="AF3" s="429">
        <v>5</v>
      </c>
      <c r="AG3" s="430"/>
      <c r="AH3" s="430">
        <v>10</v>
      </c>
      <c r="AI3" s="430">
        <v>1.98</v>
      </c>
      <c r="AJ3" s="430"/>
      <c r="AK3" s="430"/>
      <c r="AL3" s="430"/>
      <c r="AM3" s="430">
        <f>U3+Y3+AA3+AI3+AK3</f>
        <v>3.96</v>
      </c>
      <c r="AN3" s="430">
        <f>SUM(R3:AL3)-AM3</f>
        <v>105</v>
      </c>
      <c r="AO3" s="431"/>
    </row>
    <row r="4" spans="1:41" s="5" customFormat="1">
      <c r="A4" s="382">
        <f>'1-συμβολαια'!A4</f>
        <v>0</v>
      </c>
      <c r="B4" s="327" t="str">
        <f>'1-συμβολαια'!C4</f>
        <v>χρησικτησία αγροτεμαχίου = 19?? ΑΝΑΔΑΣΜΟΣ</v>
      </c>
      <c r="C4" s="329">
        <f>'1-συμβολαια'!D4</f>
        <v>7777.77</v>
      </c>
      <c r="D4" s="343">
        <f>'3-φύλλα2α'!D4</f>
        <v>5</v>
      </c>
      <c r="E4" s="343">
        <f>'3-φύλλα2α'!E4</f>
        <v>0</v>
      </c>
      <c r="F4" s="390"/>
      <c r="G4" s="390"/>
      <c r="H4" s="323">
        <f t="shared" ref="H4" si="0">F4*D4*5</f>
        <v>0</v>
      </c>
      <c r="I4" s="344">
        <f>E4*G4*4</f>
        <v>0</v>
      </c>
      <c r="J4" s="344">
        <f t="shared" ref="J4" si="1">H4*5%</f>
        <v>0</v>
      </c>
      <c r="K4" s="344">
        <f t="shared" ref="K4" si="2">H4*5%</f>
        <v>0</v>
      </c>
      <c r="L4" s="344">
        <f t="shared" ref="L4" si="3">H4*1%</f>
        <v>0</v>
      </c>
      <c r="M4" s="344">
        <f t="shared" ref="M4" si="4">H4-O4</f>
        <v>0</v>
      </c>
      <c r="N4" s="344">
        <f t="shared" ref="N4" si="5">I4-P4</f>
        <v>0</v>
      </c>
      <c r="O4" s="344">
        <f t="shared" ref="O4" si="6">J4+K4+L4</f>
        <v>0</v>
      </c>
      <c r="P4" s="344">
        <f t="shared" ref="P4" si="7">I4*11%</f>
        <v>0</v>
      </c>
      <c r="Q4" s="344">
        <f t="shared" ref="Q4" si="8">O4-P4</f>
        <v>0</v>
      </c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29"/>
      <c r="AD4" s="429"/>
      <c r="AE4" s="429"/>
      <c r="AF4" s="429"/>
      <c r="AG4" s="430"/>
      <c r="AH4" s="430"/>
      <c r="AI4" s="430"/>
      <c r="AJ4" s="430"/>
      <c r="AK4" s="430"/>
      <c r="AL4" s="430"/>
      <c r="AM4" s="430">
        <f t="shared" ref="AM4" si="9">U4+Y4+AA4+AI4+AK4</f>
        <v>0</v>
      </c>
      <c r="AN4" s="430">
        <f t="shared" ref="AN4" si="10">SUM(R4:AL4)-AM4</f>
        <v>0</v>
      </c>
      <c r="AO4" s="431"/>
    </row>
    <row r="5" spans="1:41">
      <c r="A5" s="439" t="s">
        <v>47</v>
      </c>
      <c r="B5" s="440"/>
      <c r="C5" s="440"/>
      <c r="D5" s="440"/>
      <c r="E5" s="440"/>
      <c r="F5" s="440"/>
      <c r="G5" s="501"/>
      <c r="H5" s="38">
        <f t="shared" ref="H5:AF5" si="11">SUM(H3:H4)</f>
        <v>40</v>
      </c>
      <c r="I5" s="38">
        <f t="shared" si="11"/>
        <v>20</v>
      </c>
      <c r="J5" s="38">
        <f t="shared" si="11"/>
        <v>2</v>
      </c>
      <c r="K5" s="38">
        <f t="shared" si="11"/>
        <v>2</v>
      </c>
      <c r="L5" s="38">
        <f t="shared" si="11"/>
        <v>0.4</v>
      </c>
      <c r="M5" s="38">
        <f t="shared" si="11"/>
        <v>35.6</v>
      </c>
      <c r="N5" s="38">
        <f t="shared" si="11"/>
        <v>17.8</v>
      </c>
      <c r="O5" s="38">
        <f t="shared" si="11"/>
        <v>4.4000000000000004</v>
      </c>
      <c r="P5" s="38">
        <f t="shared" si="11"/>
        <v>2.2000000000000002</v>
      </c>
      <c r="Q5" s="38">
        <f t="shared" si="11"/>
        <v>2.2000000000000002</v>
      </c>
      <c r="R5" s="38">
        <f t="shared" si="11"/>
        <v>25</v>
      </c>
      <c r="S5" s="38">
        <f t="shared" si="11"/>
        <v>5</v>
      </c>
      <c r="T5" s="38">
        <f t="shared" si="11"/>
        <v>20</v>
      </c>
      <c r="U5" s="38">
        <f t="shared" si="11"/>
        <v>1.98</v>
      </c>
      <c r="V5" s="38">
        <f t="shared" si="11"/>
        <v>20</v>
      </c>
      <c r="W5" s="38">
        <f t="shared" si="11"/>
        <v>5</v>
      </c>
      <c r="X5" s="38">
        <f t="shared" si="11"/>
        <v>0</v>
      </c>
      <c r="Y5" s="38">
        <f t="shared" si="11"/>
        <v>0</v>
      </c>
      <c r="Z5" s="38">
        <f t="shared" si="11"/>
        <v>0</v>
      </c>
      <c r="AA5" s="38">
        <f t="shared" si="11"/>
        <v>0</v>
      </c>
      <c r="AB5" s="38">
        <f t="shared" si="11"/>
        <v>0</v>
      </c>
      <c r="AC5" s="38">
        <f t="shared" si="11"/>
        <v>0</v>
      </c>
      <c r="AD5" s="38">
        <f t="shared" si="11"/>
        <v>5</v>
      </c>
      <c r="AE5" s="38">
        <f t="shared" si="11"/>
        <v>10</v>
      </c>
      <c r="AF5" s="38">
        <f t="shared" si="11"/>
        <v>5</v>
      </c>
      <c r="AG5" s="349"/>
      <c r="AH5" s="38">
        <f>SUM(AH3:AH4)</f>
        <v>10</v>
      </c>
      <c r="AI5" s="38">
        <f>SUM(AI3:AI4)</f>
        <v>1.98</v>
      </c>
      <c r="AJ5" s="38"/>
      <c r="AK5" s="38"/>
      <c r="AL5" s="38">
        <f>SUM(AL3:AL4)</f>
        <v>0</v>
      </c>
      <c r="AM5" s="38">
        <f>SUM(AM3:AM4)</f>
        <v>3.96</v>
      </c>
      <c r="AN5" s="38">
        <f>SUM(AN3:AN4)</f>
        <v>105</v>
      </c>
    </row>
    <row r="7" spans="1:41">
      <c r="R7" s="166" t="s">
        <v>431</v>
      </c>
      <c r="S7" s="168"/>
      <c r="T7" s="168"/>
      <c r="U7" s="168"/>
      <c r="V7" s="168"/>
      <c r="W7" s="168"/>
      <c r="X7" s="350"/>
      <c r="Y7" s="350"/>
      <c r="Z7" s="350"/>
      <c r="AA7" s="350"/>
      <c r="AB7" s="350"/>
      <c r="AC7" s="350"/>
      <c r="AD7" s="350"/>
      <c r="AE7" s="351"/>
      <c r="AF7" s="351"/>
      <c r="AG7" s="351"/>
      <c r="AH7" s="351"/>
      <c r="AI7" s="351"/>
      <c r="AJ7" s="351"/>
      <c r="AK7" s="351"/>
      <c r="AL7" s="351"/>
      <c r="AM7" s="351"/>
      <c r="AN7" s="351"/>
    </row>
    <row r="8" spans="1:41" ht="15.75">
      <c r="B8" s="308" t="s">
        <v>485</v>
      </c>
      <c r="C8" s="308"/>
      <c r="D8" s="308"/>
      <c r="E8" s="308"/>
      <c r="R8" s="350"/>
      <c r="S8" s="167" t="s">
        <v>227</v>
      </c>
      <c r="T8" s="350"/>
      <c r="U8" s="350"/>
      <c r="V8" s="350"/>
      <c r="W8" s="350"/>
      <c r="X8" s="350"/>
      <c r="Y8" s="350"/>
      <c r="Z8" s="350"/>
      <c r="AA8" s="350"/>
      <c r="AB8" s="350"/>
      <c r="AC8" s="350"/>
      <c r="AD8" s="350"/>
      <c r="AE8" s="351"/>
      <c r="AF8" s="351"/>
      <c r="AG8" s="351"/>
      <c r="AH8" s="351"/>
      <c r="AI8" s="351"/>
      <c r="AJ8" s="351"/>
      <c r="AK8" s="351"/>
      <c r="AL8" s="351"/>
      <c r="AM8" s="351"/>
      <c r="AN8" s="351"/>
    </row>
    <row r="9" spans="1:41">
      <c r="R9" s="350"/>
      <c r="S9" s="350"/>
      <c r="T9" s="166" t="s">
        <v>228</v>
      </c>
      <c r="U9" s="350"/>
      <c r="V9" s="350"/>
      <c r="W9" s="350"/>
      <c r="X9" s="350"/>
      <c r="Y9" s="350"/>
      <c r="Z9" s="350"/>
      <c r="AA9" s="350"/>
      <c r="AB9" s="350"/>
      <c r="AC9" s="350"/>
      <c r="AD9" s="350"/>
      <c r="AE9" s="351"/>
      <c r="AF9" s="351"/>
      <c r="AG9" s="351"/>
      <c r="AH9" s="351"/>
      <c r="AI9" s="351"/>
      <c r="AJ9" s="351"/>
      <c r="AK9" s="351"/>
      <c r="AL9" s="351"/>
      <c r="AM9" s="351"/>
      <c r="AN9" s="351"/>
    </row>
    <row r="10" spans="1:41">
      <c r="H10" s="2">
        <f>H3/F3</f>
        <v>20</v>
      </c>
      <c r="R10" s="350"/>
      <c r="S10" s="350"/>
      <c r="T10" s="350"/>
      <c r="U10" s="167" t="s">
        <v>229</v>
      </c>
      <c r="V10" s="350"/>
      <c r="W10" s="350"/>
      <c r="X10" s="350"/>
      <c r="Y10" s="350"/>
      <c r="Z10" s="350"/>
      <c r="AA10" s="350"/>
      <c r="AB10" s="350"/>
      <c r="AC10" s="350"/>
      <c r="AD10" s="350"/>
      <c r="AE10" s="351"/>
      <c r="AF10" s="351"/>
      <c r="AG10" s="351"/>
      <c r="AH10" s="351"/>
      <c r="AI10" s="351"/>
      <c r="AJ10" s="351"/>
      <c r="AK10" s="351"/>
      <c r="AL10" s="351"/>
      <c r="AM10" s="351"/>
      <c r="AN10" s="351"/>
    </row>
    <row r="11" spans="1:41">
      <c r="H11" s="2" t="s">
        <v>519</v>
      </c>
      <c r="Q11" s="2" t="s">
        <v>523</v>
      </c>
      <c r="R11" s="428" t="s">
        <v>531</v>
      </c>
      <c r="S11" s="350"/>
      <c r="T11" s="350"/>
      <c r="U11" s="350"/>
      <c r="V11" s="166" t="s">
        <v>261</v>
      </c>
      <c r="W11" s="350"/>
      <c r="X11" s="350"/>
      <c r="Y11" s="350"/>
      <c r="Z11" s="350"/>
      <c r="AA11" s="350"/>
      <c r="AB11" s="350"/>
      <c r="AC11" s="350"/>
      <c r="AD11" s="350"/>
      <c r="AE11" s="350"/>
      <c r="AF11" s="350"/>
      <c r="AG11" s="350"/>
      <c r="AH11" s="350"/>
      <c r="AI11" s="350"/>
      <c r="AJ11" s="350"/>
      <c r="AK11" s="350"/>
      <c r="AL11" s="350"/>
      <c r="AM11" s="351"/>
      <c r="AN11" s="351"/>
    </row>
    <row r="12" spans="1:41">
      <c r="H12" s="2" t="s">
        <v>520</v>
      </c>
      <c r="R12" s="350"/>
      <c r="S12" s="350"/>
      <c r="T12" s="350"/>
      <c r="U12" s="350"/>
      <c r="V12" s="350"/>
      <c r="W12" s="167" t="s">
        <v>230</v>
      </c>
      <c r="X12" s="350"/>
      <c r="Y12" s="350"/>
      <c r="Z12" s="350"/>
      <c r="AA12" s="350"/>
      <c r="AB12" s="350"/>
      <c r="AC12" s="350"/>
      <c r="AD12" s="350"/>
      <c r="AE12" s="350"/>
      <c r="AF12" s="350"/>
      <c r="AG12" s="350"/>
      <c r="AH12" s="350"/>
      <c r="AI12" s="350"/>
      <c r="AJ12" s="350"/>
      <c r="AK12" s="350"/>
      <c r="AL12" s="350"/>
      <c r="AM12" s="351"/>
      <c r="AN12" s="351"/>
    </row>
    <row r="13" spans="1:41">
      <c r="R13" s="350"/>
      <c r="S13" s="350"/>
      <c r="T13" s="350"/>
      <c r="U13" s="350"/>
      <c r="V13" s="350"/>
      <c r="W13" s="350"/>
      <c r="X13" s="166" t="s">
        <v>231</v>
      </c>
      <c r="Y13" s="166"/>
      <c r="Z13" s="350"/>
      <c r="AA13" s="350"/>
      <c r="AB13" s="350"/>
      <c r="AC13" s="350"/>
      <c r="AD13" s="350"/>
      <c r="AE13" s="350"/>
      <c r="AF13" s="350"/>
      <c r="AG13" s="350"/>
      <c r="AH13" s="350"/>
      <c r="AI13" s="350"/>
      <c r="AJ13" s="350"/>
      <c r="AK13" s="350"/>
      <c r="AL13" s="350"/>
      <c r="AM13" s="351"/>
      <c r="AN13" s="351"/>
    </row>
    <row r="14" spans="1:41">
      <c r="R14" s="350"/>
      <c r="S14" s="350"/>
      <c r="T14" s="350"/>
      <c r="U14" s="350"/>
      <c r="V14" s="350"/>
      <c r="W14" s="350"/>
      <c r="X14" s="350"/>
      <c r="Y14" s="167" t="s">
        <v>262</v>
      </c>
      <c r="Z14" s="350"/>
      <c r="AA14" s="350"/>
      <c r="AB14" s="350"/>
      <c r="AC14" s="350"/>
      <c r="AD14" s="350"/>
      <c r="AE14" s="350"/>
      <c r="AF14" s="350"/>
      <c r="AG14" s="350"/>
      <c r="AH14" s="350"/>
      <c r="AI14" s="350"/>
      <c r="AJ14" s="350"/>
      <c r="AK14" s="350"/>
      <c r="AL14" s="350"/>
      <c r="AM14" s="351"/>
      <c r="AN14" s="351"/>
    </row>
    <row r="15" spans="1:41">
      <c r="B15" s="133"/>
      <c r="R15" s="350"/>
      <c r="S15" s="350"/>
      <c r="T15" s="350"/>
      <c r="U15" s="350"/>
      <c r="V15" s="350"/>
      <c r="W15" s="350"/>
      <c r="X15" s="350"/>
      <c r="Y15" s="350"/>
      <c r="Z15" s="166" t="s">
        <v>232</v>
      </c>
      <c r="AA15" s="167"/>
      <c r="AB15" s="350"/>
      <c r="AC15" s="350"/>
      <c r="AD15" s="350"/>
      <c r="AE15" s="350"/>
      <c r="AF15" s="350"/>
      <c r="AG15" s="350"/>
      <c r="AH15" s="350"/>
      <c r="AI15" s="350"/>
      <c r="AJ15" s="350"/>
      <c r="AK15" s="350"/>
      <c r="AL15" s="350"/>
      <c r="AM15" s="351"/>
      <c r="AN15" s="351"/>
      <c r="AO15" s="165"/>
    </row>
    <row r="16" spans="1:41">
      <c r="B16" s="134"/>
      <c r="R16" s="350"/>
      <c r="S16" s="350"/>
      <c r="T16" s="350"/>
      <c r="U16" s="350"/>
      <c r="V16" s="350"/>
      <c r="W16" s="350"/>
      <c r="X16" s="350"/>
      <c r="Y16" s="350"/>
      <c r="Z16" s="167"/>
      <c r="AA16" s="167" t="s">
        <v>263</v>
      </c>
      <c r="AB16" s="350"/>
      <c r="AC16" s="350"/>
      <c r="AD16" s="350"/>
      <c r="AE16" s="350"/>
      <c r="AF16" s="350"/>
      <c r="AG16" s="350"/>
      <c r="AH16" s="350"/>
      <c r="AI16" s="350"/>
      <c r="AJ16" s="350"/>
      <c r="AK16" s="350"/>
      <c r="AL16" s="350"/>
      <c r="AM16" s="351"/>
      <c r="AN16" s="351"/>
      <c r="AO16" s="165"/>
    </row>
    <row r="17" spans="18:40">
      <c r="R17" s="350"/>
      <c r="S17" s="350"/>
      <c r="T17" s="350"/>
      <c r="U17" s="350"/>
      <c r="V17" s="350"/>
      <c r="W17" s="350"/>
      <c r="X17" s="350"/>
      <c r="Y17" s="350"/>
      <c r="Z17" s="350"/>
      <c r="AA17" s="350"/>
      <c r="AB17" s="166" t="s">
        <v>233</v>
      </c>
      <c r="AC17" s="350"/>
      <c r="AD17" s="350"/>
      <c r="AE17" s="350"/>
      <c r="AF17" s="350"/>
      <c r="AG17" s="350"/>
      <c r="AH17" s="350"/>
      <c r="AI17" s="350"/>
      <c r="AJ17" s="350"/>
      <c r="AK17" s="350"/>
      <c r="AL17" s="350"/>
      <c r="AM17" s="351"/>
      <c r="AN17" s="167"/>
    </row>
    <row r="18" spans="18:40">
      <c r="R18" s="350"/>
      <c r="S18" s="350"/>
      <c r="T18" s="350"/>
      <c r="U18" s="350"/>
      <c r="V18" s="350"/>
      <c r="W18" s="350"/>
      <c r="X18" s="350"/>
      <c r="Y18" s="350"/>
      <c r="Z18" s="350"/>
      <c r="AA18" s="350"/>
      <c r="AB18" s="350"/>
      <c r="AC18" s="167" t="s">
        <v>234</v>
      </c>
      <c r="AD18" s="350"/>
      <c r="AE18" s="350"/>
      <c r="AF18" s="350"/>
      <c r="AG18" s="350"/>
      <c r="AH18" s="350"/>
      <c r="AI18" s="350"/>
      <c r="AJ18" s="350"/>
      <c r="AK18" s="350"/>
      <c r="AL18" s="350"/>
      <c r="AM18" s="351"/>
      <c r="AN18" s="351"/>
    </row>
    <row r="19" spans="18:40">
      <c r="R19" s="350"/>
      <c r="S19" s="350"/>
      <c r="T19" s="350"/>
      <c r="U19" s="350"/>
      <c r="V19" s="350"/>
      <c r="W19" s="350"/>
      <c r="X19" s="350"/>
      <c r="Y19" s="350"/>
      <c r="Z19" s="350"/>
      <c r="AA19" s="350"/>
      <c r="AB19" s="350"/>
      <c r="AC19" s="350"/>
      <c r="AD19" s="166" t="s">
        <v>278</v>
      </c>
      <c r="AE19" s="168"/>
      <c r="AF19" s="168"/>
      <c r="AG19" s="168"/>
      <c r="AH19" s="168"/>
      <c r="AI19" s="168"/>
      <c r="AJ19" s="168"/>
      <c r="AK19" s="168"/>
      <c r="AL19" s="168"/>
      <c r="AM19" s="167"/>
    </row>
    <row r="20" spans="18:40">
      <c r="R20" s="351"/>
      <c r="S20" s="351"/>
      <c r="T20" s="351"/>
      <c r="U20" s="351"/>
      <c r="V20" s="350"/>
      <c r="W20" s="350"/>
      <c r="X20" s="350"/>
      <c r="Y20" s="350"/>
      <c r="Z20" s="350"/>
      <c r="AA20" s="350"/>
      <c r="AB20" s="350"/>
      <c r="AC20" s="350"/>
      <c r="AD20" s="350"/>
      <c r="AE20" s="166" t="s">
        <v>279</v>
      </c>
      <c r="AF20" s="167"/>
      <c r="AG20" s="167"/>
      <c r="AH20" s="167"/>
      <c r="AI20" s="167"/>
      <c r="AJ20" s="167"/>
      <c r="AK20" s="167"/>
      <c r="AL20" s="167"/>
      <c r="AM20" s="351"/>
    </row>
    <row r="21" spans="18:40">
      <c r="R21" s="2"/>
      <c r="S21" s="2"/>
      <c r="T21" s="2"/>
      <c r="U21" s="2"/>
      <c r="AF21" s="167" t="s">
        <v>280</v>
      </c>
      <c r="AG21" s="168"/>
      <c r="AH21" s="168"/>
      <c r="AI21" s="168"/>
      <c r="AJ21" s="168"/>
      <c r="AK21" s="168"/>
    </row>
    <row r="22" spans="18:40">
      <c r="AF22" s="350"/>
      <c r="AG22" s="268" t="s">
        <v>281</v>
      </c>
      <c r="AH22" s="268"/>
      <c r="AI22" s="268"/>
      <c r="AJ22" s="268"/>
      <c r="AK22" s="268"/>
      <c r="AL22" s="268"/>
    </row>
    <row r="23" spans="18:40">
      <c r="AG23" s="350"/>
      <c r="AH23" s="166" t="s">
        <v>437</v>
      </c>
      <c r="AI23" s="350"/>
      <c r="AJ23" s="350"/>
      <c r="AK23" s="350"/>
      <c r="AL23" s="167"/>
    </row>
    <row r="24" spans="18:40">
      <c r="AI24" s="167" t="s">
        <v>434</v>
      </c>
      <c r="AJ24" s="167"/>
      <c r="AK24" s="167"/>
    </row>
    <row r="25" spans="18:40">
      <c r="AJ25" s="166" t="s">
        <v>435</v>
      </c>
      <c r="AK25" s="350"/>
    </row>
    <row r="26" spans="18:40">
      <c r="AK26" s="167" t="s">
        <v>436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6"/>
  <sheetViews>
    <sheetView workbookViewId="0">
      <pane ySplit="2" topLeftCell="A3" activePane="bottomLeft" state="frozen"/>
      <selection pane="bottomLeft" activeCell="C8" sqref="C8:C9"/>
    </sheetView>
  </sheetViews>
  <sheetFormatPr defaultRowHeight="11.25"/>
  <cols>
    <col min="1" max="1" width="7.5703125" style="8" bestFit="1" customWidth="1"/>
    <col min="2" max="2" width="73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6.42578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7.2851562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16" t="s">
        <v>31</v>
      </c>
      <c r="B1" s="517"/>
      <c r="C1" s="517"/>
      <c r="D1" s="518"/>
      <c r="E1" s="529" t="s">
        <v>467</v>
      </c>
      <c r="F1" s="530"/>
      <c r="G1" s="530"/>
      <c r="H1" s="530"/>
      <c r="I1" s="530"/>
      <c r="J1" s="530"/>
      <c r="K1" s="530"/>
      <c r="L1" s="530"/>
      <c r="M1" s="530"/>
      <c r="N1" s="530"/>
      <c r="O1" s="530"/>
      <c r="P1" s="530"/>
      <c r="Q1" s="530"/>
      <c r="R1" s="531" t="s">
        <v>71</v>
      </c>
      <c r="S1" s="537" t="s">
        <v>161</v>
      </c>
      <c r="T1" s="516" t="s">
        <v>13</v>
      </c>
      <c r="U1" s="517"/>
      <c r="V1" s="517"/>
      <c r="W1" s="517"/>
      <c r="X1" s="517"/>
      <c r="Y1" s="517"/>
      <c r="Z1" s="517"/>
      <c r="AA1" s="517"/>
      <c r="AB1" s="517"/>
      <c r="AC1" s="518"/>
      <c r="AD1" s="528" t="s">
        <v>14</v>
      </c>
      <c r="AE1" s="528"/>
      <c r="AF1" s="528"/>
      <c r="AG1" s="528"/>
      <c r="AH1" s="528"/>
      <c r="AI1" s="528"/>
      <c r="AJ1" s="528"/>
      <c r="AK1" s="528"/>
      <c r="AL1" s="528"/>
      <c r="AM1" s="516" t="s">
        <v>15</v>
      </c>
      <c r="AN1" s="517"/>
      <c r="AO1" s="517"/>
      <c r="AP1" s="517"/>
      <c r="AQ1" s="517"/>
      <c r="AR1" s="517"/>
      <c r="AS1" s="517"/>
      <c r="AT1" s="517"/>
      <c r="AU1" s="517"/>
      <c r="AV1" s="518"/>
      <c r="AW1" s="519" t="s">
        <v>16</v>
      </c>
      <c r="AX1" s="519"/>
      <c r="AY1" s="519"/>
      <c r="AZ1" s="519"/>
      <c r="BA1" s="519"/>
      <c r="BB1" s="519"/>
      <c r="BC1" s="519"/>
      <c r="BD1" s="519"/>
      <c r="BE1" s="520" t="s">
        <v>17</v>
      </c>
      <c r="BF1" s="521"/>
      <c r="BG1" s="521"/>
      <c r="BH1" s="521"/>
      <c r="BI1" s="522"/>
    </row>
    <row r="2" spans="1:61" s="4" customFormat="1" ht="34.5" thickBot="1">
      <c r="A2" s="79" t="s">
        <v>19</v>
      </c>
      <c r="B2" s="89" t="s">
        <v>0</v>
      </c>
      <c r="C2" s="66" t="s">
        <v>11</v>
      </c>
      <c r="D2" s="67" t="s">
        <v>12</v>
      </c>
      <c r="E2" s="55" t="s">
        <v>72</v>
      </c>
      <c r="F2" s="41" t="s">
        <v>73</v>
      </c>
      <c r="G2" s="41" t="s">
        <v>256</v>
      </c>
      <c r="H2" s="41" t="s">
        <v>74</v>
      </c>
      <c r="I2" s="535" t="s">
        <v>29</v>
      </c>
      <c r="J2" s="536"/>
      <c r="K2" s="41" t="s">
        <v>153</v>
      </c>
      <c r="L2" s="41" t="s">
        <v>154</v>
      </c>
      <c r="M2" s="41" t="s">
        <v>93</v>
      </c>
      <c r="N2" s="41"/>
      <c r="O2" s="41" t="s">
        <v>160</v>
      </c>
      <c r="P2" s="94" t="s">
        <v>99</v>
      </c>
      <c r="Q2" s="114" t="s">
        <v>98</v>
      </c>
      <c r="R2" s="532"/>
      <c r="S2" s="538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523" t="s">
        <v>29</v>
      </c>
      <c r="AC2" s="524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75</v>
      </c>
      <c r="AJ2" s="71" t="s">
        <v>76</v>
      </c>
      <c r="AK2" s="533" t="s">
        <v>29</v>
      </c>
      <c r="AL2" s="534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523" t="s">
        <v>29</v>
      </c>
      <c r="AV2" s="524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523" t="s">
        <v>29</v>
      </c>
      <c r="BI2" s="524"/>
    </row>
    <row r="3" spans="1:61" s="199" customFormat="1">
      <c r="A3" s="403" t="str">
        <f>'1-συμβολαια'!A3</f>
        <v>17ο</v>
      </c>
      <c r="B3" s="353" t="str">
        <f>'1-συμβολαια'!C3</f>
        <v>αγοραπωλησία ΒΑΣΕΙ 1195 προσυμφώνου τίμημα = αρραβών = Δ.Ο.Υ. = 3.350.000δρχ {= 9.831,25€}</v>
      </c>
      <c r="C3" s="269" t="str">
        <f>'4-πολλυπρ'!D3</f>
        <v>???</v>
      </c>
      <c r="D3" s="269" t="str">
        <f>'4-πολλυπρ'!I3</f>
        <v>219-54</v>
      </c>
      <c r="E3" s="269">
        <v>2</v>
      </c>
      <c r="F3" s="329">
        <f t="shared" ref="F3" si="0">E3*10</f>
        <v>20</v>
      </c>
      <c r="G3" s="329">
        <v>10</v>
      </c>
      <c r="H3" s="329">
        <f>F3+G3</f>
        <v>30</v>
      </c>
      <c r="I3" s="275" t="s">
        <v>459</v>
      </c>
      <c r="J3" s="357" t="s">
        <v>159</v>
      </c>
      <c r="K3" s="329">
        <v>10</v>
      </c>
      <c r="L3" s="329">
        <v>10</v>
      </c>
      <c r="M3" s="329">
        <v>1.98</v>
      </c>
      <c r="N3" s="329"/>
      <c r="O3" s="329">
        <f>K3+L3</f>
        <v>20</v>
      </c>
      <c r="P3" s="269"/>
      <c r="Q3" s="269"/>
      <c r="R3" s="269"/>
      <c r="S3" s="269"/>
      <c r="T3" s="394"/>
      <c r="U3" s="377"/>
      <c r="V3" s="355" t="s">
        <v>389</v>
      </c>
      <c r="W3" s="355"/>
      <c r="X3" s="355" t="s">
        <v>9</v>
      </c>
      <c r="Y3" s="395"/>
      <c r="Z3" s="355"/>
      <c r="AA3" s="355"/>
      <c r="AB3" s="355"/>
      <c r="AC3" s="377"/>
      <c r="AD3" s="394"/>
      <c r="AE3" s="377"/>
      <c r="AF3" s="377"/>
      <c r="AG3" s="377"/>
      <c r="AH3" s="377"/>
      <c r="AI3" s="377"/>
      <c r="AJ3" s="377"/>
      <c r="AK3" s="377"/>
      <c r="AL3" s="377"/>
      <c r="AM3" s="377"/>
      <c r="AN3" s="377"/>
      <c r="AO3" s="355" t="s">
        <v>389</v>
      </c>
      <c r="AP3" s="74"/>
      <c r="AQ3" s="355" t="s">
        <v>9</v>
      </c>
      <c r="AR3" s="377"/>
      <c r="AS3" s="377"/>
      <c r="AT3" s="377"/>
      <c r="AU3" s="377"/>
      <c r="AV3" s="394"/>
      <c r="AW3" s="377"/>
      <c r="AX3" s="377"/>
      <c r="AY3" s="377"/>
      <c r="AZ3" s="395"/>
      <c r="BA3" s="395"/>
      <c r="BB3" s="395"/>
      <c r="BC3" s="395"/>
      <c r="BD3" s="395"/>
      <c r="BE3" s="377"/>
      <c r="BF3" s="377"/>
      <c r="BG3" s="394"/>
      <c r="BH3" s="395"/>
      <c r="BI3" s="395"/>
    </row>
    <row r="4" spans="1:61" s="199" customFormat="1">
      <c r="A4" s="403">
        <f>'1-συμβολαια'!A4</f>
        <v>0</v>
      </c>
      <c r="B4" s="353" t="str">
        <f>'1-συμβολαια'!C4</f>
        <v>χρησικτησία αγροτεμαχίου = 19?? ΑΝΑΔΑΣΜΟΣ</v>
      </c>
      <c r="C4" s="269">
        <f>'4-πολλυπρ'!D4</f>
        <v>0</v>
      </c>
      <c r="D4" s="269">
        <f>'4-πολλυπρ'!I4</f>
        <v>0</v>
      </c>
      <c r="E4" s="269"/>
      <c r="F4" s="329"/>
      <c r="G4" s="329"/>
      <c r="H4" s="329"/>
      <c r="I4" s="275"/>
      <c r="J4" s="357"/>
      <c r="K4" s="329"/>
      <c r="L4" s="329"/>
      <c r="M4" s="329"/>
      <c r="N4" s="329"/>
      <c r="O4" s="329">
        <f t="shared" ref="O4" si="1">K4+L4</f>
        <v>0</v>
      </c>
      <c r="P4" s="269"/>
      <c r="Q4" s="269"/>
      <c r="R4" s="269"/>
      <c r="S4" s="269"/>
      <c r="T4" s="394"/>
      <c r="U4" s="377"/>
      <c r="V4" s="355" t="s">
        <v>389</v>
      </c>
      <c r="W4" s="355"/>
      <c r="X4" s="355" t="s">
        <v>9</v>
      </c>
      <c r="Y4" s="395"/>
      <c r="Z4" s="355"/>
      <c r="AA4" s="355"/>
      <c r="AB4" s="355"/>
      <c r="AC4" s="377"/>
      <c r="AD4" s="394"/>
      <c r="AE4" s="377"/>
      <c r="AF4" s="377"/>
      <c r="AG4" s="377"/>
      <c r="AH4" s="377"/>
      <c r="AI4" s="377"/>
      <c r="AJ4" s="377"/>
      <c r="AK4" s="377"/>
      <c r="AL4" s="377"/>
      <c r="AM4" s="377"/>
      <c r="AN4" s="377"/>
      <c r="AO4" s="355" t="s">
        <v>389</v>
      </c>
      <c r="AP4" s="377"/>
      <c r="AQ4" s="355" t="s">
        <v>9</v>
      </c>
      <c r="AR4" s="377"/>
      <c r="AS4" s="377"/>
      <c r="AT4" s="377"/>
      <c r="AU4" s="377"/>
      <c r="AV4" s="394"/>
      <c r="AW4" s="377"/>
      <c r="AX4" s="377"/>
      <c r="AY4" s="377"/>
      <c r="AZ4" s="395"/>
      <c r="BA4" s="395"/>
      <c r="BB4" s="395"/>
      <c r="BC4" s="395"/>
      <c r="BD4" s="395"/>
      <c r="BE4" s="377"/>
      <c r="BF4" s="377"/>
      <c r="BG4" s="394"/>
      <c r="BH4" s="395"/>
      <c r="BI4" s="395"/>
    </row>
    <row r="5" spans="1:61">
      <c r="A5" s="525" t="s">
        <v>35</v>
      </c>
      <c r="B5" s="526"/>
      <c r="C5" s="526"/>
      <c r="D5" s="527"/>
      <c r="E5" s="68">
        <f>SUM(E3:E4)</f>
        <v>2</v>
      </c>
      <c r="F5" s="68">
        <f>SUM(F3:F4)</f>
        <v>20</v>
      </c>
      <c r="G5" s="68">
        <f>SUM(G3:G4)</f>
        <v>10</v>
      </c>
      <c r="H5" s="68">
        <f>SUM(H3:H4)</f>
        <v>30</v>
      </c>
      <c r="I5" s="68"/>
      <c r="J5" s="68"/>
      <c r="K5" s="68">
        <f t="shared" ref="K5:R5" si="2">SUM(K3:K4)</f>
        <v>10</v>
      </c>
      <c r="L5" s="68">
        <f t="shared" si="2"/>
        <v>10</v>
      </c>
      <c r="M5" s="68">
        <f t="shared" si="2"/>
        <v>1.98</v>
      </c>
      <c r="N5" s="68">
        <f t="shared" si="2"/>
        <v>0</v>
      </c>
      <c r="O5" s="68">
        <f t="shared" si="2"/>
        <v>20</v>
      </c>
      <c r="P5" s="68">
        <f t="shared" si="2"/>
        <v>0</v>
      </c>
      <c r="Q5" s="68">
        <f t="shared" si="2"/>
        <v>0</v>
      </c>
      <c r="R5" s="68">
        <f t="shared" si="2"/>
        <v>0</v>
      </c>
      <c r="S5" s="68"/>
      <c r="T5" s="136"/>
      <c r="U5" s="68"/>
      <c r="V5" s="68"/>
      <c r="W5" s="68">
        <f>SUM(W3:W4)</f>
        <v>0</v>
      </c>
      <c r="X5" s="68"/>
      <c r="Y5" s="68">
        <f t="shared" ref="Y5:AJ5" si="3">SUM(Y3:Y4)</f>
        <v>0</v>
      </c>
      <c r="Z5" s="68">
        <f t="shared" si="3"/>
        <v>0</v>
      </c>
      <c r="AA5" s="68">
        <f t="shared" si="3"/>
        <v>0</v>
      </c>
      <c r="AB5" s="68">
        <f t="shared" si="3"/>
        <v>0</v>
      </c>
      <c r="AC5" s="68">
        <f t="shared" si="3"/>
        <v>0</v>
      </c>
      <c r="AD5" s="136">
        <f t="shared" si="3"/>
        <v>0</v>
      </c>
      <c r="AE5" s="68">
        <f t="shared" si="3"/>
        <v>0</v>
      </c>
      <c r="AF5" s="68">
        <f t="shared" si="3"/>
        <v>0</v>
      </c>
      <c r="AG5" s="68">
        <f t="shared" si="3"/>
        <v>0</v>
      </c>
      <c r="AH5" s="68">
        <f t="shared" si="3"/>
        <v>0</v>
      </c>
      <c r="AI5" s="72">
        <f t="shared" si="3"/>
        <v>0</v>
      </c>
      <c r="AJ5" s="72">
        <f t="shared" si="3"/>
        <v>0</v>
      </c>
      <c r="AK5" s="72"/>
      <c r="AL5" s="68">
        <f>SUM(AL3:AL4)</f>
        <v>0</v>
      </c>
      <c r="AM5" s="68">
        <f>SUM(AM3:AM4)</f>
        <v>0</v>
      </c>
      <c r="AN5" s="68">
        <f>SUM(AN3:AN4)</f>
        <v>0</v>
      </c>
      <c r="AO5" s="68"/>
      <c r="AP5" s="68">
        <f t="shared" ref="AP5:BI5" si="4">SUM(AP3:AP4)</f>
        <v>0</v>
      </c>
      <c r="AQ5" s="68">
        <f t="shared" si="4"/>
        <v>0</v>
      </c>
      <c r="AR5" s="68">
        <f t="shared" si="4"/>
        <v>0</v>
      </c>
      <c r="AS5" s="68">
        <f t="shared" si="4"/>
        <v>0</v>
      </c>
      <c r="AT5" s="68">
        <f t="shared" si="4"/>
        <v>0</v>
      </c>
      <c r="AU5" s="68">
        <f t="shared" si="4"/>
        <v>0</v>
      </c>
      <c r="AV5" s="68">
        <f t="shared" si="4"/>
        <v>0</v>
      </c>
      <c r="AW5" s="68">
        <f t="shared" si="4"/>
        <v>0</v>
      </c>
      <c r="AX5" s="68">
        <f t="shared" si="4"/>
        <v>0</v>
      </c>
      <c r="AY5" s="68">
        <f t="shared" si="4"/>
        <v>0</v>
      </c>
      <c r="AZ5" s="68">
        <f t="shared" si="4"/>
        <v>0</v>
      </c>
      <c r="BA5" s="68">
        <f t="shared" si="4"/>
        <v>0</v>
      </c>
      <c r="BB5" s="68">
        <f t="shared" si="4"/>
        <v>0</v>
      </c>
      <c r="BC5" s="68">
        <f t="shared" si="4"/>
        <v>0</v>
      </c>
      <c r="BD5" s="68">
        <f t="shared" si="4"/>
        <v>0</v>
      </c>
      <c r="BE5" s="68">
        <f t="shared" si="4"/>
        <v>0</v>
      </c>
      <c r="BF5" s="68">
        <f t="shared" si="4"/>
        <v>0</v>
      </c>
      <c r="BG5" s="68">
        <f t="shared" si="4"/>
        <v>0</v>
      </c>
      <c r="BH5" s="68">
        <f t="shared" si="4"/>
        <v>0</v>
      </c>
      <c r="BI5" s="68">
        <f t="shared" si="4"/>
        <v>0</v>
      </c>
    </row>
    <row r="6" spans="1:61">
      <c r="K6" s="139" t="s">
        <v>466</v>
      </c>
    </row>
    <row r="7" spans="1:61">
      <c r="G7" s="139" t="s">
        <v>466</v>
      </c>
      <c r="H7" s="309" t="s">
        <v>101</v>
      </c>
      <c r="I7" s="139"/>
      <c r="J7" s="139"/>
      <c r="K7" s="139"/>
      <c r="L7" s="139" t="s">
        <v>466</v>
      </c>
      <c r="M7" s="116"/>
      <c r="N7" s="116"/>
      <c r="S7" s="186" t="s">
        <v>161</v>
      </c>
      <c r="Z7" s="2"/>
      <c r="AB7" s="116" t="s">
        <v>102</v>
      </c>
      <c r="AI7" s="227" t="s">
        <v>103</v>
      </c>
    </row>
    <row r="8" spans="1:61">
      <c r="C8" s="2" t="s">
        <v>519</v>
      </c>
      <c r="F8" s="3"/>
      <c r="G8" s="3"/>
      <c r="H8" s="3"/>
      <c r="I8" s="159" t="s">
        <v>155</v>
      </c>
      <c r="J8" s="118"/>
      <c r="L8" s="139"/>
      <c r="M8" s="3"/>
      <c r="N8" s="3"/>
      <c r="O8" s="3"/>
      <c r="P8" s="159" t="s">
        <v>162</v>
      </c>
      <c r="S8" s="9"/>
    </row>
    <row r="9" spans="1:61">
      <c r="C9" s="2" t="s">
        <v>520</v>
      </c>
      <c r="E9" s="117"/>
      <c r="F9" s="3"/>
      <c r="G9" s="3"/>
      <c r="H9" s="3"/>
      <c r="I9" s="118" t="s">
        <v>156</v>
      </c>
      <c r="J9" s="118"/>
      <c r="L9" s="3"/>
      <c r="M9" s="3"/>
      <c r="N9" s="3"/>
      <c r="O9" s="3"/>
      <c r="Q9" s="118" t="s">
        <v>163</v>
      </c>
      <c r="S9" s="9"/>
    </row>
    <row r="10" spans="1:61">
      <c r="I10" s="118"/>
      <c r="J10" s="159" t="s">
        <v>157</v>
      </c>
      <c r="M10" s="154" t="s">
        <v>448</v>
      </c>
      <c r="N10" s="4"/>
      <c r="S10" s="9"/>
    </row>
    <row r="11" spans="1:61">
      <c r="J11" s="118" t="s">
        <v>158</v>
      </c>
      <c r="S11" s="9"/>
    </row>
    <row r="12" spans="1:61">
      <c r="S12" s="9"/>
    </row>
    <row r="13" spans="1:61">
      <c r="S13" s="9"/>
    </row>
    <row r="14" spans="1:61">
      <c r="S14" s="9"/>
    </row>
    <row r="16" spans="1:61">
      <c r="P16" s="2"/>
      <c r="Q16" s="2"/>
      <c r="R16" s="2"/>
      <c r="S16" s="2"/>
      <c r="T16" s="137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5"/>
  <sheetViews>
    <sheetView workbookViewId="0">
      <pane ySplit="2" topLeftCell="A3" activePane="bottomLeft" state="frozen"/>
      <selection pane="bottomLeft" activeCell="R29" sqref="R29"/>
    </sheetView>
  </sheetViews>
  <sheetFormatPr defaultRowHeight="11.25"/>
  <cols>
    <col min="1" max="1" width="10.5703125" style="8" bestFit="1" customWidth="1"/>
    <col min="2" max="2" width="76.5703125" style="90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2" customWidth="1"/>
    <col min="24" max="24" width="7.42578125" style="82" customWidth="1"/>
    <col min="25" max="25" width="11.42578125" style="82" bestFit="1" customWidth="1"/>
    <col min="26" max="26" width="43.28515625" style="82" bestFit="1" customWidth="1"/>
    <col min="27" max="16384" width="9.140625" style="3"/>
  </cols>
  <sheetData>
    <row r="1" spans="1:26" s="4" customFormat="1" ht="15.75" customHeight="1">
      <c r="A1" s="544" t="s">
        <v>31</v>
      </c>
      <c r="B1" s="545"/>
      <c r="C1" s="545"/>
      <c r="D1" s="546"/>
      <c r="E1" s="547" t="s">
        <v>166</v>
      </c>
      <c r="F1" s="548"/>
      <c r="G1" s="548"/>
      <c r="H1" s="548"/>
      <c r="I1" s="539" t="s">
        <v>160</v>
      </c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40" t="s">
        <v>29</v>
      </c>
      <c r="X1" s="541"/>
      <c r="Y1" s="541"/>
      <c r="Z1" s="541"/>
    </row>
    <row r="2" spans="1:26" s="4" customFormat="1" ht="23.25" thickBot="1">
      <c r="A2" s="10" t="s">
        <v>19</v>
      </c>
      <c r="B2" s="151" t="s">
        <v>0</v>
      </c>
      <c r="C2" s="55" t="s">
        <v>11</v>
      </c>
      <c r="D2" s="152" t="s">
        <v>12</v>
      </c>
      <c r="E2" s="41" t="s">
        <v>468</v>
      </c>
      <c r="F2" s="549" t="s">
        <v>29</v>
      </c>
      <c r="G2" s="550"/>
      <c r="H2" s="551"/>
      <c r="I2" s="41" t="s">
        <v>90</v>
      </c>
      <c r="J2" s="55" t="s">
        <v>91</v>
      </c>
      <c r="K2" s="55" t="s">
        <v>93</v>
      </c>
      <c r="L2" s="55" t="s">
        <v>235</v>
      </c>
      <c r="M2" s="41" t="s">
        <v>236</v>
      </c>
      <c r="N2" s="41" t="s">
        <v>237</v>
      </c>
      <c r="O2" s="55" t="s">
        <v>506</v>
      </c>
      <c r="P2" s="55" t="s">
        <v>36</v>
      </c>
      <c r="Q2" s="55" t="s">
        <v>507</v>
      </c>
      <c r="R2" s="55"/>
      <c r="S2" s="55" t="s">
        <v>508</v>
      </c>
      <c r="T2" s="55" t="s">
        <v>509</v>
      </c>
      <c r="U2" s="55" t="s">
        <v>510</v>
      </c>
      <c r="V2" s="55" t="s">
        <v>47</v>
      </c>
      <c r="W2" s="542"/>
      <c r="X2" s="543"/>
      <c r="Y2" s="543"/>
      <c r="Z2" s="543"/>
    </row>
    <row r="3" spans="1:26" s="199" customFormat="1">
      <c r="A3" s="403" t="str">
        <f>'1-συμβολαια'!A3</f>
        <v>17ο</v>
      </c>
      <c r="B3" s="353" t="str">
        <f>'1-συμβολαια'!C3</f>
        <v>αγοραπωλησία ΒΑΣΕΙ 1195 προσυμφώνου τίμημα = αρραβών = Δ.Ο.Υ. = 3.350.000δρχ {= 9.831,25€}</v>
      </c>
      <c r="C3" s="269" t="str">
        <f>'4-πολλυπρ'!D3</f>
        <v>???</v>
      </c>
      <c r="D3" s="269" t="str">
        <f>'4-πολλυπρ'!I3</f>
        <v>219-54</v>
      </c>
      <c r="E3" s="329">
        <v>20</v>
      </c>
      <c r="F3" s="357" t="s">
        <v>524</v>
      </c>
      <c r="G3" s="357" t="s">
        <v>525</v>
      </c>
      <c r="H3" s="329"/>
      <c r="I3" s="329">
        <v>10</v>
      </c>
      <c r="J3" s="329">
        <v>10</v>
      </c>
      <c r="K3" s="329"/>
      <c r="L3" s="328">
        <v>50</v>
      </c>
      <c r="M3" s="329"/>
      <c r="N3" s="329"/>
      <c r="O3" s="329"/>
      <c r="P3" s="329"/>
      <c r="Q3" s="329"/>
      <c r="R3" s="329"/>
      <c r="S3" s="329">
        <f>3*5</f>
        <v>15</v>
      </c>
      <c r="T3" s="329">
        <f>14*5</f>
        <v>70</v>
      </c>
      <c r="U3" s="329"/>
      <c r="V3" s="329">
        <f>SUM(I3:U3)-K3</f>
        <v>155</v>
      </c>
      <c r="W3" s="330"/>
      <c r="X3" s="330"/>
      <c r="Y3" s="358"/>
      <c r="Z3" s="276"/>
    </row>
    <row r="4" spans="1:26" s="199" customFormat="1">
      <c r="A4" s="403">
        <f>'1-συμβολαια'!A4</f>
        <v>0</v>
      </c>
      <c r="B4" s="353" t="str">
        <f>'1-συμβολαια'!C4</f>
        <v>χρησικτησία αγροτεμαχίου = 19?? ΑΝΑΔΑΣΜΟΣ</v>
      </c>
      <c r="C4" s="269">
        <f>'4-πολλυπρ'!D4</f>
        <v>0</v>
      </c>
      <c r="D4" s="269">
        <f>'4-πολλυπρ'!I4</f>
        <v>0</v>
      </c>
      <c r="E4" s="329">
        <v>20</v>
      </c>
      <c r="F4" s="357" t="s">
        <v>524</v>
      </c>
      <c r="G4" s="357" t="s">
        <v>525</v>
      </c>
      <c r="H4" s="329"/>
      <c r="I4" s="329"/>
      <c r="J4" s="329"/>
      <c r="K4" s="329"/>
      <c r="L4" s="328">
        <v>50</v>
      </c>
      <c r="M4" s="329"/>
      <c r="N4" s="329"/>
      <c r="O4" s="329"/>
      <c r="P4" s="329"/>
      <c r="Q4" s="329"/>
      <c r="R4" s="329"/>
      <c r="S4" s="329">
        <f>3*5</f>
        <v>15</v>
      </c>
      <c r="T4" s="329">
        <v>70</v>
      </c>
      <c r="U4" s="329"/>
      <c r="V4" s="329">
        <f t="shared" ref="V4" si="0">SUM(I4:U4)-K4</f>
        <v>135</v>
      </c>
      <c r="W4" s="330"/>
      <c r="X4" s="330"/>
      <c r="Y4" s="358"/>
      <c r="Z4" s="276"/>
    </row>
    <row r="5" spans="1:26">
      <c r="A5" s="525" t="s">
        <v>35</v>
      </c>
      <c r="B5" s="526"/>
      <c r="C5" s="526"/>
      <c r="D5" s="527"/>
      <c r="E5" s="68">
        <f>SUM(E3:E4)</f>
        <v>40</v>
      </c>
      <c r="F5" s="68"/>
      <c r="G5" s="68"/>
      <c r="H5" s="68"/>
      <c r="I5" s="68">
        <f t="shared" ref="I5:N5" si="1">SUM(I3:I4)</f>
        <v>10</v>
      </c>
      <c r="J5" s="68">
        <f t="shared" si="1"/>
        <v>10</v>
      </c>
      <c r="K5" s="68">
        <f t="shared" si="1"/>
        <v>0</v>
      </c>
      <c r="L5" s="68">
        <f t="shared" si="1"/>
        <v>100</v>
      </c>
      <c r="M5" s="68">
        <f t="shared" si="1"/>
        <v>0</v>
      </c>
      <c r="N5" s="68">
        <f t="shared" si="1"/>
        <v>0</v>
      </c>
      <c r="O5" s="68"/>
      <c r="P5" s="68"/>
      <c r="Q5" s="68"/>
      <c r="R5" s="68"/>
      <c r="S5" s="68"/>
      <c r="T5" s="68"/>
      <c r="U5" s="68"/>
      <c r="V5" s="68">
        <f>SUM(V3:V4)</f>
        <v>290</v>
      </c>
      <c r="W5" s="83">
        <f>SUM(W3:W4)</f>
        <v>0</v>
      </c>
      <c r="X5" s="142"/>
      <c r="Y5" s="3"/>
      <c r="Z5" s="3"/>
    </row>
    <row r="7" spans="1:26" ht="15.75" customHeight="1">
      <c r="I7" s="139" t="s">
        <v>469</v>
      </c>
      <c r="L7" s="135" t="s">
        <v>470</v>
      </c>
      <c r="X7" s="153"/>
      <c r="Y7" s="87"/>
      <c r="Z7" s="153"/>
    </row>
    <row r="8" spans="1:26">
      <c r="F8" s="159" t="s">
        <v>164</v>
      </c>
      <c r="G8" s="118"/>
      <c r="H8" s="82"/>
      <c r="L8" s="170" t="s">
        <v>204</v>
      </c>
      <c r="X8" s="2"/>
    </row>
    <row r="9" spans="1:26">
      <c r="F9" s="82"/>
      <c r="G9" s="118" t="s">
        <v>165</v>
      </c>
      <c r="M9" s="169" t="s">
        <v>205</v>
      </c>
      <c r="W9" s="2"/>
      <c r="X9" s="2"/>
    </row>
    <row r="10" spans="1:26" ht="12.75">
      <c r="N10" s="419" t="s">
        <v>206</v>
      </c>
      <c r="O10" s="420"/>
      <c r="U10" s="154"/>
      <c r="W10" s="2"/>
      <c r="X10" s="2"/>
    </row>
    <row r="11" spans="1:26" ht="12.75">
      <c r="N11" s="420"/>
      <c r="O11" s="421" t="s">
        <v>511</v>
      </c>
      <c r="W11" s="2"/>
      <c r="X11" s="2"/>
    </row>
    <row r="12" spans="1:26" ht="12.75">
      <c r="P12" s="421" t="s">
        <v>512</v>
      </c>
      <c r="Q12" s="420"/>
      <c r="R12" s="420"/>
      <c r="S12" s="420"/>
      <c r="T12" s="420"/>
    </row>
    <row r="13" spans="1:26" ht="12.75">
      <c r="P13" s="420"/>
      <c r="Q13" s="421" t="s">
        <v>513</v>
      </c>
      <c r="R13" s="420"/>
      <c r="S13" s="420"/>
      <c r="T13" s="420"/>
    </row>
    <row r="14" spans="1:26" ht="12.75">
      <c r="P14" s="420"/>
      <c r="Q14" s="420"/>
      <c r="R14" s="420"/>
      <c r="S14" s="420" t="s">
        <v>514</v>
      </c>
      <c r="T14" s="420"/>
    </row>
    <row r="15" spans="1:26" ht="12.75">
      <c r="P15" s="420"/>
      <c r="Q15" s="420"/>
      <c r="R15" s="420"/>
      <c r="S15" s="420"/>
      <c r="T15" s="420" t="s">
        <v>515</v>
      </c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5.85546875" style="3" customWidth="1"/>
    <col min="2" max="2" width="73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55" t="s">
        <v>323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556"/>
      <c r="AA1" s="556"/>
      <c r="AB1" s="556"/>
      <c r="AC1" s="556"/>
      <c r="AD1" s="556"/>
      <c r="AE1" s="557" t="s">
        <v>47</v>
      </c>
      <c r="AF1" s="559" t="s">
        <v>9</v>
      </c>
      <c r="AG1" s="561" t="s">
        <v>33</v>
      </c>
      <c r="AH1" s="563" t="s">
        <v>333</v>
      </c>
      <c r="AI1" s="565" t="s">
        <v>86</v>
      </c>
      <c r="AJ1" s="566"/>
      <c r="AK1" s="566"/>
      <c r="AL1" s="567"/>
    </row>
    <row r="2" spans="1:38" ht="12" thickBot="1">
      <c r="A2" s="202"/>
      <c r="B2" s="203" t="s">
        <v>332</v>
      </c>
      <c r="C2" s="203" t="s">
        <v>87</v>
      </c>
      <c r="D2" s="204" t="s">
        <v>324</v>
      </c>
      <c r="E2" s="180" t="s">
        <v>31</v>
      </c>
      <c r="F2" s="180" t="s">
        <v>325</v>
      </c>
      <c r="G2" s="180" t="s">
        <v>326</v>
      </c>
      <c r="H2" s="180" t="s">
        <v>327</v>
      </c>
      <c r="I2" s="180" t="s">
        <v>328</v>
      </c>
      <c r="J2" s="180" t="s">
        <v>329</v>
      </c>
      <c r="K2" s="523" t="s">
        <v>29</v>
      </c>
      <c r="L2" s="524"/>
      <c r="M2" s="190" t="s">
        <v>330</v>
      </c>
      <c r="N2" s="190" t="s">
        <v>31</v>
      </c>
      <c r="O2" s="190" t="s">
        <v>325</v>
      </c>
      <c r="P2" s="190" t="s">
        <v>326</v>
      </c>
      <c r="Q2" s="190" t="s">
        <v>327</v>
      </c>
      <c r="R2" s="190" t="s">
        <v>328</v>
      </c>
      <c r="S2" s="190" t="s">
        <v>329</v>
      </c>
      <c r="T2" s="533" t="s">
        <v>29</v>
      </c>
      <c r="U2" s="534"/>
      <c r="V2" s="180" t="s">
        <v>331</v>
      </c>
      <c r="W2" s="180" t="s">
        <v>31</v>
      </c>
      <c r="X2" s="180" t="s">
        <v>325</v>
      </c>
      <c r="Y2" s="180" t="s">
        <v>326</v>
      </c>
      <c r="Z2" s="180" t="s">
        <v>327</v>
      </c>
      <c r="AA2" s="180" t="s">
        <v>328</v>
      </c>
      <c r="AB2" s="180" t="s">
        <v>329</v>
      </c>
      <c r="AC2" s="523" t="s">
        <v>29</v>
      </c>
      <c r="AD2" s="524"/>
      <c r="AE2" s="558"/>
      <c r="AF2" s="560"/>
      <c r="AG2" s="562"/>
      <c r="AH2" s="564"/>
      <c r="AI2" s="568"/>
      <c r="AJ2" s="569"/>
      <c r="AK2" s="569"/>
      <c r="AL2" s="570"/>
    </row>
    <row r="3" spans="1:38" s="5" customFormat="1">
      <c r="A3" s="404" t="str">
        <f>'1-συμβολαια'!A3</f>
        <v>17ο</v>
      </c>
      <c r="B3" s="359" t="str">
        <f>'1-συμβολαια'!C3</f>
        <v>αγοραπωλησία ΒΑΣΕΙ 1195 προσυμφώνου τίμημα = αρραβών = Δ.Ο.Υ. = 3.350.000δρχ {= 9.831,25€}</v>
      </c>
      <c r="C3" s="325">
        <f>'1-συμβολαια'!D3</f>
        <v>0</v>
      </c>
      <c r="D3" s="325"/>
      <c r="E3" s="359"/>
      <c r="F3" s="359"/>
      <c r="G3" s="359"/>
      <c r="H3" s="74"/>
      <c r="I3" s="359"/>
      <c r="J3" s="359"/>
      <c r="K3" s="359"/>
      <c r="L3" s="359"/>
      <c r="M3" s="325"/>
      <c r="N3" s="359"/>
      <c r="O3" s="359"/>
      <c r="P3" s="359"/>
      <c r="Q3" s="359"/>
      <c r="R3" s="359"/>
      <c r="S3" s="359"/>
      <c r="T3" s="359"/>
      <c r="U3" s="359"/>
      <c r="V3" s="325"/>
      <c r="W3" s="359"/>
      <c r="X3" s="359"/>
      <c r="Y3" s="359"/>
      <c r="Z3" s="359"/>
      <c r="AA3" s="359"/>
      <c r="AB3" s="359"/>
      <c r="AC3" s="359"/>
      <c r="AD3" s="359"/>
      <c r="AE3" s="325">
        <f>D3+M3+V3</f>
        <v>0</v>
      </c>
      <c r="AF3" s="325">
        <f>E3+N3+W3</f>
        <v>0</v>
      </c>
      <c r="AG3" s="325">
        <f>AE3-AF3</f>
        <v>0</v>
      </c>
      <c r="AH3" s="359"/>
      <c r="AI3" s="359"/>
      <c r="AJ3" s="359"/>
      <c r="AK3" s="359"/>
      <c r="AL3" s="359"/>
    </row>
    <row r="4" spans="1:38" s="5" customFormat="1">
      <c r="A4" s="385"/>
      <c r="B4" s="74" t="str">
        <f>'1-συμβολαια'!C4</f>
        <v>χρησικτησία αγροτεμαχίου = 19?? ΑΝΑΔΑΣΜΟΣ</v>
      </c>
      <c r="C4" s="356">
        <f>'1-συμβολαια'!D4</f>
        <v>7777.77</v>
      </c>
      <c r="D4" s="356"/>
      <c r="E4" s="74"/>
      <c r="F4" s="74"/>
      <c r="G4" s="74"/>
      <c r="H4" s="74"/>
      <c r="I4" s="74"/>
      <c r="J4" s="74"/>
      <c r="K4" s="74"/>
      <c r="L4" s="74"/>
      <c r="M4" s="356">
        <f>C4*0.65%</f>
        <v>50.555505000000011</v>
      </c>
      <c r="N4" s="74"/>
      <c r="O4" s="74"/>
      <c r="P4" s="74"/>
      <c r="Q4" s="74"/>
      <c r="R4" s="74"/>
      <c r="S4" s="74"/>
      <c r="T4" s="74"/>
      <c r="U4" s="74"/>
      <c r="V4" s="356">
        <f>C4*0.125%</f>
        <v>9.7222125000000013</v>
      </c>
      <c r="W4" s="74"/>
      <c r="X4" s="74"/>
      <c r="Y4" s="74"/>
      <c r="Z4" s="74"/>
      <c r="AA4" s="74"/>
      <c r="AB4" s="74"/>
      <c r="AC4" s="74"/>
      <c r="AD4" s="74"/>
      <c r="AE4" s="325">
        <f t="shared" ref="AE4" si="0">D4+M4+V4</f>
        <v>60.277717500000008</v>
      </c>
      <c r="AF4" s="325">
        <f t="shared" ref="AF4" si="1">E4+N4+W4</f>
        <v>0</v>
      </c>
      <c r="AG4" s="325">
        <f t="shared" ref="AG4" si="2">AE4-AF4</f>
        <v>60.277717500000008</v>
      </c>
      <c r="AH4" s="74"/>
      <c r="AI4" s="74"/>
      <c r="AJ4" s="74"/>
      <c r="AK4" s="74"/>
      <c r="AL4" s="74"/>
    </row>
    <row r="5" spans="1:38">
      <c r="A5" s="552" t="str">
        <f>'1-συμβολαια'!A5</f>
        <v>σύνολο</v>
      </c>
      <c r="B5" s="553"/>
      <c r="C5" s="554"/>
      <c r="D5" s="306">
        <f>SUM(D3:D4)</f>
        <v>0</v>
      </c>
      <c r="E5" s="201"/>
      <c r="F5" s="201"/>
      <c r="G5" s="201"/>
      <c r="H5" s="201"/>
      <c r="I5" s="201"/>
      <c r="J5" s="201"/>
      <c r="K5" s="201"/>
      <c r="L5" s="201"/>
      <c r="M5" s="306">
        <f>SUM(M3:M4)</f>
        <v>50.555505000000011</v>
      </c>
      <c r="N5" s="201"/>
      <c r="O5" s="201"/>
      <c r="P5" s="201"/>
      <c r="Q5" s="201"/>
      <c r="R5" s="201"/>
      <c r="S5" s="201"/>
      <c r="T5" s="201"/>
      <c r="U5" s="201"/>
      <c r="V5" s="306"/>
      <c r="W5" s="201"/>
      <c r="X5" s="201"/>
      <c r="Y5" s="201"/>
      <c r="Z5" s="201"/>
      <c r="AA5" s="201"/>
      <c r="AB5" s="201"/>
      <c r="AC5" s="201"/>
      <c r="AD5" s="201"/>
      <c r="AE5" s="306">
        <f>SUM(AE3:AE4)</f>
        <v>60.277717500000008</v>
      </c>
      <c r="AF5" s="306">
        <f>SUM(AF3:AF4)</f>
        <v>0</v>
      </c>
      <c r="AG5" s="306">
        <f>SUM(AG3:AG4)</f>
        <v>60.277717500000008</v>
      </c>
      <c r="AH5" s="201">
        <f>SUM(AH3:AH4)</f>
        <v>0</v>
      </c>
      <c r="AI5" s="201"/>
      <c r="AJ5" s="201"/>
      <c r="AK5" s="201"/>
      <c r="AL5" s="201"/>
    </row>
    <row r="7" spans="1:38">
      <c r="E7" s="2"/>
      <c r="F7" s="2"/>
      <c r="G7" s="2"/>
      <c r="H7" s="165" t="s">
        <v>334</v>
      </c>
      <c r="I7" s="2"/>
      <c r="J7" s="2"/>
      <c r="K7" s="2"/>
      <c r="L7" s="2"/>
      <c r="M7" s="2"/>
      <c r="N7" s="2"/>
      <c r="O7" s="2"/>
      <c r="P7" s="2"/>
      <c r="Q7" s="165" t="s">
        <v>334</v>
      </c>
      <c r="R7" s="2"/>
      <c r="S7" s="2"/>
      <c r="T7" s="2"/>
      <c r="U7" s="2"/>
      <c r="V7" s="2"/>
      <c r="W7" s="2"/>
      <c r="X7" s="2"/>
      <c r="Y7" s="2"/>
      <c r="Z7" s="165" t="s">
        <v>334</v>
      </c>
      <c r="AA7" s="2"/>
      <c r="AB7" s="2"/>
      <c r="AC7" s="2"/>
      <c r="AD7" s="2"/>
      <c r="AE7" s="2"/>
    </row>
    <row r="8" spans="1:38">
      <c r="E8" s="2"/>
      <c r="F8" s="205" t="s">
        <v>335</v>
      </c>
      <c r="G8" s="205"/>
      <c r="H8" s="205"/>
      <c r="I8" s="205"/>
      <c r="J8" s="205"/>
      <c r="K8" s="205"/>
      <c r="L8" s="205"/>
      <c r="M8" s="205"/>
      <c r="N8" s="205"/>
      <c r="O8" s="205" t="s">
        <v>335</v>
      </c>
      <c r="P8" s="2"/>
      <c r="Q8" s="2"/>
      <c r="R8" s="2"/>
      <c r="S8" s="2"/>
      <c r="T8" s="2"/>
      <c r="U8" s="2"/>
      <c r="V8" s="2"/>
      <c r="W8" s="2"/>
      <c r="X8" s="205" t="s">
        <v>335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67" t="s">
        <v>336</v>
      </c>
      <c r="K9" s="165"/>
      <c r="L9" s="2"/>
      <c r="M9" s="2"/>
      <c r="N9" s="2"/>
      <c r="O9" s="2"/>
      <c r="P9" s="2"/>
      <c r="Q9" s="4"/>
      <c r="R9" s="167" t="s">
        <v>337</v>
      </c>
      <c r="S9" s="167"/>
      <c r="T9" s="167"/>
      <c r="U9" s="167"/>
      <c r="V9" s="4"/>
      <c r="W9" s="4"/>
      <c r="X9" s="4"/>
      <c r="Y9" s="4"/>
      <c r="Z9" s="4"/>
      <c r="AA9" s="167" t="s">
        <v>337</v>
      </c>
      <c r="AB9" s="167"/>
      <c r="AC9" s="167"/>
      <c r="AD9" s="165"/>
      <c r="AE9" s="2"/>
    </row>
    <row r="10" spans="1:38">
      <c r="E10" s="2"/>
      <c r="F10" s="2"/>
      <c r="G10" s="2"/>
      <c r="H10" s="2"/>
      <c r="I10" s="167" t="s">
        <v>337</v>
      </c>
      <c r="J10" s="4"/>
      <c r="K10" s="2"/>
      <c r="L10" s="2"/>
      <c r="M10" s="2"/>
      <c r="N10" s="2"/>
      <c r="O10" s="2"/>
      <c r="P10" s="2"/>
      <c r="Q10" s="4"/>
      <c r="R10" s="4"/>
      <c r="S10" s="167" t="s">
        <v>336</v>
      </c>
      <c r="T10" s="167"/>
      <c r="U10" s="4"/>
      <c r="V10" s="4"/>
      <c r="W10" s="4"/>
      <c r="X10" s="4"/>
      <c r="Y10" s="4"/>
      <c r="Z10" s="4"/>
      <c r="AA10" s="4"/>
      <c r="AB10" s="167" t="s">
        <v>336</v>
      </c>
      <c r="AC10" s="167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6" t="s">
        <v>338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7" t="s">
        <v>339</v>
      </c>
      <c r="R12" s="2"/>
      <c r="S12" s="2"/>
      <c r="T12" s="2"/>
      <c r="U12" s="2"/>
      <c r="V12" s="2"/>
      <c r="W12" s="2"/>
      <c r="X12" s="2"/>
      <c r="Y12" s="2"/>
      <c r="Z12" s="208" t="s">
        <v>340</v>
      </c>
      <c r="AA12" s="2"/>
      <c r="AB12" s="2"/>
      <c r="AC12" s="2"/>
      <c r="AD12" s="2"/>
      <c r="AE12" s="2"/>
    </row>
    <row r="13" spans="1:38">
      <c r="E13" s="209" t="s">
        <v>341</v>
      </c>
      <c r="F13" s="2"/>
      <c r="G13" s="2"/>
      <c r="H13" s="2"/>
      <c r="I13" s="2"/>
      <c r="J13" s="2"/>
      <c r="K13" s="2"/>
      <c r="L13" s="2"/>
      <c r="M13" s="8"/>
      <c r="N13" s="2"/>
      <c r="O13" s="165"/>
      <c r="P13" s="165"/>
      <c r="Q13" s="165"/>
      <c r="R13" s="165"/>
      <c r="S13" s="210" t="s">
        <v>342</v>
      </c>
      <c r="T13" s="165"/>
      <c r="U13" s="165"/>
      <c r="V13" s="165"/>
      <c r="W13" s="2"/>
      <c r="X13" s="2"/>
      <c r="Y13" s="2"/>
      <c r="Z13" s="2"/>
      <c r="AA13" s="211" t="s">
        <v>343</v>
      </c>
      <c r="AB13" s="2"/>
      <c r="AC13" s="2"/>
      <c r="AD13" s="2"/>
      <c r="AE13" s="2"/>
    </row>
    <row r="14" spans="1:38">
      <c r="E14" s="2"/>
      <c r="F14" s="209" t="s">
        <v>344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12" t="s">
        <v>345</v>
      </c>
      <c r="T14" s="2"/>
      <c r="U14" s="2"/>
      <c r="V14" s="2"/>
      <c r="W14" s="2"/>
      <c r="X14" s="2"/>
      <c r="Y14" s="2"/>
      <c r="Z14" s="2"/>
      <c r="AA14" s="2"/>
      <c r="AB14" s="212" t="s">
        <v>345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65"/>
      <c r="Q15" s="165"/>
      <c r="R15" s="165"/>
      <c r="S15" s="165"/>
      <c r="T15" s="165"/>
      <c r="U15" s="165"/>
      <c r="V15" s="165"/>
      <c r="W15" s="165"/>
      <c r="X15" s="165"/>
      <c r="Y15" s="2"/>
      <c r="Z15" s="2"/>
      <c r="AA15" s="2"/>
      <c r="AB15" s="210" t="s">
        <v>342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2025-12-27T16:13:44Z</dcterms:modified>
</cp:coreProperties>
</file>