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A20" i="5"/>
  <c r="AA19"/>
  <c r="AA18"/>
  <c r="AA17"/>
  <c r="AA16"/>
  <c r="AA15"/>
  <c r="Z16" l="1"/>
  <c r="Z17"/>
  <c r="Z18"/>
  <c r="Z19"/>
  <c r="Z20"/>
  <c r="Z15"/>
  <c r="W16"/>
  <c r="W17"/>
  <c r="W18"/>
  <c r="X18" s="1"/>
  <c r="W19"/>
  <c r="W20"/>
  <c r="W15"/>
  <c r="X20"/>
  <c r="Y24"/>
  <c r="AB24"/>
  <c r="AJ20"/>
  <c r="AJ19"/>
  <c r="AJ18"/>
  <c r="AJ17"/>
  <c r="AJ16"/>
  <c r="AJ15"/>
  <c r="AE4"/>
  <c r="AE5"/>
  <c r="AE6"/>
  <c r="AE7"/>
  <c r="AE8"/>
  <c r="AC8"/>
  <c r="AC6"/>
  <c r="AC5"/>
  <c r="AC4"/>
  <c r="AC7"/>
  <c r="AC3"/>
  <c r="AB21"/>
  <c r="AA21"/>
  <c r="Y21"/>
  <c r="X19"/>
  <c r="X16"/>
  <c r="X15"/>
  <c r="L6"/>
  <c r="L7"/>
  <c r="L8"/>
  <c r="L5"/>
  <c r="L4"/>
  <c r="L3"/>
  <c r="B4"/>
  <c r="B5"/>
  <c r="BQ3" i="24"/>
  <c r="AZ6"/>
  <c r="AX6"/>
  <c r="AZ7"/>
  <c r="AX7"/>
  <c r="AZ5"/>
  <c r="AX5"/>
  <c r="AZ4"/>
  <c r="AX4"/>
  <c r="X7"/>
  <c r="AZ3"/>
  <c r="AX3"/>
  <c r="AJ7"/>
  <c r="AJ6"/>
  <c r="AJ5"/>
  <c r="AJ4"/>
  <c r="AQ3"/>
  <c r="AP3"/>
  <c r="AL3"/>
  <c r="AK3"/>
  <c r="AJ3"/>
  <c r="AJ24" i="5" l="1"/>
  <c r="X17"/>
  <c r="AJ21"/>
  <c r="X21"/>
  <c r="W21"/>
  <c r="C8" i="23"/>
  <c r="A4" i="27"/>
  <c r="A5"/>
  <c r="A6"/>
  <c r="A7"/>
  <c r="T7" i="20"/>
  <c r="S7"/>
  <c r="N7" i="1"/>
  <c r="I79"/>
  <c r="G8" i="13"/>
  <c r="O83" i="1"/>
  <c r="M83"/>
  <c r="F8" i="12"/>
  <c r="Z21" i="5" l="1"/>
  <c r="L83" i="1"/>
  <c r="N83" s="1"/>
  <c r="J83"/>
  <c r="I83"/>
  <c r="H83"/>
  <c r="H84" s="1"/>
  <c r="K6" i="25"/>
  <c r="K7"/>
  <c r="G6" i="12" l="1"/>
  <c r="N69" i="1"/>
  <c r="L69"/>
  <c r="J69"/>
  <c r="H69"/>
  <c r="H70" s="1"/>
  <c r="I69"/>
  <c r="I52" l="1"/>
  <c r="G4" i="12"/>
  <c r="F4"/>
  <c r="N56" i="1"/>
  <c r="N43"/>
  <c r="K3" i="25" l="1"/>
  <c r="G5" i="12" l="1"/>
  <c r="F5"/>
  <c r="P4" i="1" l="1"/>
  <c r="N4" s="1"/>
  <c r="P5"/>
  <c r="N5" s="1"/>
  <c r="P7"/>
  <c r="P8"/>
  <c r="I25"/>
  <c r="N31"/>
  <c r="L56"/>
  <c r="J56"/>
  <c r="I56"/>
  <c r="H56"/>
  <c r="H57" s="1"/>
  <c r="K2" i="25"/>
  <c r="P3" i="1" s="1"/>
  <c r="N3" s="1"/>
  <c r="K5" i="25"/>
  <c r="P6" i="1" s="1"/>
  <c r="N6" s="1"/>
  <c r="AB9" i="5" l="1"/>
  <c r="Y9"/>
  <c r="AF6"/>
  <c r="AF7"/>
  <c r="AF8"/>
  <c r="B6"/>
  <c r="B7"/>
  <c r="M9" i="9"/>
  <c r="M9" i="1"/>
  <c r="J43"/>
  <c r="E4" i="16"/>
  <c r="I4" s="1"/>
  <c r="N4" s="1"/>
  <c r="E5"/>
  <c r="I5" s="1"/>
  <c r="N5" s="1"/>
  <c r="E6"/>
  <c r="I6" s="1"/>
  <c r="N6" s="1"/>
  <c r="E7"/>
  <c r="I7" s="1"/>
  <c r="N7" s="1"/>
  <c r="E8"/>
  <c r="I8" s="1"/>
  <c r="N8" s="1"/>
  <c r="D4"/>
  <c r="H4" s="1"/>
  <c r="K4" s="1"/>
  <c r="D5"/>
  <c r="H5" s="1"/>
  <c r="H19" s="1"/>
  <c r="D6"/>
  <c r="H6" s="1"/>
  <c r="H21" s="1"/>
  <c r="D7"/>
  <c r="H7" s="1"/>
  <c r="D8"/>
  <c r="H8" s="1"/>
  <c r="K8" s="1"/>
  <c r="G7" i="12"/>
  <c r="L43" i="1"/>
  <c r="I43"/>
  <c r="H43"/>
  <c r="H44" s="1"/>
  <c r="L30"/>
  <c r="J30"/>
  <c r="I30"/>
  <c r="H30"/>
  <c r="H31" s="1"/>
  <c r="N8" i="13"/>
  <c r="J8"/>
  <c r="H8" i="27" s="1"/>
  <c r="H8" i="13"/>
  <c r="C8"/>
  <c r="B8"/>
  <c r="A8"/>
  <c r="N7"/>
  <c r="J7"/>
  <c r="C7"/>
  <c r="G7" s="1"/>
  <c r="H7" s="1"/>
  <c r="B7"/>
  <c r="A7"/>
  <c r="N6"/>
  <c r="J6"/>
  <c r="C6"/>
  <c r="G6" s="1"/>
  <c r="H6" s="1"/>
  <c r="B6"/>
  <c r="A6"/>
  <c r="N5"/>
  <c r="J5"/>
  <c r="C5"/>
  <c r="G5" s="1"/>
  <c r="H5" s="1"/>
  <c r="B5"/>
  <c r="A5"/>
  <c r="C8" i="12"/>
  <c r="B8"/>
  <c r="A8"/>
  <c r="F7"/>
  <c r="P7" i="14" s="1"/>
  <c r="C7" i="12"/>
  <c r="B7"/>
  <c r="A7"/>
  <c r="F6"/>
  <c r="P6" i="14" s="1"/>
  <c r="C6" i="12"/>
  <c r="B6"/>
  <c r="A6"/>
  <c r="AM8" i="16"/>
  <c r="C8"/>
  <c r="B8"/>
  <c r="A8"/>
  <c r="B8" i="14"/>
  <c r="A8"/>
  <c r="B7"/>
  <c r="A7"/>
  <c r="B6"/>
  <c r="A6"/>
  <c r="B5"/>
  <c r="A5"/>
  <c r="AM7" i="16"/>
  <c r="D7" i="24" s="1"/>
  <c r="C7" i="16"/>
  <c r="B7"/>
  <c r="A7"/>
  <c r="AM6"/>
  <c r="C6"/>
  <c r="B6"/>
  <c r="A6"/>
  <c r="AM5"/>
  <c r="AN5" s="1"/>
  <c r="C5"/>
  <c r="B5"/>
  <c r="A5"/>
  <c r="AM4"/>
  <c r="C4"/>
  <c r="B4"/>
  <c r="A4"/>
  <c r="O8" i="4"/>
  <c r="E8" i="24" s="1"/>
  <c r="D8" i="4"/>
  <c r="C8"/>
  <c r="B8"/>
  <c r="A8"/>
  <c r="O7"/>
  <c r="H7"/>
  <c r="F7"/>
  <c r="D7"/>
  <c r="C7"/>
  <c r="B7"/>
  <c r="A7"/>
  <c r="O6"/>
  <c r="D6"/>
  <c r="C6"/>
  <c r="B6"/>
  <c r="A6"/>
  <c r="O5"/>
  <c r="D5"/>
  <c r="C5"/>
  <c r="B5"/>
  <c r="A5"/>
  <c r="O4"/>
  <c r="D4"/>
  <c r="C4"/>
  <c r="B4"/>
  <c r="A4"/>
  <c r="U8" i="20"/>
  <c r="H8" i="24" s="1"/>
  <c r="D8" i="20"/>
  <c r="C8"/>
  <c r="B8"/>
  <c r="A8"/>
  <c r="U7"/>
  <c r="H7" i="24" s="1"/>
  <c r="D7" i="20"/>
  <c r="C7"/>
  <c r="B7"/>
  <c r="A7"/>
  <c r="U6"/>
  <c r="H6" i="24" s="1"/>
  <c r="D6" i="20"/>
  <c r="C6"/>
  <c r="B6"/>
  <c r="A6"/>
  <c r="U5"/>
  <c r="D5"/>
  <c r="C5"/>
  <c r="B5"/>
  <c r="A5"/>
  <c r="U4"/>
  <c r="D4"/>
  <c r="C4"/>
  <c r="B4"/>
  <c r="A4"/>
  <c r="C8" i="26"/>
  <c r="M8" s="1"/>
  <c r="B8"/>
  <c r="A8"/>
  <c r="C7"/>
  <c r="B7"/>
  <c r="A7"/>
  <c r="C6"/>
  <c r="B6"/>
  <c r="A6"/>
  <c r="C5"/>
  <c r="B5"/>
  <c r="A5"/>
  <c r="C4"/>
  <c r="B4"/>
  <c r="A4"/>
  <c r="C3"/>
  <c r="B3"/>
  <c r="A3"/>
  <c r="C8" i="27"/>
  <c r="B8"/>
  <c r="H7"/>
  <c r="C7"/>
  <c r="B7"/>
  <c r="C8" i="15"/>
  <c r="B8"/>
  <c r="A8"/>
  <c r="C7"/>
  <c r="B7"/>
  <c r="A7"/>
  <c r="C6"/>
  <c r="B6"/>
  <c r="A6"/>
  <c r="B8" i="23"/>
  <c r="A8"/>
  <c r="B7"/>
  <c r="A7"/>
  <c r="B6"/>
  <c r="A6"/>
  <c r="BY8" i="24"/>
  <c r="BS8"/>
  <c r="BG8"/>
  <c r="BC8"/>
  <c r="AW8"/>
  <c r="AH8"/>
  <c r="I8"/>
  <c r="G8"/>
  <c r="F8"/>
  <c r="B8"/>
  <c r="A8"/>
  <c r="BY7"/>
  <c r="BS7"/>
  <c r="BG7"/>
  <c r="BC7"/>
  <c r="AW7"/>
  <c r="AH7"/>
  <c r="I7"/>
  <c r="G7"/>
  <c r="F7"/>
  <c r="E7"/>
  <c r="B7"/>
  <c r="A7"/>
  <c r="BY6"/>
  <c r="BS6"/>
  <c r="BG6"/>
  <c r="BC6"/>
  <c r="AW6"/>
  <c r="AH6"/>
  <c r="I6"/>
  <c r="G6"/>
  <c r="F6"/>
  <c r="E6"/>
  <c r="B6"/>
  <c r="A6"/>
  <c r="D8" i="9"/>
  <c r="C8"/>
  <c r="B8"/>
  <c r="A8"/>
  <c r="D7"/>
  <c r="C7"/>
  <c r="B7"/>
  <c r="A7"/>
  <c r="D6"/>
  <c r="C6"/>
  <c r="B6"/>
  <c r="A6"/>
  <c r="AJ8" i="5"/>
  <c r="E8"/>
  <c r="D8"/>
  <c r="C8"/>
  <c r="A8"/>
  <c r="AJ7"/>
  <c r="E7"/>
  <c r="D7"/>
  <c r="C7"/>
  <c r="A7"/>
  <c r="AJ6"/>
  <c r="E6"/>
  <c r="D6"/>
  <c r="C6"/>
  <c r="A6"/>
  <c r="K7" i="16" l="1"/>
  <c r="H23"/>
  <c r="K5"/>
  <c r="H17"/>
  <c r="K6"/>
  <c r="P8" i="14"/>
  <c r="V8" i="26"/>
  <c r="AE8" s="1"/>
  <c r="AG8" s="1"/>
  <c r="AE3"/>
  <c r="AG3" s="1"/>
  <c r="AE4"/>
  <c r="AG4" s="1"/>
  <c r="P4" i="9" s="1"/>
  <c r="AN4" i="16"/>
  <c r="AN6"/>
  <c r="C6" i="24" s="1"/>
  <c r="BZ6" s="1"/>
  <c r="L5" i="13"/>
  <c r="K5"/>
  <c r="L7"/>
  <c r="K7"/>
  <c r="L6"/>
  <c r="K6"/>
  <c r="L8"/>
  <c r="K8"/>
  <c r="I5"/>
  <c r="I6"/>
  <c r="I7"/>
  <c r="I8"/>
  <c r="L8" i="16"/>
  <c r="J8"/>
  <c r="D6" i="24"/>
  <c r="CA6" s="1"/>
  <c r="L4" i="16"/>
  <c r="L5"/>
  <c r="L6"/>
  <c r="L7"/>
  <c r="D8" i="24"/>
  <c r="CA8" s="1"/>
  <c r="J4" i="16"/>
  <c r="J5"/>
  <c r="J6"/>
  <c r="J7"/>
  <c r="AN7"/>
  <c r="C7" i="24" s="1"/>
  <c r="BZ7" s="1"/>
  <c r="R7" i="9" s="1"/>
  <c r="N7" i="5" s="1"/>
  <c r="O7" s="1"/>
  <c r="CA7" i="24"/>
  <c r="Q7" i="9" s="1"/>
  <c r="G7" i="5" s="1"/>
  <c r="E7" i="27"/>
  <c r="AE6" i="26"/>
  <c r="AG6" s="1"/>
  <c r="F7" i="27"/>
  <c r="AE5" i="26"/>
  <c r="D8" i="27"/>
  <c r="D7"/>
  <c r="AE7" i="26" l="1"/>
  <c r="AG7" s="1"/>
  <c r="P7" i="9" s="1"/>
  <c r="AG5" i="26"/>
  <c r="O5" i="13"/>
  <c r="M5" s="1"/>
  <c r="O4" i="16"/>
  <c r="M4" s="1"/>
  <c r="V8" i="27"/>
  <c r="G8"/>
  <c r="O8" i="13"/>
  <c r="M8" s="1"/>
  <c r="I7" i="27"/>
  <c r="W7"/>
  <c r="X8"/>
  <c r="J8"/>
  <c r="X7"/>
  <c r="J7"/>
  <c r="V7"/>
  <c r="G7"/>
  <c r="O7" i="13"/>
  <c r="M7" s="1"/>
  <c r="I8" i="27"/>
  <c r="W8"/>
  <c r="O6" i="13"/>
  <c r="M6" s="1"/>
  <c r="O6" i="16"/>
  <c r="M6" s="1"/>
  <c r="O8"/>
  <c r="O7"/>
  <c r="L7" i="9" s="1"/>
  <c r="O7" s="1"/>
  <c r="F7" i="5" s="1"/>
  <c r="H7" s="1"/>
  <c r="I7" s="1"/>
  <c r="O5" i="16"/>
  <c r="J6" i="5"/>
  <c r="K6" s="1"/>
  <c r="P6" i="9"/>
  <c r="J7" i="5" l="1"/>
  <c r="K7" s="1"/>
  <c r="L8" i="9"/>
  <c r="O8" s="1"/>
  <c r="Q7" i="16"/>
  <c r="M7"/>
  <c r="Q4"/>
  <c r="L6" i="9"/>
  <c r="O6" s="1"/>
  <c r="Q6" i="16"/>
  <c r="M8"/>
  <c r="Q8"/>
  <c r="Q5"/>
  <c r="M5"/>
  <c r="C7" i="25" l="1"/>
  <c r="B7"/>
  <c r="A7"/>
  <c r="C6"/>
  <c r="B6"/>
  <c r="A6"/>
  <c r="E7" i="1" l="1"/>
  <c r="J8"/>
  <c r="I8"/>
  <c r="F8"/>
  <c r="J7"/>
  <c r="I7"/>
  <c r="H7"/>
  <c r="G7"/>
  <c r="F7"/>
  <c r="BP9" i="24"/>
  <c r="BQ9"/>
  <c r="BT9"/>
  <c r="BU9"/>
  <c r="BV9"/>
  <c r="BW9"/>
  <c r="BX9"/>
  <c r="U9" i="5"/>
  <c r="V9"/>
  <c r="BS3" i="24"/>
  <c r="BS4"/>
  <c r="BS5"/>
  <c r="AW3"/>
  <c r="AW4"/>
  <c r="AW5"/>
  <c r="AH3"/>
  <c r="AH4"/>
  <c r="AH5"/>
  <c r="F3"/>
  <c r="F4"/>
  <c r="F5"/>
  <c r="J6" i="1"/>
  <c r="U3" i="20"/>
  <c r="P9"/>
  <c r="Q9"/>
  <c r="R9"/>
  <c r="S9"/>
  <c r="T9"/>
  <c r="N9" i="4"/>
  <c r="O3"/>
  <c r="AM3" i="16"/>
  <c r="K7" i="9" l="1"/>
  <c r="K8"/>
  <c r="K6"/>
  <c r="L7" i="1"/>
  <c r="R9" i="5"/>
  <c r="Q9"/>
  <c r="P9"/>
  <c r="O7" i="1" l="1"/>
  <c r="N7" i="9" s="1"/>
  <c r="AJ5" i="5"/>
  <c r="AF5"/>
  <c r="E5"/>
  <c r="D5"/>
  <c r="C5"/>
  <c r="A5"/>
  <c r="AJ4"/>
  <c r="AF4"/>
  <c r="E4"/>
  <c r="D4"/>
  <c r="C4"/>
  <c r="A4"/>
  <c r="AJ3"/>
  <c r="M7" l="1"/>
  <c r="AG7"/>
  <c r="W7" s="1"/>
  <c r="AD7"/>
  <c r="AJ9"/>
  <c r="AE3"/>
  <c r="AF3" s="1"/>
  <c r="AH7" l="1"/>
  <c r="T7" s="1"/>
  <c r="X7"/>
  <c r="E3"/>
  <c r="D3"/>
  <c r="C3"/>
  <c r="B3"/>
  <c r="A3"/>
  <c r="AE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 l="1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8" i="22"/>
  <c r="A7"/>
  <c r="A6"/>
  <c r="A5"/>
  <c r="A4"/>
  <c r="A3"/>
  <c r="A8" i="8"/>
  <c r="A7"/>
  <c r="A6"/>
  <c r="A5"/>
  <c r="A4"/>
  <c r="A3"/>
  <c r="X9" i="9"/>
  <c r="W9"/>
  <c r="V9"/>
  <c r="U9"/>
  <c r="T9" l="1"/>
  <c r="S9"/>
  <c r="J9" l="1"/>
  <c r="I9"/>
  <c r="H9"/>
  <c r="G9"/>
  <c r="F9"/>
  <c r="E9"/>
  <c r="D5" l="1"/>
  <c r="C5"/>
  <c r="B5"/>
  <c r="A5"/>
  <c r="D4"/>
  <c r="C4"/>
  <c r="B4"/>
  <c r="A4"/>
  <c r="D3"/>
  <c r="C3"/>
  <c r="B3"/>
  <c r="A3"/>
  <c r="BR9" i="24" l="1"/>
  <c r="BO9"/>
  <c r="BN9"/>
  <c r="BM9"/>
  <c r="BL9"/>
  <c r="BK9"/>
  <c r="BJ9"/>
  <c r="BI9"/>
  <c r="BH9"/>
  <c r="BF9"/>
  <c r="BE9"/>
  <c r="BD9"/>
  <c r="BB9"/>
  <c r="BA9"/>
  <c r="AZ9"/>
  <c r="AY9"/>
  <c r="AX9"/>
  <c r="AV9"/>
  <c r="AU9"/>
  <c r="AT9"/>
  <c r="AS9"/>
  <c r="AR9"/>
  <c r="AQ9"/>
  <c r="AP9"/>
  <c r="AO9"/>
  <c r="AN9"/>
  <c r="AM9"/>
  <c r="AL9"/>
  <c r="AK9"/>
  <c r="AJ9"/>
  <c r="AG9"/>
  <c r="AF9"/>
  <c r="AE9"/>
  <c r="AD9"/>
  <c r="AC9"/>
  <c r="AB9"/>
  <c r="AA9"/>
  <c r="Z9"/>
  <c r="X9"/>
  <c r="V9"/>
  <c r="U9"/>
  <c r="T9"/>
  <c r="S9"/>
  <c r="O9" l="1"/>
  <c r="N9"/>
  <c r="M9"/>
  <c r="L9"/>
  <c r="K9"/>
  <c r="J9"/>
  <c r="AW9"/>
  <c r="BY5"/>
  <c r="BG5"/>
  <c r="BC5"/>
  <c r="I5"/>
  <c r="G5"/>
  <c r="B5"/>
  <c r="A5"/>
  <c r="BY4"/>
  <c r="BG4"/>
  <c r="BC4"/>
  <c r="I4"/>
  <c r="G4"/>
  <c r="B4"/>
  <c r="A4"/>
  <c r="BY3"/>
  <c r="BY9" s="1"/>
  <c r="BG3"/>
  <c r="BC3"/>
  <c r="I3"/>
  <c r="G3"/>
  <c r="B3"/>
  <c r="A3"/>
  <c r="BG9" l="1"/>
  <c r="AH9"/>
  <c r="BS9"/>
  <c r="BC9"/>
  <c r="C18" i="23"/>
  <c r="T9"/>
  <c r="S9"/>
  <c r="R9"/>
  <c r="Q9"/>
  <c r="P9"/>
  <c r="O9"/>
  <c r="N9"/>
  <c r="M9"/>
  <c r="L9"/>
  <c r="K9"/>
  <c r="J9"/>
  <c r="I9"/>
  <c r="B5" l="1"/>
  <c r="A5"/>
  <c r="B4"/>
  <c r="A4"/>
  <c r="B3"/>
  <c r="A3"/>
  <c r="L9" i="15"/>
  <c r="J9" l="1"/>
  <c r="I9"/>
  <c r="H9"/>
  <c r="G9"/>
  <c r="F9"/>
  <c r="E9"/>
  <c r="D9" l="1"/>
  <c r="L9" i="10" s="1"/>
  <c r="C5" i="15" l="1"/>
  <c r="B5"/>
  <c r="A5"/>
  <c r="C4"/>
  <c r="B4"/>
  <c r="A4"/>
  <c r="C3"/>
  <c r="B3"/>
  <c r="A3"/>
  <c r="K9" l="1"/>
  <c r="A9" i="27"/>
  <c r="F6" l="1"/>
  <c r="E6"/>
  <c r="C6"/>
  <c r="B6"/>
  <c r="X5"/>
  <c r="J5"/>
  <c r="F5"/>
  <c r="E5"/>
  <c r="C5"/>
  <c r="B5"/>
  <c r="F4"/>
  <c r="E4"/>
  <c r="C4"/>
  <c r="B4"/>
  <c r="F3"/>
  <c r="E3"/>
  <c r="D3"/>
  <c r="C3"/>
  <c r="B3"/>
  <c r="A3"/>
  <c r="AH9" i="26" l="1"/>
  <c r="A9"/>
  <c r="F8" i="27" l="1"/>
  <c r="D6"/>
  <c r="D5"/>
  <c r="V9" i="20"/>
  <c r="O9"/>
  <c r="N9"/>
  <c r="M9"/>
  <c r="L9"/>
  <c r="K9"/>
  <c r="J9"/>
  <c r="I9"/>
  <c r="E9"/>
  <c r="H5" i="24"/>
  <c r="H4"/>
  <c r="H3"/>
  <c r="D3" i="20"/>
  <c r="C3"/>
  <c r="B3"/>
  <c r="A3"/>
  <c r="BD9" i="4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C9"/>
  <c r="AB9"/>
  <c r="AA9"/>
  <c r="Z9"/>
  <c r="Y9"/>
  <c r="W9"/>
  <c r="U9"/>
  <c r="R9"/>
  <c r="Q9"/>
  <c r="P9"/>
  <c r="G9" i="24" s="1"/>
  <c r="M9" i="4"/>
  <c r="F9" i="24" s="1"/>
  <c r="L9" i="4"/>
  <c r="K9"/>
  <c r="G9"/>
  <c r="E9"/>
  <c r="I6" i="1"/>
  <c r="E5" i="24"/>
  <c r="E4"/>
  <c r="E3"/>
  <c r="D3" i="4"/>
  <c r="C3"/>
  <c r="B3"/>
  <c r="A3"/>
  <c r="AL9" i="16"/>
  <c r="AK9"/>
  <c r="AJ9"/>
  <c r="AI9"/>
  <c r="AH9"/>
  <c r="AF9"/>
  <c r="AE9"/>
  <c r="I9" i="24" l="1"/>
  <c r="P3" i="9"/>
  <c r="AF9" i="26"/>
  <c r="J3" i="5"/>
  <c r="J5"/>
  <c r="P5" i="9"/>
  <c r="U9" i="20"/>
  <c r="F9" i="4"/>
  <c r="O9"/>
  <c r="E9" i="24" s="1"/>
  <c r="H9" i="4"/>
  <c r="AC9" i="16"/>
  <c r="H9" i="24" l="1"/>
  <c r="E8" i="27"/>
  <c r="M9" i="26"/>
  <c r="AB9" i="16"/>
  <c r="AA9"/>
  <c r="W9"/>
  <c r="V9"/>
  <c r="U9"/>
  <c r="S9"/>
  <c r="R9"/>
  <c r="J8" i="5" l="1"/>
  <c r="K8" s="1"/>
  <c r="P8" i="9"/>
  <c r="R6" l="1"/>
  <c r="Q6"/>
  <c r="C5" i="24"/>
  <c r="BZ5" s="1"/>
  <c r="D5"/>
  <c r="CA5" s="1"/>
  <c r="C4"/>
  <c r="BZ4" s="1"/>
  <c r="R4" i="9" s="1"/>
  <c r="D4" i="24"/>
  <c r="CA4" s="1"/>
  <c r="Q4" i="9" s="1"/>
  <c r="E3" i="16"/>
  <c r="I3" s="1"/>
  <c r="N3" s="1"/>
  <c r="D3"/>
  <c r="C3"/>
  <c r="B3"/>
  <c r="A3"/>
  <c r="D3" i="24" l="1"/>
  <c r="CA3" s="1"/>
  <c r="AM9" i="16"/>
  <c r="R5" i="9"/>
  <c r="N5" i="5" s="1"/>
  <c r="Q5" i="9"/>
  <c r="N6" i="5"/>
  <c r="O6" s="1"/>
  <c r="G6"/>
  <c r="N4"/>
  <c r="H3" i="16"/>
  <c r="H15" s="1"/>
  <c r="AN8" l="1"/>
  <c r="Q8" i="9"/>
  <c r="D9" i="24"/>
  <c r="R5" i="10"/>
  <c r="P5" s="1"/>
  <c r="L3" i="16"/>
  <c r="J3"/>
  <c r="K3"/>
  <c r="B4" i="14"/>
  <c r="A4"/>
  <c r="B3"/>
  <c r="A3"/>
  <c r="G8" i="5" l="1"/>
  <c r="C8" i="24"/>
  <c r="BZ8" s="1"/>
  <c r="H8" i="1"/>
  <c r="R4" i="10"/>
  <c r="P4" s="1"/>
  <c r="H6" i="1"/>
  <c r="Q3" i="9"/>
  <c r="CA9" i="24"/>
  <c r="R6" i="10"/>
  <c r="P6" s="1"/>
  <c r="O3" i="16"/>
  <c r="F6" i="1"/>
  <c r="P5" i="14"/>
  <c r="C5" i="12"/>
  <c r="B5"/>
  <c r="A5"/>
  <c r="C4"/>
  <c r="B4"/>
  <c r="A4"/>
  <c r="G3"/>
  <c r="F3"/>
  <c r="C3"/>
  <c r="B3"/>
  <c r="A3"/>
  <c r="F9" i="13"/>
  <c r="E9"/>
  <c r="D9"/>
  <c r="R8" i="9" l="1"/>
  <c r="R8" i="10"/>
  <c r="P8" s="1"/>
  <c r="AN3" i="16"/>
  <c r="G9" i="12"/>
  <c r="F9"/>
  <c r="G3" i="5"/>
  <c r="Q9" i="9"/>
  <c r="Q3" i="16"/>
  <c r="R3" i="10" s="1"/>
  <c r="P3" s="1"/>
  <c r="M3" i="16"/>
  <c r="N8" i="5" l="1"/>
  <c r="O8" s="1"/>
  <c r="C3" i="24"/>
  <c r="BZ3" l="1"/>
  <c r="R3" i="9" l="1"/>
  <c r="G8" i="1" l="1"/>
  <c r="G6"/>
  <c r="H6" i="27"/>
  <c r="V6" l="1"/>
  <c r="G6"/>
  <c r="H5"/>
  <c r="G5"/>
  <c r="N4" i="13"/>
  <c r="P4" i="14" s="1"/>
  <c r="J4" i="13"/>
  <c r="H4" i="27" s="1"/>
  <c r="C4" i="13"/>
  <c r="B4"/>
  <c r="A4"/>
  <c r="N3"/>
  <c r="J3"/>
  <c r="C3"/>
  <c r="G3" s="1"/>
  <c r="B3"/>
  <c r="A3"/>
  <c r="I5" i="27" l="1"/>
  <c r="W5"/>
  <c r="V5" s="1"/>
  <c r="H3"/>
  <c r="J9" i="13"/>
  <c r="N9"/>
  <c r="P3" i="14"/>
  <c r="I3" i="13"/>
  <c r="V3" i="27" s="1"/>
  <c r="H3" i="13"/>
  <c r="L3" s="1"/>
  <c r="I4"/>
  <c r="H4"/>
  <c r="J8" i="25"/>
  <c r="I8"/>
  <c r="H8"/>
  <c r="G8"/>
  <c r="F8"/>
  <c r="E8"/>
  <c r="D8"/>
  <c r="A8"/>
  <c r="C5"/>
  <c r="B5"/>
  <c r="A5"/>
  <c r="C4"/>
  <c r="B4"/>
  <c r="A4"/>
  <c r="C3"/>
  <c r="B3"/>
  <c r="A3"/>
  <c r="K8"/>
  <c r="C2"/>
  <c r="B2"/>
  <c r="A2"/>
  <c r="K9" i="1"/>
  <c r="P9" i="14" l="1"/>
  <c r="J6" i="27"/>
  <c r="X6"/>
  <c r="W6"/>
  <c r="I6"/>
  <c r="G3"/>
  <c r="V4"/>
  <c r="G4"/>
  <c r="L4" i="13"/>
  <c r="K3"/>
  <c r="J3" i="27"/>
  <c r="X3"/>
  <c r="E6" i="1" l="1"/>
  <c r="L6" s="1"/>
  <c r="W3" i="27"/>
  <c r="I3"/>
  <c r="O3" i="13"/>
  <c r="K4"/>
  <c r="J4" i="27"/>
  <c r="X4"/>
  <c r="F6" i="5" l="1"/>
  <c r="H6" s="1"/>
  <c r="I6" s="1"/>
  <c r="O6" i="1"/>
  <c r="N6" i="9" s="1"/>
  <c r="I4" i="27"/>
  <c r="W4"/>
  <c r="O4" i="13"/>
  <c r="M4" s="1"/>
  <c r="L3" i="9"/>
  <c r="O3" s="1"/>
  <c r="M3" i="13"/>
  <c r="AG6" i="5" l="1"/>
  <c r="W6" s="1"/>
  <c r="AD6"/>
  <c r="F3"/>
  <c r="M6" l="1"/>
  <c r="X6"/>
  <c r="AH6"/>
  <c r="T6" s="1"/>
  <c r="J5" i="1"/>
  <c r="I5"/>
  <c r="H5" s="1"/>
  <c r="G5" l="1"/>
  <c r="F5"/>
  <c r="E5" s="1"/>
  <c r="J4"/>
  <c r="I4"/>
  <c r="H4" s="1"/>
  <c r="G4"/>
  <c r="L5" l="1"/>
  <c r="F4"/>
  <c r="E4" s="1"/>
  <c r="L4" s="1"/>
  <c r="J3"/>
  <c r="I3"/>
  <c r="H3" s="1"/>
  <c r="G3"/>
  <c r="F3" s="1"/>
  <c r="E3" s="1"/>
  <c r="O5" l="1"/>
  <c r="O4"/>
  <c r="N9"/>
  <c r="J9"/>
  <c r="I9"/>
  <c r="L3"/>
  <c r="K3" i="9"/>
  <c r="O3" i="1" l="1"/>
  <c r="N3" i="9" s="1"/>
  <c r="AG3" i="5" l="1"/>
  <c r="W3" s="1"/>
  <c r="AD3"/>
  <c r="D9" i="23"/>
  <c r="H3" i="5"/>
  <c r="N3"/>
  <c r="K4" i="9"/>
  <c r="K5"/>
  <c r="H9" i="27"/>
  <c r="K3" i="5"/>
  <c r="N4" i="9"/>
  <c r="L4"/>
  <c r="O4" s="1"/>
  <c r="N5"/>
  <c r="L5"/>
  <c r="K5" i="5"/>
  <c r="G4"/>
  <c r="O4"/>
  <c r="G5"/>
  <c r="O5"/>
  <c r="K9" i="9" l="1"/>
  <c r="F4" i="5"/>
  <c r="H4" s="1"/>
  <c r="AD4"/>
  <c r="I3"/>
  <c r="D9" i="26"/>
  <c r="D4" i="27"/>
  <c r="H9" i="16"/>
  <c r="J9"/>
  <c r="K9"/>
  <c r="N9"/>
  <c r="P9"/>
  <c r="I9"/>
  <c r="L9"/>
  <c r="G9" i="1"/>
  <c r="G9" i="13"/>
  <c r="AD5" i="5"/>
  <c r="O5" i="9"/>
  <c r="F5" i="5" s="1"/>
  <c r="H5" s="1"/>
  <c r="I5" s="1"/>
  <c r="AH3"/>
  <c r="T3" s="1"/>
  <c r="V9" i="26"/>
  <c r="F9" i="1"/>
  <c r="E9" i="27"/>
  <c r="AF9" i="5"/>
  <c r="G9"/>
  <c r="M3"/>
  <c r="O3"/>
  <c r="M4" l="1"/>
  <c r="I4"/>
  <c r="AD9" i="16"/>
  <c r="D9" i="27"/>
  <c r="H9" i="13"/>
  <c r="O9" i="16"/>
  <c r="T9"/>
  <c r="I9" i="13"/>
  <c r="AG4" i="5"/>
  <c r="W4" s="1"/>
  <c r="AG5"/>
  <c r="W5" s="1"/>
  <c r="J4"/>
  <c r="AG9" i="26"/>
  <c r="F9" i="27"/>
  <c r="AE9" i="26"/>
  <c r="X3" i="5"/>
  <c r="M5" l="1"/>
  <c r="G9" i="27"/>
  <c r="H9" i="1"/>
  <c r="K9" i="13"/>
  <c r="L9"/>
  <c r="E8" i="1"/>
  <c r="L8" s="1"/>
  <c r="AH4" i="5"/>
  <c r="T4" s="1"/>
  <c r="AH5"/>
  <c r="T5" s="1"/>
  <c r="P9" i="9"/>
  <c r="K4" i="5"/>
  <c r="X5" l="1"/>
  <c r="I9" i="27"/>
  <c r="J9"/>
  <c r="AN9" i="16"/>
  <c r="O8" i="1"/>
  <c r="N8" i="9" s="1"/>
  <c r="F8" i="5"/>
  <c r="H8" s="1"/>
  <c r="O9" i="13"/>
  <c r="M9" i="16"/>
  <c r="Q9"/>
  <c r="P9" i="10"/>
  <c r="M9" i="13"/>
  <c r="X4" i="5"/>
  <c r="K9"/>
  <c r="J9"/>
  <c r="I8" l="1"/>
  <c r="R9" i="10"/>
  <c r="C9" i="24"/>
  <c r="BZ9"/>
  <c r="AG8" i="5"/>
  <c r="W8" s="1"/>
  <c r="AD8"/>
  <c r="E9" i="1"/>
  <c r="O9" i="9"/>
  <c r="L9"/>
  <c r="L9" i="1"/>
  <c r="E9" i="23" l="1"/>
  <c r="AH8" i="5"/>
  <c r="T8" s="1"/>
  <c r="T9" s="1"/>
  <c r="F9"/>
  <c r="H9"/>
  <c r="R9" i="9"/>
  <c r="O9" i="1"/>
  <c r="I9" i="5" l="1"/>
  <c r="M8"/>
  <c r="C9" i="23"/>
  <c r="AC9" i="5"/>
  <c r="AD9"/>
  <c r="N9" i="9"/>
  <c r="AG9" i="5"/>
  <c r="O9"/>
  <c r="N9"/>
  <c r="X8" l="1"/>
  <c r="AA9"/>
  <c r="M9"/>
  <c r="L9"/>
  <c r="AH9"/>
  <c r="Z9" l="1"/>
  <c r="X9"/>
  <c r="W9"/>
</calcChain>
</file>

<file path=xl/sharedStrings.xml><?xml version="1.0" encoding="utf-8"?>
<sst xmlns="http://schemas.openxmlformats.org/spreadsheetml/2006/main" count="1079" uniqueCount="582">
  <si>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</si>
  <si>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</si>
  <si>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</si>
  <si>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</si>
  <si>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</si>
  <si>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</si>
  <si>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</si>
  <si>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</si>
  <si>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</si>
  <si>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</si>
  <si>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</si>
  <si>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</si>
  <si>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</si>
  <si>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</si>
  <si>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</si>
  <si>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</si>
  <si>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</si>
  <si>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</si>
  <si>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</si>
  <si>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</si>
  <si>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</si>
  <si>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</si>
  <si>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</si>
  <si>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</si>
  <si>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</si>
  <si>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</si>
  <si>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</si>
  <si>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</si>
  <si>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</si>
  <si>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</si>
  <si>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</si>
  <si>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</si>
  <si>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</si>
  <si>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</si>
  <si>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</si>
  <si>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</si>
  <si>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</si>
  <si>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</si>
  <si>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</si>
  <si>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</si>
  <si>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</si>
  <si>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</si>
  <si>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</si>
  <si>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</si>
  <si>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</si>
  <si>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</si>
  <si>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</si>
  <si>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</si>
  <si>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</si>
  <si>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</si>
  <si>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</si>
  <si>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</si>
  <si>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</si>
  <si>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</si>
  <si>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</si>
  <si>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</si>
  <si>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</si>
  <si>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</si>
  <si>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</si>
  <si>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</si>
  <si>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</si>
  <si>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</si>
  <si>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</si>
  <si>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</si>
  <si>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</si>
  <si>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</si>
  <si>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</si>
  <si>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</si>
  <si>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</si>
  <si>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</si>
  <si>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</si>
  <si>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</si>
  <si>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</si>
  <si>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</si>
  <si>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</si>
  <si>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</si>
  <si>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</si>
  <si>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</si>
  <si>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</si>
  <si>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</si>
  <si>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</si>
  <si>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</si>
  <si>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</si>
  <si>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</si>
  <si>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</si>
  <si>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</si>
  <si>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</si>
  <si>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</si>
  <si>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</si>
  <si>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</si>
  <si>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</si>
  <si>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</si>
  <si>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</si>
  <si>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</si>
  <si>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</si>
  <si>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</si>
  <si>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</si>
  <si>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</si>
  <si>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</si>
  <si>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</si>
  <si>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</si>
  <si>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</si>
  <si>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</si>
  <si>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</si>
  <si>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</si>
  <si>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</si>
  <si>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</si>
  <si>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</si>
  <si>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</si>
  <si>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</si>
  <si>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</si>
  <si>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</si>
  <si>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</si>
  <si>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</si>
  <si>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</si>
  <si>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</si>
  <si>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</si>
  <si>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</si>
  <si>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</si>
  <si>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</si>
  <si>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</si>
  <si>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</si>
  <si>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</si>
  <si>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</si>
  <si>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</si>
  <si>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</si>
  <si>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</si>
  <si>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</si>
  <si>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</si>
  <si>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</si>
  <si>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</si>
  <si>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</si>
  <si>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</si>
  <si>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</si>
  <si>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</si>
  <si>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</si>
  <si>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</si>
  <si>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</si>
  <si>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</si>
  <si>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</si>
  <si>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</si>
  <si>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</si>
  <si>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</si>
  <si>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</si>
  <si>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</si>
  <si>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</si>
  <si>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</si>
  <si>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</si>
  <si>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</si>
  <si>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</si>
  <si>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</si>
  <si>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</si>
  <si>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</si>
  <si>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</si>
  <si>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</si>
  <si>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</si>
  <si>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</si>
  <si>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</si>
  <si>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</si>
  <si>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</si>
  <si>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</si>
  <si>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</si>
  <si>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</si>
  <si>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</si>
  <si>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</si>
  <si>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</si>
  <si>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</si>
  <si>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</si>
  <si>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</si>
  <si>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</si>
  <si>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</si>
  <si>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</si>
  <si>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</si>
  <si>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</si>
  <si>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</si>
  <si>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</si>
  <si>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</si>
  <si>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</si>
  <si>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</si>
  <si>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</si>
  <si>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</si>
  <si>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</si>
  <si>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</si>
  <si>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</si>
  <si>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</si>
  <si>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</si>
  <si>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</si>
  <si>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</si>
  <si>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</si>
  <si>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</si>
  <si>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</si>
  <si>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</si>
  <si>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</si>
  <si>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</si>
  <si>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</si>
  <si>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</si>
  <si>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</si>
  <si>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</si>
  <si>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</si>
  <si>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</si>
  <si>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</si>
  <si>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</si>
  <si>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</si>
  <si>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</si>
  <si>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</si>
  <si>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</si>
  <si>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</si>
  <si>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</si>
  <si>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</si>
  <si>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</si>
  <si>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</si>
  <si>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</si>
  <si>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</si>
  <si>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</si>
  <si>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</si>
  <si>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</si>
  <si>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</si>
  <si>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</si>
  <si>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</si>
  <si>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</si>
  <si>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</si>
  <si>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</si>
  <si>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</si>
  <si>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</si>
  <si>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</si>
  <si>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</si>
  <si>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</si>
  <si>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</si>
  <si>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</si>
  <si>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</si>
  <si>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</si>
  <si>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</si>
  <si>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</si>
  <si>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</si>
  <si>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</si>
  <si>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</si>
  <si>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</si>
  <si>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</si>
  <si>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</si>
  <si>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</si>
  <si>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</si>
  <si>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</si>
  <si>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</si>
  <si>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</si>
  <si>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</si>
  <si>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</si>
  <si>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</si>
  <si>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</si>
  <si>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</si>
  <si>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</si>
  <si>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</si>
  <si>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</si>
  <si>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</si>
  <si>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</si>
  <si>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</si>
  <si>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</si>
  <si>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</si>
  <si>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</si>
  <si>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</si>
  <si>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</si>
  <si>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</si>
  <si>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</si>
  <si>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</si>
  <si>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</si>
  <si>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</si>
  <si>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</si>
  <si>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</si>
  <si>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</si>
  <si>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</si>
  <si>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</si>
  <si>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</si>
  <si>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</si>
  <si>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</si>
  <si>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</si>
  <si>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</si>
  <si>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</si>
  <si>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</si>
  <si>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</si>
  <si>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</si>
  <si>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</si>
  <si>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</si>
  <si>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</si>
  <si>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</si>
  <si>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</si>
  <si>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</si>
  <si>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</si>
  <si>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</si>
  <si>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</si>
  <si>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</si>
  <si>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</si>
  <si>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</si>
  <si>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</si>
  <si>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</si>
  <si>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</si>
  <si>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</si>
  <si>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</si>
  <si>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</si>
  <si>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</si>
  <si>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</si>
  <si>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</si>
  <si>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</si>
  <si>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</si>
  <si>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</si>
  <si>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</si>
  <si>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</si>
  <si>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</si>
  <si>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</si>
  <si>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</si>
  <si>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</si>
  <si>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</si>
  <si>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</si>
  <si>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</si>
  <si>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</si>
  <si>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</si>
  <si>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</si>
  <si>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</si>
  <si>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</si>
  <si>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</si>
  <si>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</si>
  <si>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</si>
  <si>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</si>
  <si>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</si>
  <si>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</si>
  <si>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</si>
  <si>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</si>
  <si>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</si>
  <si>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</si>
  <si>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</si>
  <si>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</si>
  <si>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</si>
  <si>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</si>
  <si>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</si>
  <si>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</si>
  <si>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</si>
  <si>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</si>
  <si>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</si>
  <si>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</si>
  <si>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</si>
  <si>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</si>
  <si>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</si>
  <si>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</si>
  <si>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</si>
  <si>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</si>
  <si>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</si>
  <si>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</si>
  <si>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</si>
  <si>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</si>
  <si>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</si>
  <si>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</si>
  <si>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</si>
  <si>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</si>
  <si>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</si>
  <si>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</si>
  <si>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</si>
  <si>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</si>
  <si>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</si>
  <si>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</si>
  <si>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</si>
  <si>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</si>
  <si>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</si>
  <si>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</si>
  <si>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</si>
  <si>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</si>
  <si>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</si>
  <si>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</si>
  <si>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</si>
  <si>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</si>
  <si>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</si>
  <si>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</si>
  <si>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</si>
  <si>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</si>
  <si>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</si>
  <si>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</si>
  <si>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</si>
  <si>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</si>
  <si>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</si>
  <si>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</si>
  <si>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</si>
  <si>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</si>
  <si>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</si>
  <si>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</si>
  <si>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</si>
  <si>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</si>
  <si>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</si>
  <si>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</si>
  <si>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</si>
  <si>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</si>
  <si>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</si>
  <si>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</si>
  <si>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</si>
  <si>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</si>
  <si>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</si>
  <si>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</si>
  <si>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</si>
  <si>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</si>
  <si>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</si>
  <si>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</si>
  <si>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</si>
  <si>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</si>
  <si>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</si>
  <si>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</si>
  <si>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</si>
  <si>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</si>
  <si>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</si>
  <si>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</si>
  <si>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</si>
  <si>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</si>
  <si>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</si>
  <si>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</si>
  <si>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</si>
  <si>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</si>
  <si>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</si>
  <si>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</si>
  <si>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</si>
  <si>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</si>
  <si>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</si>
  <si>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</si>
  <si>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</si>
  <si>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</si>
  <si>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</si>
  <si>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</si>
  <si>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</si>
  <si>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</si>
  <si>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</si>
  <si>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</si>
  <si>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</si>
  <si>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</si>
  <si>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</si>
  <si>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</si>
  <si>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</si>
  <si>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</si>
  <si>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</si>
  <si>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</si>
  <si>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</si>
  <si>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</si>
  <si>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</si>
  <si>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</si>
  <si>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</si>
  <si>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</si>
  <si>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</si>
  <si>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</si>
  <si>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</si>
  <si>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</si>
  <si>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</si>
  <si>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</si>
  <si>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</si>
  <si>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</si>
  <si>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</si>
  <si>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</si>
  <si>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</si>
  <si>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</si>
  <si>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</si>
  <si>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</si>
  <si>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</si>
  <si>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</si>
  <si>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</si>
  <si>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</si>
  <si>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</si>
  <si>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</si>
  <si>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</si>
  <si>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</si>
  <si>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</si>
  <si>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</si>
  <si>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</si>
  <si>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</si>
  <si>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</si>
  <si>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</si>
  <si>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</si>
  <si>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</si>
  <si>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</si>
  <si>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</si>
  <si>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</si>
  <si>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</si>
  <si>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</si>
  <si>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</si>
  <si>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</si>
  <si>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</si>
  <si>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</si>
  <si>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</si>
  <si>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</si>
  <si>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</si>
  <si>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</si>
  <si>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</si>
  <si>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</si>
  <si>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</si>
  <si>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</si>
  <si>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</si>
  <si>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</si>
  <si>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</si>
  <si>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</si>
  <si>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</si>
  <si>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</si>
  <si>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</si>
  <si>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</si>
  <si>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</si>
  <si>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</si>
  <si>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</si>
  <si>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</si>
  <si>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</si>
  <si>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</si>
  <si>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</si>
  <si>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</si>
  <si>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</si>
  <si>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</si>
  <si>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</si>
  <si>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</si>
  <si>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</si>
  <si>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</si>
  <si>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</si>
  <si>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</si>
  <si>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</si>
  <si>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</si>
  <si>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</si>
  <si>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</si>
  <si>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αναλογικαΔικ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</si>
  <si>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</si>
  <si>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</si>
  <si>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</si>
  <si>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</si>
  <si>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</si>
  <si>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</si>
  <si>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</si>
  <si>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</si>
  <si>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</si>
  <si>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</si>
  <si>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</si>
  <si>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</si>
  <si>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</si>
  <si>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</si>
  <si>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??? &amp; ??? &amp; 171λ</t>
  </si>
  <si>
    <t>1 σε 1</t>
  </si>
  <si>
    <t>4 σε 1</t>
  </si>
  <si>
    <t xml:space="preserve">αγοραπωλησίας ΠΡΟΣΥΜΦΩΝΟ τίμημα 3.700.000 αρραβών = </t>
  </si>
  <si>
    <t>αγοραπωλησίας ΠΡΟΣΥΜΦΩΝΟ τίμημα = 4.000.000δρχ αρραβών =</t>
  </si>
  <si>
    <t>αγοραπωλησίας ΠΡΟΣΥΜΦΩΝΟ τίμημα = αρραβών =</t>
  </si>
  <si>
    <t xml:space="preserve">αγοραπωλησίας ΠΡΟΣΥΜΦΩΝΟ τίμημα = αρραβών = </t>
  </si>
  <si>
    <t>οικόπεδο Ποταμιά 150,48μ2</t>
  </si>
  <si>
    <t>με</t>
  </si>
  <si>
    <t>ΜΕ ισόγεο  οικία {+ υπόγειο } (από 61,87μ2</t>
  </si>
  <si>
    <t>παγιαΤελη</t>
  </si>
  <si>
    <t>διαιωματαΠαγια</t>
  </si>
  <si>
    <t>αντιγραφαΤελη</t>
  </si>
  <si>
    <t>εκτοςΕδρας</t>
  </si>
  <si>
    <t>εκτόςΕδρας</t>
  </si>
  <si>
    <t>1 σε 2</t>
  </si>
  <si>
    <t>χρησικτησία αγροτεμαχίου = 1992 ΑΝΑΔΑΣΜΟΣ</t>
  </si>
  <si>
    <t>1δ1</t>
  </si>
  <si>
    <t>1δ2β</t>
  </si>
  <si>
    <t>1δ3</t>
  </si>
  <si>
    <t>χαρτο σημα</t>
  </si>
  <si>
    <t>4φ</t>
  </si>
  <si>
    <t>73β = Νομαρχία = τοπογραφική</t>
  </si>
  <si>
    <t>73β</t>
  </si>
  <si>
    <t xml:space="preserve">**74α** = πρωτοδικείο = αίτηση-πήγαινε-έλα = 8,8+8,8+3,23 = 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</si>
  <si>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</si>
  <si>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</si>
  <si>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**71η** = δήμος = πίνακας πράξης εφαρμογής</t>
  </si>
  <si>
    <t>**71θ** = δήμος = περί παλαιότητας οικήματος</t>
  </si>
  <si>
    <t>**71ι** = δήμος = δόμησης ΟΡΟΙ</t>
  </si>
  <si>
    <t>71η</t>
  </si>
  <si>
    <t>71θ</t>
  </si>
  <si>
    <t>71ι</t>
  </si>
  <si>
    <t>72ε</t>
  </si>
  <si>
    <t>*72ε* = Δ.Ο.Υ. = απόδοση ΑΦΜ</t>
  </si>
  <si>
    <t>καβαλα ;;;???</t>
  </si>
  <si>
    <t>ζημία</t>
  </si>
  <si>
    <t>καθεστώς ΤΟΓΚΑΣ</t>
  </si>
  <si>
    <t>αν ΌΧΙ σε καθεστώς ΤΟΓΚΑΣ</t>
  </si>
  <si>
    <t xml:space="preserve"> πληρεξουσιοδότηση</t>
  </si>
  <si>
    <t>αγροτεμάχιο Ποταμιά -'';;;???'' 765μ2 [20,12μμ με περιφερειακή οδό</t>
  </si>
  <si>
    <t>5ο</t>
  </si>
  <si>
    <t>1ο</t>
  </si>
  <si>
    <t>2ο</t>
  </si>
  <si>
    <t>3ο</t>
  </si>
  <si>
    <t>4ο</t>
  </si>
  <si>
    <t>219-54</t>
  </si>
  <si>
    <t>219-54 = υιός</t>
  </si>
  <si>
    <t>219-54 = σύζυγος</t>
  </si>
  <si>
    <t>;;;???</t>
  </si>
  <si>
    <t>οικόπεδο Σκάλα Ποταμιά '';;;???'' Ο.Τ.-;;;??? αα-;;;??? , =336μ2</t>
  </si>
  <si>
    <t>αγοραπωλησία ΒΑΣΕΙ προσυμφώνου 2ο τίμημα = 3.700.000 αρραβών = 100.000</t>
  </si>
  <si>
    <t>αγροτεμάχιο Ποταμιά ''βουλγάρα''  , = 1.127μ2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</si>
</sst>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sz val="9"/>
      <name val="Arial"/>
      <family val="2"/>
      <charset val="161"/>
    </font>
    <font>
      <u/>
      <sz val="12"/>
      <color rgb="FF0070C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5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39" fillId="4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20" fillId="4" borderId="1" xfId="0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0" xfId="0" applyNumberFormat="1" applyFont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0" fontId="41" fillId="0" borderId="14" xfId="0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18" fillId="0" borderId="14" xfId="1" applyNumberFormat="1" applyFont="1" applyFill="1" applyBorder="1" applyAlignment="1"/>
    <xf numFmtId="0" fontId="20" fillId="6" borderId="28" xfId="0" applyFont="1" applyFill="1" applyBorder="1" applyAlignment="1">
      <alignment horizontal="center"/>
    </xf>
    <xf numFmtId="14" fontId="20" fillId="0" borderId="14" xfId="0" applyNumberFormat="1" applyFont="1" applyFill="1" applyBorder="1"/>
    <xf numFmtId="0" fontId="20" fillId="0" borderId="14" xfId="0" applyFont="1" applyFill="1" applyBorder="1"/>
    <xf numFmtId="14" fontId="20" fillId="0" borderId="9" xfId="0" applyNumberFormat="1" applyFont="1" applyFill="1" applyBorder="1"/>
    <xf numFmtId="0" fontId="20" fillId="0" borderId="9" xfId="0" applyFont="1" applyFill="1" applyBorder="1"/>
    <xf numFmtId="164" fontId="20" fillId="4" borderId="0" xfId="1" applyNumberFormat="1" applyFont="1" applyFill="1"/>
    <xf numFmtId="0" fontId="17" fillId="0" borderId="9" xfId="0" applyFont="1" applyFill="1" applyBorder="1" applyAlignment="1">
      <alignment horizontal="left"/>
    </xf>
    <xf numFmtId="164" fontId="20" fillId="0" borderId="1" xfId="0" applyNumberFormat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2" fillId="2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0" fillId="0" borderId="9" xfId="0" applyNumberFormat="1" applyFont="1" applyFill="1" applyBorder="1"/>
    <xf numFmtId="43" fontId="41" fillId="0" borderId="0" xfId="1" applyFont="1" applyAlignment="1">
      <alignment horizontal="right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20" fillId="0" borderId="9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/>
    <xf numFmtId="164" fontId="20" fillId="13" borderId="9" xfId="1" applyNumberFormat="1" applyFont="1" applyFill="1" applyBorder="1"/>
    <xf numFmtId="43" fontId="20" fillId="13" borderId="14" xfId="1" applyFont="1" applyFill="1" applyBorder="1"/>
    <xf numFmtId="43" fontId="20" fillId="13" borderId="9" xfId="1" applyFont="1" applyFill="1" applyBorder="1"/>
    <xf numFmtId="164" fontId="33" fillId="0" borderId="0" xfId="1" applyNumberFormat="1" applyFont="1"/>
    <xf numFmtId="164" fontId="22" fillId="0" borderId="2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164" fontId="20" fillId="10" borderId="1" xfId="1" applyNumberFormat="1" applyFont="1" applyFill="1" applyBorder="1"/>
    <xf numFmtId="14" fontId="20" fillId="10" borderId="1" xfId="1" applyNumberFormat="1" applyFont="1" applyFill="1" applyBorder="1"/>
    <xf numFmtId="43" fontId="41" fillId="7" borderId="0" xfId="1" applyFont="1" applyFill="1" applyAlignment="1"/>
    <xf numFmtId="164" fontId="41" fillId="0" borderId="1" xfId="1" applyNumberFormat="1" applyFont="1" applyFill="1" applyBorder="1" applyAlignment="1">
      <alignment horizontal="center" vertical="center" wrapText="1"/>
    </xf>
    <xf numFmtId="164" fontId="20" fillId="3" borderId="0" xfId="1" applyNumberFormat="1" applyFont="1" applyFill="1"/>
    <xf numFmtId="164" fontId="20" fillId="6" borderId="0" xfId="1" applyNumberFormat="1" applyFont="1" applyFill="1"/>
    <xf numFmtId="164" fontId="20" fillId="5" borderId="0" xfId="1" applyNumberFormat="1" applyFont="1" applyFill="1"/>
    <xf numFmtId="164" fontId="20" fillId="0" borderId="0" xfId="1" applyNumberFormat="1" applyFont="1" applyAlignment="1">
      <alignment horizontal="left"/>
    </xf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164" fontId="17" fillId="0" borderId="14" xfId="0" applyNumberFormat="1" applyFont="1" applyFill="1" applyBorder="1"/>
    <xf numFmtId="164" fontId="22" fillId="0" borderId="9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 applyAlignment="1">
      <alignment horizontal="center" vertical="center"/>
    </xf>
    <xf numFmtId="0" fontId="47" fillId="0" borderId="14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164" fontId="35" fillId="0" borderId="9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164" fontId="27" fillId="0" borderId="14" xfId="1" applyNumberFormat="1" applyFont="1" applyFill="1" applyBorder="1" applyAlignment="1"/>
    <xf numFmtId="164" fontId="35" fillId="2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/>
    <xf numFmtId="164" fontId="37" fillId="0" borderId="14" xfId="1" applyNumberFormat="1" applyFont="1" applyFill="1" applyBorder="1" applyAlignment="1"/>
    <xf numFmtId="164" fontId="35" fillId="2" borderId="9" xfId="1" applyNumberFormat="1" applyFont="1" applyFill="1" applyBorder="1" applyAlignment="1">
      <alignment horizontal="center" vertical="center"/>
    </xf>
    <xf numFmtId="164" fontId="33" fillId="3" borderId="0" xfId="1" applyNumberFormat="1" applyFont="1" applyFill="1"/>
    <xf numFmtId="164" fontId="22" fillId="0" borderId="14" xfId="1" applyNumberFormat="1" applyFont="1" applyFill="1" applyBorder="1" applyAlignment="1">
      <alignment horizontal="center" vertical="center" wrapText="1"/>
    </xf>
    <xf numFmtId="164" fontId="22" fillId="0" borderId="9" xfId="1" applyNumberFormat="1" applyFont="1" applyFill="1" applyBorder="1" applyAlignment="1">
      <alignment horizontal="center" vertical="center" wrapText="1"/>
    </xf>
    <xf numFmtId="43" fontId="18" fillId="0" borderId="14" xfId="1" applyFont="1" applyFill="1" applyBorder="1" applyAlignment="1"/>
    <xf numFmtId="164" fontId="20" fillId="2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14" fontId="20" fillId="0" borderId="14" xfId="1" applyNumberFormat="1" applyFont="1" applyBorder="1"/>
    <xf numFmtId="0" fontId="41" fillId="0" borderId="14" xfId="0" applyFont="1" applyBorder="1" applyAlignment="1">
      <alignment horizontal="center"/>
    </xf>
    <xf numFmtId="164" fontId="20" fillId="0" borderId="9" xfId="1" applyNumberFormat="1" applyFont="1" applyBorder="1"/>
    <xf numFmtId="164" fontId="20" fillId="10" borderId="9" xfId="1" applyNumberFormat="1" applyFont="1" applyFill="1" applyBorder="1"/>
    <xf numFmtId="164" fontId="20" fillId="2" borderId="9" xfId="1" applyNumberFormat="1" applyFont="1" applyFill="1" applyBorder="1"/>
    <xf numFmtId="164" fontId="22" fillId="0" borderId="14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18" fillId="0" borderId="14" xfId="1" applyNumberFormat="1" applyFont="1" applyBorder="1"/>
    <xf numFmtId="164" fontId="22" fillId="6" borderId="14" xfId="1" applyNumberFormat="1" applyFont="1" applyFill="1" applyBorder="1" applyAlignment="1">
      <alignment horizontal="center" vertical="center"/>
    </xf>
    <xf numFmtId="164" fontId="22" fillId="6" borderId="9" xfId="1" applyNumberFormat="1" applyFont="1" applyFill="1" applyBorder="1" applyAlignment="1">
      <alignment horizontal="center" vertical="center"/>
    </xf>
    <xf numFmtId="43" fontId="20" fillId="0" borderId="14" xfId="0" applyNumberFormat="1" applyFont="1" applyBorder="1"/>
    <xf numFmtId="43" fontId="20" fillId="0" borderId="14" xfId="0" applyNumberFormat="1" applyFont="1" applyFill="1" applyBorder="1"/>
    <xf numFmtId="43" fontId="20" fillId="0" borderId="9" xfId="0" applyNumberFormat="1" applyFont="1" applyFill="1" applyBorder="1"/>
    <xf numFmtId="164" fontId="20" fillId="0" borderId="14" xfId="0" applyNumberFormat="1" applyFont="1" applyBorder="1"/>
    <xf numFmtId="164" fontId="41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41" fillId="0" borderId="9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17" fillId="0" borderId="1" xfId="1" applyNumberFormat="1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17" fillId="0" borderId="9" xfId="1" applyNumberFormat="1" applyFont="1" applyFill="1" applyBorder="1" applyAlignment="1">
      <alignment horizontal="center" wrapText="1"/>
    </xf>
    <xf numFmtId="0" fontId="20" fillId="0" borderId="1" xfId="1" applyNumberFormat="1" applyFont="1" applyFill="1" applyBorder="1" applyAlignment="1">
      <alignment horizontal="left" wrapText="1"/>
    </xf>
    <xf numFmtId="43" fontId="17" fillId="0" borderId="1" xfId="1" applyFont="1" applyFill="1" applyBorder="1"/>
    <xf numFmtId="43" fontId="41" fillId="0" borderId="1" xfId="1" applyFont="1" applyFill="1" applyBorder="1"/>
    <xf numFmtId="164" fontId="32" fillId="0" borderId="1" xfId="1" applyNumberFormat="1" applyFont="1" applyFill="1" applyBorder="1" applyAlignment="1">
      <alignment wrapText="1"/>
    </xf>
    <xf numFmtId="164" fontId="32" fillId="2" borderId="14" xfId="1" applyNumberFormat="1" applyFont="1" applyFill="1" applyBorder="1" applyAlignment="1">
      <alignment wrapText="1"/>
    </xf>
    <xf numFmtId="164" fontId="32" fillId="0" borderId="9" xfId="1" applyNumberFormat="1" applyFont="1" applyFill="1" applyBorder="1" applyAlignment="1">
      <alignment wrapText="1"/>
    </xf>
    <xf numFmtId="0" fontId="32" fillId="0" borderId="9" xfId="1" applyNumberFormat="1" applyFont="1" applyFill="1" applyBorder="1" applyAlignment="1">
      <alignment horizontal="left" wrapText="1"/>
    </xf>
    <xf numFmtId="164" fontId="45" fillId="0" borderId="9" xfId="1" applyNumberFormat="1" applyFont="1" applyFill="1" applyBorder="1"/>
    <xf numFmtId="43" fontId="46" fillId="0" borderId="9" xfId="1" applyFont="1" applyFill="1" applyBorder="1"/>
    <xf numFmtId="164" fontId="29" fillId="0" borderId="24" xfId="1" applyNumberFormat="1" applyFont="1" applyFill="1" applyBorder="1" applyAlignment="1">
      <alignment horizontal="right"/>
    </xf>
    <xf numFmtId="43" fontId="29" fillId="0" borderId="24" xfId="1" applyFont="1" applyFill="1" applyBorder="1" applyAlignment="1">
      <alignment horizontal="right"/>
    </xf>
    <xf numFmtId="164" fontId="32" fillId="2" borderId="9" xfId="1" applyNumberFormat="1" applyFont="1" applyFill="1" applyBorder="1" applyAlignment="1">
      <alignment wrapText="1"/>
    </xf>
    <xf numFmtId="0" fontId="46" fillId="0" borderId="14" xfId="0" applyFont="1" applyFill="1" applyBorder="1" applyAlignment="1">
      <alignment horizontal="center" wrapText="1"/>
    </xf>
    <xf numFmtId="43" fontId="45" fillId="0" borderId="9" xfId="1" applyFont="1" applyFill="1" applyBorder="1"/>
    <xf numFmtId="0" fontId="46" fillId="0" borderId="9" xfId="0" applyFont="1" applyFill="1" applyBorder="1" applyAlignment="1">
      <alignment horizontal="center" wrapText="1"/>
    </xf>
    <xf numFmtId="43" fontId="29" fillId="0" borderId="24" xfId="1" applyFont="1" applyFill="1" applyBorder="1" applyAlignment="1">
      <alignment horizontal="center" wrapText="1"/>
    </xf>
    <xf numFmtId="164" fontId="39" fillId="0" borderId="2" xfId="1" applyNumberFormat="1" applyFont="1" applyFill="1" applyBorder="1" applyAlignment="1">
      <alignment horizontal="center" vertical="center"/>
    </xf>
    <xf numFmtId="164" fontId="38" fillId="2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9" fillId="0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8" fillId="2" borderId="8" xfId="1" applyNumberFormat="1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 wrapText="1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17" fillId="0" borderId="1" xfId="0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 applyAlignment="1">
      <alignment horizontal="center" wrapText="1"/>
    </xf>
    <xf numFmtId="0" fontId="17" fillId="0" borderId="0" xfId="0" applyFont="1" applyFill="1"/>
    <xf numFmtId="43" fontId="17" fillId="0" borderId="0" xfId="1" applyFont="1" applyFill="1"/>
    <xf numFmtId="164" fontId="18" fillId="13" borderId="14" xfId="1" applyNumberFormat="1" applyFont="1" applyFill="1" applyBorder="1" applyAlignment="1"/>
    <xf numFmtId="164" fontId="18" fillId="9" borderId="14" xfId="1" applyNumberFormat="1" applyFont="1" applyFill="1" applyBorder="1" applyAlignment="1"/>
    <xf numFmtId="164" fontId="41" fillId="0" borderId="9" xfId="1" applyNumberFormat="1" applyFont="1" applyFill="1" applyBorder="1" applyAlignment="1">
      <alignment horizontal="center" vertical="center" wrapText="1"/>
    </xf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164" fontId="20" fillId="13" borderId="1" xfId="1" applyNumberFormat="1" applyFont="1" applyFill="1" applyBorder="1"/>
    <xf numFmtId="43" fontId="20" fillId="13" borderId="1" xfId="1" applyFont="1" applyFill="1" applyBorder="1"/>
    <xf numFmtId="164" fontId="22" fillId="0" borderId="18" xfId="1" applyNumberFormat="1" applyFont="1" applyFill="1" applyBorder="1" applyAlignment="1">
      <alignment horizontal="center" vertic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0" fontId="42" fillId="0" borderId="0" xfId="0" applyFont="1"/>
    <xf numFmtId="0" fontId="48" fillId="0" borderId="0" xfId="0" applyFont="1"/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22" xfId="1" applyNumberFormat="1" applyFont="1" applyBorder="1" applyAlignment="1">
      <alignment horizontal="right"/>
    </xf>
    <xf numFmtId="164" fontId="20" fillId="0" borderId="23" xfId="1" applyNumberFormat="1" applyFont="1" applyBorder="1" applyAlignment="1">
      <alignment horizontal="right"/>
    </xf>
    <xf numFmtId="164" fontId="20" fillId="0" borderId="24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22" xfId="1" applyFont="1" applyFill="1" applyBorder="1" applyAlignment="1">
      <alignment horizontal="right"/>
    </xf>
    <xf numFmtId="43" fontId="29" fillId="2" borderId="23" xfId="1" applyFont="1" applyFill="1" applyBorder="1" applyAlignment="1">
      <alignment horizontal="right"/>
    </xf>
    <xf numFmtId="43" fontId="29" fillId="2" borderId="24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right"/>
    </xf>
    <xf numFmtId="0" fontId="20" fillId="0" borderId="23" xfId="0" applyFont="1" applyBorder="1" applyAlignment="1">
      <alignment horizontal="right"/>
    </xf>
    <xf numFmtId="0" fontId="20" fillId="0" borderId="24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22" xfId="1" applyNumberFormat="1" applyFont="1" applyFill="1" applyBorder="1" applyAlignment="1">
      <alignment horizontal="right"/>
    </xf>
    <xf numFmtId="164" fontId="18" fillId="2" borderId="23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43" fontId="33" fillId="7" borderId="0" xfId="1" applyFont="1" applyFill="1" applyAlignment="1">
      <alignment horizontal="center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4"/>
  <sheetViews>
    <sheetView tabSelected="1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9.28515625" style="8" customWidth="1"/>
    <col min="2" max="2" width="9" style="132" customWidth="1"/>
    <col min="3" max="3" width="72.7109375" style="3" bestFit="1" customWidth="1"/>
    <col min="4" max="4" width="12.42578125" style="2" bestFit="1" customWidth="1"/>
    <col min="5" max="5" width="10.28515625" style="2" bestFit="1" customWidth="1"/>
    <col min="6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10.85546875" style="3" customWidth="1"/>
    <col min="18" max="18" width="8.85546875" style="3" customWidth="1"/>
    <col min="19" max="19" width="9.42578125" style="3" customWidth="1"/>
    <col min="20" max="20" width="9.855468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59" t="s">
        <v>1</v>
      </c>
      <c r="B1" s="561" t="s">
        <v>2</v>
      </c>
      <c r="C1" s="563" t="s">
        <v>0</v>
      </c>
      <c r="D1" s="565" t="s">
        <v>62</v>
      </c>
      <c r="E1" s="574" t="s">
        <v>84</v>
      </c>
      <c r="F1" s="575"/>
      <c r="G1" s="575"/>
      <c r="H1" s="575"/>
      <c r="I1" s="575"/>
      <c r="J1" s="575"/>
      <c r="K1" s="575"/>
      <c r="L1" s="570" t="s">
        <v>367</v>
      </c>
      <c r="M1" s="570"/>
      <c r="N1" s="568" t="s">
        <v>63</v>
      </c>
      <c r="O1" s="569"/>
      <c r="P1" s="571" t="s">
        <v>29</v>
      </c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3"/>
    </row>
    <row r="2" spans="1:27" ht="12" thickBot="1">
      <c r="A2" s="560"/>
      <c r="B2" s="562"/>
      <c r="C2" s="564"/>
      <c r="D2" s="566"/>
      <c r="E2" s="86" t="s">
        <v>93</v>
      </c>
      <c r="F2" s="86" t="s">
        <v>3</v>
      </c>
      <c r="G2" s="86" t="s">
        <v>143</v>
      </c>
      <c r="H2" s="86" t="s">
        <v>94</v>
      </c>
      <c r="I2" s="86" t="s">
        <v>95</v>
      </c>
      <c r="J2" s="86" t="s">
        <v>96</v>
      </c>
      <c r="K2" s="96" t="s">
        <v>141</v>
      </c>
      <c r="L2" s="64" t="s">
        <v>23</v>
      </c>
      <c r="M2" s="146" t="s">
        <v>69</v>
      </c>
      <c r="N2" s="141" t="s">
        <v>23</v>
      </c>
      <c r="O2" s="95" t="s">
        <v>142</v>
      </c>
      <c r="P2" s="147">
        <v>1</v>
      </c>
      <c r="Q2" s="147" t="s">
        <v>224</v>
      </c>
      <c r="R2" s="147" t="s">
        <v>225</v>
      </c>
      <c r="S2" s="147" t="s">
        <v>226</v>
      </c>
      <c r="T2" s="147" t="s">
        <v>227</v>
      </c>
      <c r="U2" s="147" t="s">
        <v>377</v>
      </c>
      <c r="V2" s="147" t="s">
        <v>378</v>
      </c>
      <c r="W2" s="147"/>
      <c r="X2" s="147"/>
      <c r="Y2" s="147"/>
      <c r="Z2" s="147"/>
      <c r="AA2" s="148"/>
    </row>
    <row r="3" spans="1:27" s="5" customFormat="1">
      <c r="A3" s="450" t="s">
        <v>571</v>
      </c>
      <c r="B3" s="292">
        <v>36458</v>
      </c>
      <c r="C3" s="289" t="s">
        <v>535</v>
      </c>
      <c r="D3" s="267">
        <v>3000000</v>
      </c>
      <c r="E3" s="290">
        <f>'2-δικαιώμ'!M3</f>
        <v>33326</v>
      </c>
      <c r="F3" s="268">
        <f>'3-φύλλα2α'!F3</f>
        <v>3000</v>
      </c>
      <c r="G3" s="268">
        <f>'4-πολλυπρ'!P3</f>
        <v>12000</v>
      </c>
      <c r="H3" s="267">
        <f>'5-αντίγρ'!M3</f>
        <v>19580</v>
      </c>
      <c r="I3" s="267">
        <f>'6-μεταγρ'!H3</f>
        <v>0</v>
      </c>
      <c r="J3" s="267">
        <f>'7-προςΔΟΥ'!E3</f>
        <v>0</v>
      </c>
      <c r="K3" s="267">
        <v>5000</v>
      </c>
      <c r="L3" s="290">
        <f t="shared" ref="L3:L8" si="0">E3+F3+G3+H3+I3+J3+K3</f>
        <v>72906</v>
      </c>
      <c r="M3" s="290">
        <v>57768</v>
      </c>
      <c r="N3" s="269">
        <f>M3-P3-'14-βιβλΕσ'!M3-'8-κ-15-17'!AF3-1568</f>
        <v>49078</v>
      </c>
      <c r="O3" s="269">
        <f t="shared" ref="O3:O8" si="1">L3-N3</f>
        <v>23828</v>
      </c>
      <c r="P3" s="270">
        <f>'1β-ΤΑΧΔΙΚκλπ'!K2</f>
        <v>568</v>
      </c>
      <c r="Q3" s="291"/>
      <c r="R3" s="291"/>
      <c r="S3" s="291"/>
      <c r="T3" s="291"/>
      <c r="U3" s="291"/>
      <c r="V3" s="291"/>
      <c r="W3" s="291"/>
      <c r="X3" s="291"/>
      <c r="Y3" s="291"/>
      <c r="Z3" s="73"/>
      <c r="AA3" s="73"/>
    </row>
    <row r="4" spans="1:27" s="5" customFormat="1">
      <c r="A4" s="307" t="s">
        <v>572</v>
      </c>
      <c r="B4" s="292">
        <v>36474</v>
      </c>
      <c r="C4" s="289" t="s">
        <v>532</v>
      </c>
      <c r="D4" s="267">
        <v>100000</v>
      </c>
      <c r="E4" s="290">
        <f>'2-δικαιώμ'!M4</f>
        <v>3950</v>
      </c>
      <c r="F4" s="290">
        <f>'3-φύλλα2α'!F4</f>
        <v>3000</v>
      </c>
      <c r="G4" s="290">
        <f>'4-πολλυπρ'!P4</f>
        <v>0</v>
      </c>
      <c r="H4" s="267">
        <f>'5-αντίγρ'!M4</f>
        <v>7832</v>
      </c>
      <c r="I4" s="267">
        <f>'6-μεταγρ'!H4</f>
        <v>0</v>
      </c>
      <c r="J4" s="267">
        <f>'7-προςΔΟΥ'!E4</f>
        <v>0</v>
      </c>
      <c r="K4" s="267"/>
      <c r="L4" s="290">
        <f t="shared" si="0"/>
        <v>14782</v>
      </c>
      <c r="M4" s="290">
        <v>14665</v>
      </c>
      <c r="N4" s="269">
        <f>M4-P4-'14-βιβλΕσ'!M4-'8-κ-15-17'!AF4-1568</f>
        <v>11199</v>
      </c>
      <c r="O4" s="273">
        <f t="shared" si="1"/>
        <v>3583</v>
      </c>
      <c r="P4" s="270">
        <f>'1β-ΤΑΧΔΙΚκλπ'!K3</f>
        <v>568</v>
      </c>
      <c r="Q4" s="291"/>
      <c r="R4" s="291"/>
      <c r="S4" s="291"/>
      <c r="T4" s="291"/>
      <c r="U4" s="291"/>
      <c r="V4" s="291"/>
      <c r="W4" s="291"/>
      <c r="X4" s="291"/>
      <c r="Y4" s="291"/>
      <c r="Z4" s="73"/>
      <c r="AA4" s="73"/>
    </row>
    <row r="5" spans="1:27" s="5" customFormat="1">
      <c r="A5" s="307" t="s">
        <v>573</v>
      </c>
      <c r="B5" s="292">
        <v>36687</v>
      </c>
      <c r="C5" s="289" t="s">
        <v>533</v>
      </c>
      <c r="D5" s="267">
        <v>325000</v>
      </c>
      <c r="E5" s="290">
        <f>'2-δικαιώμ'!M5</f>
        <v>6041</v>
      </c>
      <c r="F5" s="290">
        <f>'3-φύλλα2α'!F5</f>
        <v>3000</v>
      </c>
      <c r="G5" s="290">
        <f>'4-πολλυπρ'!P5</f>
        <v>0</v>
      </c>
      <c r="H5" s="267">
        <f>'5-αντίγρ'!M5</f>
        <v>7832</v>
      </c>
      <c r="I5" s="267">
        <f>'6-μεταγρ'!H5</f>
        <v>0</v>
      </c>
      <c r="J5" s="267">
        <f>'7-προςΔΟΥ'!E5</f>
        <v>0</v>
      </c>
      <c r="K5" s="267"/>
      <c r="L5" s="290">
        <f t="shared" si="0"/>
        <v>16873</v>
      </c>
      <c r="M5" s="290">
        <v>23108</v>
      </c>
      <c r="N5" s="273">
        <f>M5-P5-'14-βιβλΕσ'!M5-'8-κ-15-17'!AF5-1648</f>
        <v>19655</v>
      </c>
      <c r="O5" s="273">
        <f t="shared" si="1"/>
        <v>-2782</v>
      </c>
      <c r="P5" s="270">
        <f>'1β-ΤΑΧΔΙΚκλπ'!K4</f>
        <v>0</v>
      </c>
      <c r="Q5" s="291"/>
      <c r="R5" s="291"/>
      <c r="S5" s="291"/>
      <c r="T5" s="291"/>
      <c r="U5" s="291"/>
      <c r="V5" s="291"/>
      <c r="W5" s="291"/>
      <c r="X5" s="291"/>
      <c r="Y5" s="291"/>
      <c r="Z5" s="73"/>
      <c r="AA5" s="73"/>
    </row>
    <row r="6" spans="1:27" s="5" customFormat="1" ht="12" thickBot="1">
      <c r="A6" s="463" t="s">
        <v>574</v>
      </c>
      <c r="B6" s="411">
        <v>36779</v>
      </c>
      <c r="C6" s="412" t="s">
        <v>534</v>
      </c>
      <c r="D6" s="413">
        <v>3350000</v>
      </c>
      <c r="E6" s="415">
        <f>'2-δικαιώμ'!M6</f>
        <v>36896</v>
      </c>
      <c r="F6" s="415">
        <f>'3-φύλλα2α'!F6</f>
        <v>3000</v>
      </c>
      <c r="G6" s="415">
        <f>'4-πολλυπρ'!P6</f>
        <v>4000</v>
      </c>
      <c r="H6" s="413">
        <f>'5-αντίγρ'!M6</f>
        <v>7832</v>
      </c>
      <c r="I6" s="413">
        <f>'6-μεταγρ'!H6</f>
        <v>0</v>
      </c>
      <c r="J6" s="413">
        <f>'7-προςΔΟΥ'!E6</f>
        <v>0</v>
      </c>
      <c r="K6" s="413"/>
      <c r="L6" s="415">
        <f t="shared" si="0"/>
        <v>51728</v>
      </c>
      <c r="M6" s="415">
        <v>59148</v>
      </c>
      <c r="N6" s="416">
        <f>M6-P6-'14-βιβλΕσ'!M6-'8-κ-15-17'!AF6-1568</f>
        <v>49601</v>
      </c>
      <c r="O6" s="416">
        <f t="shared" si="1"/>
        <v>2127</v>
      </c>
      <c r="P6" s="417">
        <f>'1β-ΤΑΧΔΙΚκλπ'!K5</f>
        <v>548</v>
      </c>
      <c r="Q6" s="418"/>
      <c r="R6" s="418"/>
      <c r="S6" s="418"/>
      <c r="T6" s="418"/>
      <c r="U6" s="291"/>
      <c r="V6" s="291"/>
      <c r="W6" s="291"/>
      <c r="X6" s="291"/>
      <c r="Y6" s="291"/>
      <c r="Z6" s="73"/>
      <c r="AA6" s="73"/>
    </row>
    <row r="7" spans="1:27" s="5" customFormat="1">
      <c r="A7" s="430" t="s">
        <v>570</v>
      </c>
      <c r="B7" s="357">
        <v>36889</v>
      </c>
      <c r="C7" s="462" t="s">
        <v>580</v>
      </c>
      <c r="D7" s="295">
        <v>3600000</v>
      </c>
      <c r="E7" s="268">
        <f>'2-δικαιώμ'!M7</f>
        <v>39446</v>
      </c>
      <c r="F7" s="268">
        <f>'3-φύλλα2α'!F7</f>
        <v>3000</v>
      </c>
      <c r="G7" s="268">
        <f>'4-πολλυπρ'!P7</f>
        <v>0</v>
      </c>
      <c r="H7" s="295">
        <f>'5-αντίγρ'!M7</f>
        <v>7832</v>
      </c>
      <c r="I7" s="295">
        <f>'6-μεταγρ'!H7</f>
        <v>3300</v>
      </c>
      <c r="J7" s="295">
        <f>'7-προςΔΟΥ'!E7</f>
        <v>2200</v>
      </c>
      <c r="K7" s="295"/>
      <c r="L7" s="268">
        <f t="shared" si="0"/>
        <v>55778</v>
      </c>
      <c r="M7" s="268">
        <v>59030</v>
      </c>
      <c r="N7" s="269">
        <f>M7-P7-'14-βιβλΕσ'!M7-'8-κ-15-17'!AF7-1648</f>
        <v>57292</v>
      </c>
      <c r="O7" s="269">
        <f t="shared" si="1"/>
        <v>-1514</v>
      </c>
      <c r="P7" s="501">
        <f>'1β-ΤΑΧΔΙΚκλπ'!K6</f>
        <v>90</v>
      </c>
      <c r="Q7" s="414"/>
      <c r="R7" s="414"/>
      <c r="S7" s="414"/>
      <c r="T7" s="414"/>
      <c r="U7" s="291"/>
      <c r="V7" s="291"/>
      <c r="W7" s="291"/>
      <c r="X7" s="291"/>
      <c r="Y7" s="291"/>
      <c r="Z7" s="73"/>
      <c r="AA7" s="73"/>
    </row>
    <row r="8" spans="1:27" s="5" customFormat="1" ht="12" thickBot="1">
      <c r="A8" s="432"/>
      <c r="B8" s="411"/>
      <c r="C8" s="412" t="s">
        <v>545</v>
      </c>
      <c r="D8" s="413">
        <v>2999999</v>
      </c>
      <c r="E8" s="415">
        <f>'2-δικαιώμ'!M8</f>
        <v>33325.989799999996</v>
      </c>
      <c r="F8" s="415">
        <f>'3-φύλλα2α'!F8</f>
        <v>3000</v>
      </c>
      <c r="G8" s="415">
        <f>'4-πολλυπρ'!P8</f>
        <v>0</v>
      </c>
      <c r="H8" s="413">
        <f>'5-αντίγρ'!M8</f>
        <v>0</v>
      </c>
      <c r="I8" s="413">
        <f>'6-μεταγρ'!H8</f>
        <v>0</v>
      </c>
      <c r="J8" s="413">
        <f>'7-προςΔΟΥ'!E8</f>
        <v>0</v>
      </c>
      <c r="K8" s="413"/>
      <c r="L8" s="415">
        <f t="shared" si="0"/>
        <v>36325.989799999996</v>
      </c>
      <c r="M8" s="415"/>
      <c r="N8" s="416"/>
      <c r="O8" s="416">
        <f t="shared" si="1"/>
        <v>36325.989799999996</v>
      </c>
      <c r="P8" s="417">
        <f>'1β-ΤΑΧΔΙΚκλπ'!K7</f>
        <v>0</v>
      </c>
      <c r="Q8" s="418"/>
      <c r="R8" s="418"/>
      <c r="S8" s="418"/>
      <c r="T8" s="418"/>
      <c r="U8" s="291"/>
      <c r="V8" s="291"/>
      <c r="W8" s="291"/>
      <c r="X8" s="291"/>
      <c r="Y8" s="291"/>
      <c r="Z8" s="73"/>
      <c r="AA8" s="73"/>
    </row>
    <row r="9" spans="1:27">
      <c r="A9" s="557" t="s">
        <v>47</v>
      </c>
      <c r="B9" s="558"/>
      <c r="C9" s="558"/>
      <c r="D9" s="558"/>
      <c r="E9" s="419">
        <f t="shared" ref="E9:O9" si="2">SUM(E3:E8)</f>
        <v>152984.98979999998</v>
      </c>
      <c r="F9" s="419">
        <f t="shared" si="2"/>
        <v>18000</v>
      </c>
      <c r="G9" s="419">
        <f t="shared" si="2"/>
        <v>16000</v>
      </c>
      <c r="H9" s="419">
        <f t="shared" si="2"/>
        <v>50908</v>
      </c>
      <c r="I9" s="419">
        <f t="shared" si="2"/>
        <v>3300</v>
      </c>
      <c r="J9" s="419">
        <f t="shared" si="2"/>
        <v>2200</v>
      </c>
      <c r="K9" s="419">
        <f t="shared" si="2"/>
        <v>5000</v>
      </c>
      <c r="L9" s="419">
        <f t="shared" si="2"/>
        <v>248392.98979999998</v>
      </c>
      <c r="M9" s="419">
        <f t="shared" si="2"/>
        <v>213719</v>
      </c>
      <c r="N9" s="419">
        <f t="shared" si="2"/>
        <v>186825</v>
      </c>
      <c r="O9" s="419">
        <f t="shared" si="2"/>
        <v>61567.989799999996</v>
      </c>
    </row>
    <row r="11" spans="1:27">
      <c r="P11" s="194" t="s">
        <v>99</v>
      </c>
      <c r="Q11" s="124"/>
      <c r="R11" s="124"/>
      <c r="S11" s="124"/>
      <c r="T11" s="134"/>
      <c r="U11" s="134"/>
      <c r="V11" s="134"/>
      <c r="W11" s="134"/>
      <c r="X11" s="134"/>
      <c r="Z11" s="124"/>
      <c r="AA11" s="124"/>
    </row>
    <row r="12" spans="1:27">
      <c r="C12" s="8"/>
      <c r="D12" s="8"/>
      <c r="E12" s="8"/>
      <c r="K12" s="208" t="s">
        <v>371</v>
      </c>
      <c r="L12" s="8"/>
      <c r="M12" s="8"/>
      <c r="P12" s="8"/>
      <c r="Q12" s="112" t="s">
        <v>373</v>
      </c>
      <c r="R12" s="112"/>
      <c r="S12" s="112"/>
      <c r="T12" s="126"/>
      <c r="U12" s="134"/>
      <c r="V12" s="134"/>
      <c r="W12" s="134"/>
      <c r="X12" s="134"/>
      <c r="Z12" s="125"/>
      <c r="AA12" s="112"/>
    </row>
    <row r="13" spans="1:27">
      <c r="C13" s="8"/>
      <c r="D13" s="8"/>
      <c r="E13" s="8"/>
      <c r="F13" s="162"/>
      <c r="K13" s="150" t="s">
        <v>228</v>
      </c>
      <c r="L13" s="114"/>
      <c r="M13" s="114"/>
      <c r="P13" s="8"/>
      <c r="Q13" s="112"/>
      <c r="R13" s="112" t="s">
        <v>138</v>
      </c>
      <c r="S13" s="112"/>
      <c r="T13" s="134"/>
      <c r="U13" s="134"/>
      <c r="V13" s="134"/>
      <c r="W13" s="134"/>
      <c r="X13" s="134"/>
      <c r="Z13" s="112"/>
    </row>
    <row r="14" spans="1:27" ht="15">
      <c r="B14" s="8"/>
      <c r="C14" s="556" t="s">
        <v>568</v>
      </c>
      <c r="D14" s="8"/>
      <c r="E14" s="8"/>
      <c r="F14" s="162"/>
      <c r="K14" s="207" t="s">
        <v>229</v>
      </c>
      <c r="P14" s="8"/>
      <c r="S14" s="112" t="s">
        <v>372</v>
      </c>
      <c r="T14" s="90"/>
      <c r="U14" s="90"/>
      <c r="V14" s="90"/>
      <c r="W14" s="90"/>
      <c r="X14" s="90"/>
    </row>
    <row r="15" spans="1:27">
      <c r="B15" s="8"/>
      <c r="C15" s="8"/>
      <c r="D15" s="8"/>
      <c r="E15" s="8"/>
      <c r="F15" s="81"/>
      <c r="G15" s="8"/>
      <c r="H15" s="8"/>
      <c r="I15" s="8"/>
      <c r="J15" s="8"/>
      <c r="K15" s="8"/>
      <c r="L15" s="8"/>
      <c r="M15" s="8"/>
      <c r="N15" s="8"/>
      <c r="O15" s="8"/>
      <c r="P15" s="8"/>
      <c r="T15" s="112" t="s">
        <v>374</v>
      </c>
      <c r="U15" s="134"/>
      <c r="V15" s="134"/>
      <c r="W15" s="134"/>
      <c r="X15" s="134"/>
    </row>
    <row r="16" spans="1:27">
      <c r="B16" s="8"/>
      <c r="C16" s="8"/>
      <c r="D16" s="8"/>
      <c r="E16" s="8"/>
      <c r="P16" s="8"/>
      <c r="T16" s="90"/>
      <c r="U16" s="134" t="s">
        <v>375</v>
      </c>
      <c r="V16" s="134"/>
      <c r="W16" s="134"/>
      <c r="X16" s="134"/>
    </row>
    <row r="17" spans="2:24">
      <c r="B17" s="8"/>
      <c r="C17" s="8"/>
      <c r="D17" s="8"/>
      <c r="E17" s="8"/>
      <c r="P17" s="8"/>
      <c r="T17" s="90"/>
      <c r="U17" s="90"/>
      <c r="V17" s="134" t="s">
        <v>376</v>
      </c>
      <c r="W17" s="90"/>
      <c r="X17" s="90"/>
    </row>
    <row r="19" spans="2:24">
      <c r="E19" s="8"/>
      <c r="G19" s="8"/>
      <c r="H19" s="165"/>
      <c r="I19" s="8" t="s">
        <v>254</v>
      </c>
      <c r="J19" s="342" t="s">
        <v>502</v>
      </c>
      <c r="K19" s="340"/>
      <c r="L19" s="454" t="s">
        <v>503</v>
      </c>
    </row>
    <row r="20" spans="2:24">
      <c r="C20" s="3" t="s">
        <v>536</v>
      </c>
      <c r="E20" s="339" t="s">
        <v>571</v>
      </c>
      <c r="F20" s="8">
        <v>57768</v>
      </c>
      <c r="G20" s="2" t="s">
        <v>316</v>
      </c>
      <c r="H20" s="58">
        <v>1000</v>
      </c>
      <c r="I20" s="58"/>
      <c r="J20" s="58">
        <v>1000</v>
      </c>
      <c r="K20" s="58"/>
      <c r="L20" s="58">
        <v>110</v>
      </c>
      <c r="N20" s="8">
        <v>1000</v>
      </c>
      <c r="O20" s="2" t="s">
        <v>316</v>
      </c>
    </row>
    <row r="21" spans="2:24">
      <c r="C21" s="293" t="s">
        <v>538</v>
      </c>
      <c r="D21" s="2" t="s">
        <v>537</v>
      </c>
      <c r="E21" s="358"/>
      <c r="G21" s="2" t="s">
        <v>366</v>
      </c>
      <c r="H21" s="58"/>
      <c r="I21" s="58"/>
      <c r="J21" s="58"/>
      <c r="K21" s="58"/>
      <c r="L21" s="58"/>
      <c r="N21" s="8">
        <v>648</v>
      </c>
      <c r="O21" s="2" t="s">
        <v>539</v>
      </c>
    </row>
    <row r="22" spans="2:24">
      <c r="C22" s="293"/>
      <c r="E22" s="339"/>
      <c r="G22" s="2" t="s">
        <v>79</v>
      </c>
      <c r="H22" s="457">
        <v>5400</v>
      </c>
      <c r="I22" s="58"/>
      <c r="J22" s="58"/>
      <c r="K22" s="58"/>
      <c r="L22" s="58"/>
      <c r="N22" s="457">
        <v>5400</v>
      </c>
      <c r="O22" s="201" t="s">
        <v>540</v>
      </c>
      <c r="Q22" s="555" t="s">
        <v>568</v>
      </c>
    </row>
    <row r="23" spans="2:24">
      <c r="C23" s="293"/>
      <c r="G23" s="2" t="s">
        <v>498</v>
      </c>
      <c r="H23" s="457"/>
      <c r="I23" s="58"/>
      <c r="J23" s="58">
        <v>1000</v>
      </c>
      <c r="K23" s="58"/>
      <c r="L23" s="58">
        <v>1000</v>
      </c>
      <c r="N23" s="8">
        <v>33286</v>
      </c>
      <c r="O23" s="2" t="s">
        <v>514</v>
      </c>
    </row>
    <row r="24" spans="2:24">
      <c r="C24" s="293"/>
      <c r="G24" s="341" t="s">
        <v>499</v>
      </c>
      <c r="H24" s="457"/>
      <c r="I24" s="58"/>
      <c r="J24" s="58">
        <v>3600</v>
      </c>
      <c r="K24" s="58"/>
      <c r="L24" s="58">
        <v>3600</v>
      </c>
      <c r="N24" s="8">
        <v>7880</v>
      </c>
      <c r="O24" s="2" t="s">
        <v>55</v>
      </c>
      <c r="P24" s="364"/>
    </row>
    <row r="25" spans="2:24">
      <c r="C25" s="293"/>
      <c r="G25" s="130" t="s">
        <v>500</v>
      </c>
      <c r="H25" s="458">
        <v>32286</v>
      </c>
      <c r="I25" s="58">
        <f>N26+N27+N28</f>
        <v>5874</v>
      </c>
      <c r="J25" s="58">
        <v>34560</v>
      </c>
      <c r="K25" s="58"/>
      <c r="L25" s="58">
        <v>34560</v>
      </c>
      <c r="N25" s="8">
        <v>680</v>
      </c>
      <c r="O25" s="2" t="s">
        <v>541</v>
      </c>
    </row>
    <row r="26" spans="2:24">
      <c r="G26" s="2" t="s">
        <v>501</v>
      </c>
      <c r="H26" s="58">
        <v>3000</v>
      </c>
      <c r="I26" s="58"/>
      <c r="J26" s="58">
        <v>3000</v>
      </c>
      <c r="K26" s="58"/>
      <c r="L26" s="58">
        <v>3000</v>
      </c>
      <c r="N26" s="8">
        <v>3524</v>
      </c>
      <c r="O26" s="2" t="s">
        <v>320</v>
      </c>
    </row>
    <row r="27" spans="2:24">
      <c r="F27" s="435"/>
      <c r="G27" s="2" t="s">
        <v>94</v>
      </c>
      <c r="H27" s="457">
        <v>7880</v>
      </c>
      <c r="I27" s="58">
        <v>680</v>
      </c>
      <c r="J27" s="58">
        <v>4400</v>
      </c>
      <c r="K27" s="58"/>
      <c r="L27" s="58">
        <v>4400</v>
      </c>
      <c r="N27" s="8">
        <v>1958</v>
      </c>
      <c r="O27" s="2" t="s">
        <v>515</v>
      </c>
    </row>
    <row r="28" spans="2:24">
      <c r="F28" s="435"/>
      <c r="G28" s="130" t="s">
        <v>543</v>
      </c>
      <c r="H28" s="458">
        <v>3000</v>
      </c>
      <c r="I28" s="58"/>
      <c r="J28" s="58">
        <v>5000</v>
      </c>
      <c r="K28" s="58"/>
      <c r="L28" s="58">
        <v>5000</v>
      </c>
      <c r="N28" s="8">
        <v>392</v>
      </c>
      <c r="O28" s="2" t="s">
        <v>516</v>
      </c>
    </row>
    <row r="29" spans="2:24">
      <c r="G29" s="197" t="s">
        <v>452</v>
      </c>
      <c r="H29" s="456">
        <v>5202</v>
      </c>
      <c r="I29" s="58"/>
      <c r="J29" s="58"/>
      <c r="K29" s="58"/>
      <c r="L29" s="58"/>
      <c r="N29" s="8">
        <v>3000</v>
      </c>
      <c r="O29" s="2" t="s">
        <v>542</v>
      </c>
    </row>
    <row r="30" spans="2:24">
      <c r="H30" s="219">
        <f>SUM(H20:H29)</f>
        <v>57768</v>
      </c>
      <c r="I30" s="219">
        <f>SUM(I20:I29)</f>
        <v>6554</v>
      </c>
      <c r="J30" s="219">
        <f>SUM(J20:J29)</f>
        <v>52560</v>
      </c>
      <c r="K30" s="219"/>
      <c r="L30" s="219">
        <f>SUM(L20:L29)</f>
        <v>51670</v>
      </c>
      <c r="N30" s="8"/>
    </row>
    <row r="31" spans="2:24">
      <c r="H31" s="8">
        <f>F20-H30</f>
        <v>0</v>
      </c>
      <c r="N31" s="449">
        <f>SUM(N20:N30)</f>
        <v>57768</v>
      </c>
    </row>
    <row r="33" spans="3:16">
      <c r="E33" s="8"/>
      <c r="F33" s="165"/>
      <c r="G33" s="8"/>
      <c r="H33" s="8"/>
      <c r="I33" s="8" t="s">
        <v>254</v>
      </c>
      <c r="J33" s="342" t="s">
        <v>502</v>
      </c>
      <c r="K33" s="340"/>
      <c r="L33" s="454" t="s">
        <v>503</v>
      </c>
    </row>
    <row r="34" spans="3:16">
      <c r="C34" s="3" t="s">
        <v>569</v>
      </c>
      <c r="E34" s="339" t="s">
        <v>572</v>
      </c>
      <c r="F34" s="58">
        <v>14665</v>
      </c>
      <c r="G34" s="2" t="s">
        <v>316</v>
      </c>
      <c r="H34" s="58">
        <v>1100</v>
      </c>
      <c r="I34" s="58"/>
      <c r="J34" s="58">
        <v>1100</v>
      </c>
      <c r="K34" s="58"/>
      <c r="L34" s="58">
        <v>100</v>
      </c>
      <c r="N34" s="8">
        <v>1100</v>
      </c>
      <c r="O34" s="2" t="s">
        <v>316</v>
      </c>
      <c r="P34" s="2"/>
    </row>
    <row r="35" spans="3:16">
      <c r="C35" s="293"/>
      <c r="E35" s="358"/>
      <c r="G35" s="2" t="s">
        <v>366</v>
      </c>
      <c r="H35" s="58"/>
      <c r="I35" s="58"/>
      <c r="J35" s="58"/>
      <c r="K35" s="58"/>
      <c r="L35" s="58"/>
      <c r="N35" s="8">
        <v>468</v>
      </c>
      <c r="O35" s="2" t="s">
        <v>539</v>
      </c>
      <c r="P35" s="2"/>
    </row>
    <row r="36" spans="3:16">
      <c r="C36" s="293"/>
      <c r="E36" s="339"/>
      <c r="G36" s="2" t="s">
        <v>79</v>
      </c>
      <c r="H36" s="58">
        <v>468</v>
      </c>
      <c r="I36" s="58"/>
      <c r="J36" s="58"/>
      <c r="K36" s="58"/>
      <c r="L36" s="58"/>
      <c r="N36" s="8"/>
      <c r="O36" s="2" t="s">
        <v>540</v>
      </c>
      <c r="P36" s="2"/>
    </row>
    <row r="37" spans="3:16">
      <c r="C37" s="293"/>
      <c r="G37" s="130" t="s">
        <v>498</v>
      </c>
      <c r="H37" s="425"/>
      <c r="I37" s="58"/>
      <c r="J37" s="58">
        <v>1000</v>
      </c>
      <c r="K37" s="58"/>
      <c r="L37" s="58">
        <v>1000</v>
      </c>
      <c r="N37" s="8">
        <v>3633</v>
      </c>
      <c r="O37" s="2" t="s">
        <v>514</v>
      </c>
      <c r="P37" s="2"/>
    </row>
    <row r="38" spans="3:16">
      <c r="C38" s="293"/>
      <c r="G38" s="341" t="s">
        <v>499</v>
      </c>
      <c r="H38" s="425"/>
      <c r="I38" s="58"/>
      <c r="J38" s="58">
        <v>3600</v>
      </c>
      <c r="K38" s="58"/>
      <c r="L38" s="58">
        <v>3600</v>
      </c>
      <c r="N38" s="8">
        <v>7880</v>
      </c>
      <c r="O38" s="2" t="s">
        <v>55</v>
      </c>
      <c r="P38" s="2"/>
    </row>
    <row r="39" spans="3:16">
      <c r="G39" s="130" t="s">
        <v>500</v>
      </c>
      <c r="H39" s="458">
        <v>3633</v>
      </c>
      <c r="I39" s="58">
        <v>650</v>
      </c>
      <c r="J39" s="58"/>
      <c r="K39" s="58"/>
      <c r="L39" s="58"/>
      <c r="N39" s="8">
        <v>680</v>
      </c>
      <c r="O39" s="2" t="s">
        <v>541</v>
      </c>
      <c r="P39" s="2"/>
    </row>
    <row r="40" spans="3:16">
      <c r="G40" s="2" t="s">
        <v>501</v>
      </c>
      <c r="H40" s="425"/>
      <c r="I40" s="58"/>
      <c r="J40" s="58">
        <v>3000</v>
      </c>
      <c r="K40" s="58"/>
      <c r="L40" s="58">
        <v>3000</v>
      </c>
      <c r="N40" s="8">
        <v>399</v>
      </c>
      <c r="O40" s="2" t="s">
        <v>320</v>
      </c>
      <c r="P40" s="2"/>
    </row>
    <row r="41" spans="3:16">
      <c r="G41" s="2" t="s">
        <v>94</v>
      </c>
      <c r="H41" s="457">
        <v>7880</v>
      </c>
      <c r="I41" s="58">
        <v>680</v>
      </c>
      <c r="J41" s="58">
        <v>4400</v>
      </c>
      <c r="K41" s="58"/>
      <c r="L41" s="58">
        <v>4400</v>
      </c>
      <c r="N41" s="8">
        <v>281</v>
      </c>
      <c r="O41" s="2" t="s">
        <v>515</v>
      </c>
      <c r="P41" s="2"/>
    </row>
    <row r="42" spans="3:16">
      <c r="G42" s="197" t="s">
        <v>452</v>
      </c>
      <c r="H42" s="456">
        <v>1584</v>
      </c>
      <c r="I42" s="8"/>
      <c r="J42" s="8"/>
      <c r="K42" s="8"/>
      <c r="L42" s="8"/>
      <c r="N42" s="8">
        <v>44</v>
      </c>
      <c r="O42" s="2" t="s">
        <v>516</v>
      </c>
      <c r="P42" s="2"/>
    </row>
    <row r="43" spans="3:16">
      <c r="H43" s="219">
        <f>SUM(H34:H42)</f>
        <v>14665</v>
      </c>
      <c r="I43" s="219">
        <f>SUM(I34:I42)</f>
        <v>1330</v>
      </c>
      <c r="J43" s="219">
        <f>SUM(J34:J42)</f>
        <v>13100</v>
      </c>
      <c r="K43" s="219"/>
      <c r="L43" s="219">
        <f>SUM(L34:L42)</f>
        <v>12100</v>
      </c>
      <c r="N43" s="449">
        <f>SUM(N34:N42)</f>
        <v>14485</v>
      </c>
    </row>
    <row r="44" spans="3:16">
      <c r="H44" s="8">
        <f>F34-H43</f>
        <v>0</v>
      </c>
    </row>
    <row r="46" spans="3:16">
      <c r="E46" s="8"/>
      <c r="F46" s="165"/>
      <c r="G46" s="8"/>
      <c r="H46" s="8"/>
      <c r="I46" s="8" t="s">
        <v>254</v>
      </c>
      <c r="J46" s="342" t="s">
        <v>502</v>
      </c>
      <c r="K46" s="340"/>
      <c r="L46" s="454" t="s">
        <v>503</v>
      </c>
    </row>
    <row r="47" spans="3:16">
      <c r="C47" s="3" t="s">
        <v>579</v>
      </c>
      <c r="E47" s="339" t="s">
        <v>573</v>
      </c>
      <c r="F47" s="58">
        <v>23108</v>
      </c>
      <c r="G47" s="2" t="s">
        <v>316</v>
      </c>
      <c r="H47" s="58">
        <v>1000</v>
      </c>
      <c r="I47" s="58"/>
      <c r="J47" s="58">
        <v>1000</v>
      </c>
      <c r="K47" s="58"/>
      <c r="L47" s="58">
        <v>100</v>
      </c>
      <c r="N47" s="8">
        <v>1000</v>
      </c>
      <c r="O47" s="2" t="s">
        <v>316</v>
      </c>
    </row>
    <row r="48" spans="3:16">
      <c r="E48" s="358"/>
      <c r="G48" s="2" t="s">
        <v>366</v>
      </c>
      <c r="H48" s="58"/>
      <c r="I48" s="58"/>
      <c r="J48" s="58"/>
      <c r="K48" s="58"/>
      <c r="L48" s="58"/>
      <c r="N48" s="8">
        <v>648</v>
      </c>
      <c r="O48" s="2" t="s">
        <v>539</v>
      </c>
    </row>
    <row r="49" spans="3:17">
      <c r="E49" s="339"/>
      <c r="G49" s="2" t="s">
        <v>79</v>
      </c>
      <c r="H49" s="457">
        <v>5400</v>
      </c>
      <c r="I49" s="58"/>
      <c r="J49" s="58"/>
      <c r="K49" s="58"/>
      <c r="L49" s="58"/>
      <c r="N49" s="457">
        <v>5400</v>
      </c>
      <c r="O49" s="201" t="s">
        <v>540</v>
      </c>
      <c r="Q49" s="555" t="s">
        <v>568</v>
      </c>
    </row>
    <row r="50" spans="3:17">
      <c r="G50" s="2" t="s">
        <v>498</v>
      </c>
      <c r="H50" s="457"/>
      <c r="I50" s="58"/>
      <c r="J50" s="58">
        <v>1000</v>
      </c>
      <c r="K50" s="58"/>
      <c r="L50" s="58">
        <v>1000</v>
      </c>
      <c r="N50" s="8">
        <v>6375</v>
      </c>
      <c r="O50" s="2" t="s">
        <v>514</v>
      </c>
    </row>
    <row r="51" spans="3:17">
      <c r="G51" s="341" t="s">
        <v>499</v>
      </c>
      <c r="H51" s="457"/>
      <c r="I51" s="58"/>
      <c r="J51" s="58">
        <v>3600</v>
      </c>
      <c r="K51" s="58"/>
      <c r="L51" s="58">
        <v>3600</v>
      </c>
      <c r="N51" s="8">
        <v>7880</v>
      </c>
      <c r="O51" s="2" t="s">
        <v>55</v>
      </c>
    </row>
    <row r="52" spans="3:17">
      <c r="G52" s="130" t="s">
        <v>500</v>
      </c>
      <c r="H52" s="58">
        <v>6375</v>
      </c>
      <c r="I52" s="58">
        <f>N53+N54+N55</f>
        <v>1125</v>
      </c>
      <c r="J52" s="58">
        <v>2460</v>
      </c>
      <c r="K52" s="58"/>
      <c r="L52" s="58">
        <v>2460</v>
      </c>
      <c r="N52" s="8">
        <v>680</v>
      </c>
      <c r="O52" s="2" t="s">
        <v>541</v>
      </c>
    </row>
    <row r="53" spans="3:17">
      <c r="G53" s="2" t="s">
        <v>501</v>
      </c>
      <c r="H53" s="425"/>
      <c r="I53" s="58"/>
      <c r="J53" s="58">
        <v>3000</v>
      </c>
      <c r="K53" s="58"/>
      <c r="L53" s="58">
        <v>3000</v>
      </c>
      <c r="N53" s="8">
        <v>675</v>
      </c>
      <c r="O53" s="2" t="s">
        <v>320</v>
      </c>
    </row>
    <row r="54" spans="3:17">
      <c r="G54" s="2" t="s">
        <v>94</v>
      </c>
      <c r="H54" s="58">
        <v>7880</v>
      </c>
      <c r="I54" s="58">
        <v>680</v>
      </c>
      <c r="J54" s="58">
        <v>4400</v>
      </c>
      <c r="K54" s="58"/>
      <c r="L54" s="58">
        <v>4400</v>
      </c>
      <c r="N54" s="8">
        <v>375</v>
      </c>
      <c r="O54" s="2" t="s">
        <v>515</v>
      </c>
    </row>
    <row r="55" spans="3:17">
      <c r="G55" s="197" t="s">
        <v>452</v>
      </c>
      <c r="H55" s="456">
        <v>2453</v>
      </c>
      <c r="I55" s="8"/>
      <c r="J55" s="8"/>
      <c r="K55" s="8"/>
      <c r="L55" s="8"/>
      <c r="N55" s="8">
        <v>75</v>
      </c>
      <c r="O55" s="2" t="s">
        <v>516</v>
      </c>
    </row>
    <row r="56" spans="3:17">
      <c r="H56" s="219">
        <f>SUM(H47:H55)</f>
        <v>23108</v>
      </c>
      <c r="I56" s="219">
        <f>SUM(I47:I55)</f>
        <v>1805</v>
      </c>
      <c r="J56" s="219">
        <f>SUM(J47:J55)</f>
        <v>15460</v>
      </c>
      <c r="K56" s="219"/>
      <c r="L56" s="219">
        <f>SUM(L47:L55)</f>
        <v>14560</v>
      </c>
      <c r="N56" s="449">
        <f>SUM(N47:N55)</f>
        <v>23108</v>
      </c>
    </row>
    <row r="57" spans="3:17">
      <c r="H57" s="8">
        <f>F47-H56</f>
        <v>0</v>
      </c>
    </row>
    <row r="59" spans="3:17">
      <c r="I59" s="8" t="s">
        <v>254</v>
      </c>
      <c r="J59" s="342" t="s">
        <v>502</v>
      </c>
      <c r="K59" s="340"/>
      <c r="L59" s="454" t="s">
        <v>503</v>
      </c>
    </row>
    <row r="60" spans="3:17">
      <c r="C60" s="5" t="s">
        <v>581</v>
      </c>
      <c r="E60" s="339" t="s">
        <v>574</v>
      </c>
      <c r="F60" s="58">
        <v>59148</v>
      </c>
      <c r="G60" s="2" t="s">
        <v>316</v>
      </c>
      <c r="H60" s="58">
        <v>1100</v>
      </c>
      <c r="I60" s="58"/>
      <c r="J60" s="58">
        <v>1100</v>
      </c>
      <c r="K60" s="58"/>
      <c r="L60" s="58">
        <v>100</v>
      </c>
      <c r="M60" s="4"/>
      <c r="N60" s="58">
        <v>1100</v>
      </c>
      <c r="O60" s="4" t="s">
        <v>316</v>
      </c>
    </row>
    <row r="61" spans="3:17">
      <c r="E61" s="358"/>
      <c r="G61" s="2" t="s">
        <v>366</v>
      </c>
      <c r="H61" s="58"/>
      <c r="I61" s="58"/>
      <c r="J61" s="58"/>
      <c r="K61" s="58"/>
      <c r="L61" s="58"/>
      <c r="M61" s="4"/>
      <c r="N61" s="58">
        <v>288</v>
      </c>
      <c r="O61" s="4" t="s">
        <v>539</v>
      </c>
    </row>
    <row r="62" spans="3:17">
      <c r="E62" s="339"/>
      <c r="G62" s="2" t="s">
        <v>79</v>
      </c>
      <c r="H62" s="457">
        <v>5400</v>
      </c>
      <c r="I62" s="58"/>
      <c r="J62" s="58"/>
      <c r="K62" s="58"/>
      <c r="L62" s="58"/>
      <c r="M62" s="4"/>
      <c r="N62" s="58">
        <v>5400</v>
      </c>
      <c r="O62" s="4" t="s">
        <v>540</v>
      </c>
    </row>
    <row r="63" spans="3:17">
      <c r="G63" s="2" t="s">
        <v>498</v>
      </c>
      <c r="H63" s="457"/>
      <c r="I63" s="58"/>
      <c r="J63" s="58">
        <v>1000</v>
      </c>
      <c r="K63" s="58"/>
      <c r="L63" s="58">
        <v>1000</v>
      </c>
      <c r="M63" s="4"/>
      <c r="N63" s="58">
        <v>37230</v>
      </c>
      <c r="O63" s="4" t="s">
        <v>514</v>
      </c>
    </row>
    <row r="64" spans="3:17">
      <c r="G64" s="341" t="s">
        <v>499</v>
      </c>
      <c r="H64" s="457"/>
      <c r="I64" s="58"/>
      <c r="J64" s="58">
        <v>3600</v>
      </c>
      <c r="K64" s="58"/>
      <c r="L64" s="58">
        <v>3600</v>
      </c>
      <c r="M64" s="4"/>
      <c r="N64" s="58"/>
      <c r="O64" s="4" t="s">
        <v>55</v>
      </c>
    </row>
    <row r="65" spans="3:18">
      <c r="G65" s="130" t="s">
        <v>500</v>
      </c>
      <c r="H65" s="58">
        <v>37230</v>
      </c>
      <c r="I65" s="58"/>
      <c r="J65" s="58">
        <v>38760</v>
      </c>
      <c r="K65" s="58"/>
      <c r="L65" s="58">
        <v>38760</v>
      </c>
      <c r="M65" s="4"/>
      <c r="N65" s="58"/>
      <c r="O65" s="4" t="s">
        <v>541</v>
      </c>
    </row>
    <row r="66" spans="3:18">
      <c r="G66" s="2" t="s">
        <v>501</v>
      </c>
      <c r="H66" s="58">
        <v>3000</v>
      </c>
      <c r="I66" s="58"/>
      <c r="J66" s="58">
        <v>3000</v>
      </c>
      <c r="K66" s="58"/>
      <c r="L66" s="58">
        <v>3000</v>
      </c>
      <c r="M66" s="4"/>
      <c r="N66" s="58">
        <v>3942</v>
      </c>
      <c r="O66" s="4" t="s">
        <v>320</v>
      </c>
    </row>
    <row r="67" spans="3:18">
      <c r="G67" s="2" t="s">
        <v>94</v>
      </c>
      <c r="H67" s="58">
        <v>7880</v>
      </c>
      <c r="I67" s="58">
        <v>680</v>
      </c>
      <c r="J67" s="58">
        <v>4400</v>
      </c>
      <c r="K67" s="58"/>
      <c r="L67" s="58">
        <v>4400</v>
      </c>
      <c r="N67" s="8">
        <v>2190</v>
      </c>
      <c r="O67" s="4" t="s">
        <v>515</v>
      </c>
    </row>
    <row r="68" spans="3:18">
      <c r="G68" s="197" t="s">
        <v>452</v>
      </c>
      <c r="H68" s="456">
        <v>4538</v>
      </c>
      <c r="I68" s="58"/>
      <c r="J68" s="58"/>
      <c r="K68" s="58"/>
      <c r="L68" s="58"/>
      <c r="M68" s="4"/>
      <c r="N68" s="58">
        <v>438</v>
      </c>
      <c r="O68" s="4" t="s">
        <v>516</v>
      </c>
    </row>
    <row r="69" spans="3:18">
      <c r="H69" s="219">
        <f>SUM(H60:H68)</f>
        <v>59148</v>
      </c>
      <c r="I69" s="219">
        <f>SUM(I60:I68)</f>
        <v>680</v>
      </c>
      <c r="J69" s="219">
        <f>SUM(J60:J68)</f>
        <v>51860</v>
      </c>
      <c r="K69" s="219"/>
      <c r="L69" s="219">
        <f>SUM(L60:L68)</f>
        <v>50860</v>
      </c>
      <c r="N69" s="449">
        <f>SUM(N60:N68)</f>
        <v>50588</v>
      </c>
    </row>
    <row r="70" spans="3:18">
      <c r="H70" s="8">
        <f>F60-H69</f>
        <v>0</v>
      </c>
    </row>
    <row r="73" spans="3:18">
      <c r="C73" s="3" t="s">
        <v>569</v>
      </c>
      <c r="I73" s="8" t="s">
        <v>254</v>
      </c>
      <c r="J73" s="342" t="s">
        <v>502</v>
      </c>
      <c r="K73" s="340"/>
      <c r="L73" s="567" t="s">
        <v>503</v>
      </c>
      <c r="M73" s="567"/>
    </row>
    <row r="74" spans="3:18">
      <c r="C74" s="293"/>
      <c r="E74" s="339" t="s">
        <v>570</v>
      </c>
      <c r="F74" s="58">
        <v>59030</v>
      </c>
      <c r="G74" s="2" t="s">
        <v>316</v>
      </c>
      <c r="H74" s="58">
        <v>1000</v>
      </c>
      <c r="I74" s="58"/>
      <c r="J74" s="58">
        <v>1000</v>
      </c>
      <c r="K74" s="58"/>
      <c r="L74" s="58">
        <v>100</v>
      </c>
      <c r="M74" s="58">
        <v>100</v>
      </c>
      <c r="N74" s="58"/>
      <c r="O74" s="58">
        <v>1000</v>
      </c>
      <c r="P74" s="4" t="s">
        <v>316</v>
      </c>
    </row>
    <row r="75" spans="3:18">
      <c r="C75" s="293"/>
      <c r="E75" s="358"/>
      <c r="G75" s="2" t="s">
        <v>366</v>
      </c>
      <c r="H75" s="58"/>
      <c r="I75" s="58"/>
      <c r="J75" s="58"/>
      <c r="K75" s="58"/>
      <c r="L75" s="58"/>
      <c r="M75" s="58">
        <v>23250</v>
      </c>
      <c r="N75" s="58"/>
      <c r="O75" s="58">
        <v>580</v>
      </c>
      <c r="P75" s="4" t="s">
        <v>539</v>
      </c>
    </row>
    <row r="76" spans="3:18">
      <c r="C76" s="293"/>
      <c r="E76" s="339"/>
      <c r="G76" s="2" t="s">
        <v>79</v>
      </c>
      <c r="H76" s="58"/>
      <c r="I76" s="58"/>
      <c r="J76" s="58"/>
      <c r="K76" s="58"/>
      <c r="L76" s="58"/>
      <c r="M76" s="58"/>
      <c r="N76" s="58"/>
      <c r="O76" s="58"/>
      <c r="P76" s="4" t="s">
        <v>540</v>
      </c>
      <c r="R76" s="8"/>
    </row>
    <row r="77" spans="3:18">
      <c r="C77" s="293"/>
      <c r="G77" s="2" t="s">
        <v>498</v>
      </c>
      <c r="H77" s="58">
        <v>1000</v>
      </c>
      <c r="I77" s="58"/>
      <c r="J77" s="58">
        <v>1000</v>
      </c>
      <c r="K77" s="58"/>
      <c r="L77" s="58">
        <v>1000</v>
      </c>
      <c r="M77" s="58">
        <v>1000</v>
      </c>
      <c r="N77" s="58"/>
      <c r="O77" s="58">
        <v>39780</v>
      </c>
      <c r="P77" s="4" t="s">
        <v>514</v>
      </c>
      <c r="R77" s="8"/>
    </row>
    <row r="78" spans="3:18">
      <c r="G78" s="341" t="s">
        <v>499</v>
      </c>
      <c r="H78" s="58">
        <v>3600</v>
      </c>
      <c r="I78" s="58"/>
      <c r="J78" s="58">
        <v>3600</v>
      </c>
      <c r="K78" s="58"/>
      <c r="L78" s="58">
        <v>3600</v>
      </c>
      <c r="M78" s="58">
        <v>3600</v>
      </c>
      <c r="N78" s="58"/>
      <c r="O78" s="58">
        <v>9850</v>
      </c>
      <c r="P78" s="4" t="s">
        <v>55</v>
      </c>
    </row>
    <row r="79" spans="3:18">
      <c r="G79" s="130" t="s">
        <v>500</v>
      </c>
      <c r="H79" s="458">
        <v>39780</v>
      </c>
      <c r="I79" s="58">
        <f>O80+O81+O82</f>
        <v>7020</v>
      </c>
      <c r="J79" s="58">
        <v>41760</v>
      </c>
      <c r="K79" s="58"/>
      <c r="L79" s="58">
        <v>41760</v>
      </c>
      <c r="M79" s="58">
        <v>34560</v>
      </c>
      <c r="N79" s="58"/>
      <c r="O79" s="58">
        <v>800</v>
      </c>
      <c r="P79" s="4" t="s">
        <v>541</v>
      </c>
    </row>
    <row r="80" spans="3:18">
      <c r="G80" s="2" t="s">
        <v>501</v>
      </c>
      <c r="H80" s="58">
        <v>3000</v>
      </c>
      <c r="I80" s="58"/>
      <c r="J80" s="58">
        <v>3000</v>
      </c>
      <c r="K80" s="58"/>
      <c r="L80" s="58">
        <v>3000</v>
      </c>
      <c r="M80" s="58">
        <v>3000</v>
      </c>
      <c r="N80" s="58"/>
      <c r="O80" s="58">
        <v>4212</v>
      </c>
      <c r="P80" s="4" t="s">
        <v>320</v>
      </c>
    </row>
    <row r="81" spans="7:16">
      <c r="G81" s="2" t="s">
        <v>94</v>
      </c>
      <c r="H81" s="457">
        <v>9850</v>
      </c>
      <c r="I81" s="58">
        <v>800</v>
      </c>
      <c r="J81" s="58">
        <v>4400</v>
      </c>
      <c r="K81" s="58"/>
      <c r="L81" s="58">
        <v>4400</v>
      </c>
      <c r="M81" s="58"/>
      <c r="N81" s="58"/>
      <c r="O81" s="58">
        <v>2340</v>
      </c>
      <c r="P81" s="4" t="s">
        <v>515</v>
      </c>
    </row>
    <row r="82" spans="7:16">
      <c r="G82" s="197" t="s">
        <v>452</v>
      </c>
      <c r="H82" s="456">
        <v>800</v>
      </c>
      <c r="I82" s="58"/>
      <c r="J82" s="58"/>
      <c r="K82" s="58"/>
      <c r="L82" s="58"/>
      <c r="M82" s="58"/>
      <c r="N82" s="58"/>
      <c r="O82" s="58">
        <v>468</v>
      </c>
      <c r="P82" s="4" t="s">
        <v>516</v>
      </c>
    </row>
    <row r="83" spans="7:16">
      <c r="H83" s="219">
        <f>SUM(H74:H82)</f>
        <v>59030</v>
      </c>
      <c r="I83" s="219">
        <f>SUM(I74:I82)</f>
        <v>7820</v>
      </c>
      <c r="J83" s="219">
        <f>SUM(J74:J82)</f>
        <v>54760</v>
      </c>
      <c r="K83" s="219"/>
      <c r="L83" s="219">
        <f>SUM(L74:L82)</f>
        <v>53860</v>
      </c>
      <c r="M83" s="219">
        <f>SUM(M74:M82)</f>
        <v>65510</v>
      </c>
      <c r="N83" s="480">
        <f>SUM(L83:M83)</f>
        <v>119370</v>
      </c>
      <c r="O83" s="449">
        <f>SUM(O74:O82)</f>
        <v>59030</v>
      </c>
      <c r="P83" s="2"/>
    </row>
    <row r="84" spans="7:16">
      <c r="H84" s="8">
        <f>F74-H83</f>
        <v>0</v>
      </c>
    </row>
  </sheetData>
  <mergeCells count="10">
    <mergeCell ref="L73:M73"/>
    <mergeCell ref="N1:O1"/>
    <mergeCell ref="L1:M1"/>
    <mergeCell ref="P1:AA1"/>
    <mergeCell ref="E1:K1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B36" sqref="B36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6" t="s">
        <v>19</v>
      </c>
      <c r="B1" s="718" t="s">
        <v>351</v>
      </c>
      <c r="C1" s="718" t="s">
        <v>86</v>
      </c>
      <c r="D1" s="720" t="s">
        <v>352</v>
      </c>
      <c r="E1" s="721"/>
      <c r="F1" s="721"/>
      <c r="G1" s="722" t="s">
        <v>320</v>
      </c>
      <c r="H1" s="723"/>
      <c r="I1" s="712" t="s">
        <v>321</v>
      </c>
      <c r="J1" s="712"/>
      <c r="K1" s="253"/>
      <c r="L1" s="254"/>
      <c r="M1" s="713" t="s">
        <v>353</v>
      </c>
      <c r="N1" s="713"/>
      <c r="O1" s="713"/>
      <c r="P1" s="254"/>
      <c r="Q1" s="713" t="s">
        <v>354</v>
      </c>
      <c r="R1" s="713"/>
      <c r="S1" s="713"/>
      <c r="T1" s="713"/>
      <c r="U1" s="255"/>
      <c r="V1" s="714" t="s">
        <v>320</v>
      </c>
      <c r="W1" s="714" t="s">
        <v>355</v>
      </c>
      <c r="X1" s="714" t="s">
        <v>356</v>
      </c>
      <c r="Y1" s="255"/>
      <c r="Z1" s="706" t="s">
        <v>357</v>
      </c>
      <c r="AA1" s="707"/>
      <c r="AB1" s="707"/>
      <c r="AC1" s="707"/>
      <c r="AD1" s="708"/>
    </row>
    <row r="2" spans="1:30" ht="12" thickBot="1">
      <c r="A2" s="717"/>
      <c r="B2" s="719"/>
      <c r="C2" s="719"/>
      <c r="D2" s="202" t="s">
        <v>329</v>
      </c>
      <c r="E2" s="202" t="s">
        <v>335</v>
      </c>
      <c r="F2" s="144" t="s">
        <v>336</v>
      </c>
      <c r="G2" s="203" t="s">
        <v>358</v>
      </c>
      <c r="H2" s="204" t="s">
        <v>359</v>
      </c>
      <c r="I2" s="203" t="s">
        <v>360</v>
      </c>
      <c r="J2" s="205" t="s">
        <v>361</v>
      </c>
      <c r="K2" s="256" t="s">
        <v>362</v>
      </c>
      <c r="L2" s="257"/>
      <c r="M2" s="258" t="s">
        <v>365</v>
      </c>
      <c r="N2" s="258" t="s">
        <v>363</v>
      </c>
      <c r="O2" s="258" t="s">
        <v>364</v>
      </c>
      <c r="P2" s="257"/>
      <c r="Q2" s="259" t="s">
        <v>365</v>
      </c>
      <c r="R2" s="260">
        <v>1.2999999999999999E-2</v>
      </c>
      <c r="S2" s="260">
        <v>6.4999999999999997E-3</v>
      </c>
      <c r="T2" s="261">
        <v>1.25E-3</v>
      </c>
      <c r="U2" s="262"/>
      <c r="V2" s="715"/>
      <c r="W2" s="715"/>
      <c r="X2" s="715"/>
      <c r="Y2" s="262"/>
      <c r="Z2" s="263" t="s">
        <v>365</v>
      </c>
      <c r="AA2" s="263" t="s">
        <v>363</v>
      </c>
      <c r="AB2" s="264" t="s">
        <v>364</v>
      </c>
      <c r="AC2" s="263" t="s">
        <v>355</v>
      </c>
      <c r="AD2" s="263" t="s">
        <v>356</v>
      </c>
    </row>
    <row r="3" spans="1:30" s="18" customFormat="1">
      <c r="A3" s="119" t="str">
        <f>'1-συμβολαια'!A3</f>
        <v>1ο</v>
      </c>
      <c r="B3" s="119" t="str">
        <f>'1-συμβολαια'!C3</f>
        <v xml:space="preserve">αγοραπωλησίας ΠΡΟΣΥΜΦΩΝΟ τίμημα = αρραβών = </v>
      </c>
      <c r="C3" s="206">
        <f>'1-συμβολαια'!D3</f>
        <v>3000000</v>
      </c>
      <c r="D3" s="206">
        <f>'8-κ-15-17'!D3</f>
        <v>0</v>
      </c>
      <c r="E3" s="206">
        <f>'8-κ-15-17'!M3</f>
        <v>0</v>
      </c>
      <c r="F3" s="206">
        <f>'8-κ-15-17'!V3</f>
        <v>0</v>
      </c>
      <c r="G3" s="206">
        <f>'2-δικαιώμ'!I3</f>
        <v>3434.4</v>
      </c>
      <c r="H3" s="206">
        <f>'2-δικαιώμ'!J3</f>
        <v>50</v>
      </c>
      <c r="I3" s="206">
        <f>'2-δικαιώμ'!K3</f>
        <v>1958</v>
      </c>
      <c r="J3" s="206">
        <f>'2-δικαιώμ'!L3</f>
        <v>391.6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3484.4</v>
      </c>
      <c r="W3" s="12">
        <f>'2-δικαιώμ'!K3</f>
        <v>1958</v>
      </c>
      <c r="X3" s="12">
        <f>'2-δικαιώμ'!L3</f>
        <v>391.6</v>
      </c>
      <c r="Z3" s="12"/>
      <c r="AA3" s="12"/>
      <c r="AB3" s="12"/>
      <c r="AC3" s="12"/>
      <c r="AD3" s="12"/>
    </row>
    <row r="4" spans="1:30" s="18" customFormat="1">
      <c r="A4" s="119" t="str">
        <f>'1-συμβολαια'!A4</f>
        <v>2ο</v>
      </c>
      <c r="B4" s="119" t="str">
        <f>'1-συμβολαια'!C4</f>
        <v xml:space="preserve">αγοραπωλησίας ΠΡΟΣΥΜΦΩΝΟ τίμημα 3.700.000 αρραβών = </v>
      </c>
      <c r="C4" s="206">
        <f>'1-συμβολαια'!D4</f>
        <v>100000</v>
      </c>
      <c r="D4" s="206">
        <f>'8-κ-15-17'!D4</f>
        <v>0</v>
      </c>
      <c r="E4" s="206">
        <f>'8-κ-15-17'!M4</f>
        <v>0</v>
      </c>
      <c r="F4" s="206">
        <f>'8-κ-15-17'!V4</f>
        <v>0</v>
      </c>
      <c r="G4" s="206">
        <f>'2-δικαιώμ'!I4</f>
        <v>324</v>
      </c>
      <c r="H4" s="206">
        <f>'2-δικαιώμ'!J4</f>
        <v>50</v>
      </c>
      <c r="I4" s="206">
        <f>'2-δικαιώμ'!K4</f>
        <v>230</v>
      </c>
      <c r="J4" s="206">
        <f>'2-δικαιώμ'!L4</f>
        <v>46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374</v>
      </c>
      <c r="W4" s="12">
        <f>'2-δικαιώμ'!K4</f>
        <v>230</v>
      </c>
      <c r="X4" s="12">
        <f>'2-δικαιώμ'!L4</f>
        <v>46</v>
      </c>
      <c r="Z4" s="12"/>
      <c r="AA4" s="12"/>
      <c r="AB4" s="12"/>
      <c r="AC4" s="12"/>
      <c r="AD4" s="12"/>
    </row>
    <row r="5" spans="1:30" s="18" customFormat="1">
      <c r="A5" s="119" t="str">
        <f>'1-συμβολαια'!A5</f>
        <v>3ο</v>
      </c>
      <c r="B5" s="119" t="str">
        <f>'1-συμβολαια'!C5</f>
        <v>αγοραπωλησίας ΠΡΟΣΥΜΦΩΝΟ τίμημα = 4.000.000δρχ αρραβών =</v>
      </c>
      <c r="C5" s="206">
        <f>'1-συμβολαια'!D5</f>
        <v>325000</v>
      </c>
      <c r="D5" s="206">
        <f>'8-κ-15-17'!D5</f>
        <v>0</v>
      </c>
      <c r="E5" s="206">
        <f>'8-κ-15-17'!M5</f>
        <v>0</v>
      </c>
      <c r="F5" s="206">
        <f>'8-κ-15-17'!V5</f>
        <v>0</v>
      </c>
      <c r="G5" s="206">
        <f>'2-δικαιώμ'!I5</f>
        <v>545.4</v>
      </c>
      <c r="H5" s="206">
        <f>'2-δικαιώμ'!J5</f>
        <v>50</v>
      </c>
      <c r="I5" s="206">
        <f>'2-δικαιώμ'!K5</f>
        <v>353</v>
      </c>
      <c r="J5" s="206">
        <f>'2-δικαιώμ'!L5</f>
        <v>70.600000000000009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595.4</v>
      </c>
      <c r="W5" s="12">
        <f>'2-δικαιώμ'!K5</f>
        <v>353</v>
      </c>
      <c r="X5" s="12">
        <f>'2-δικαιώμ'!L5</f>
        <v>70.600000000000009</v>
      </c>
      <c r="Z5" s="12"/>
      <c r="AA5" s="12"/>
      <c r="AB5" s="12"/>
      <c r="AC5" s="12"/>
      <c r="AD5" s="12"/>
    </row>
    <row r="6" spans="1:30" s="18" customFormat="1">
      <c r="A6" s="119" t="str">
        <f>'1-συμβολαια'!A6</f>
        <v>4ο</v>
      </c>
      <c r="B6" s="119" t="str">
        <f>'1-συμβολαια'!C6</f>
        <v>αγοραπωλησίας ΠΡΟΣΥΜΦΩΝΟ τίμημα = αρραβών =</v>
      </c>
      <c r="C6" s="206">
        <f>'1-συμβολαια'!D6</f>
        <v>3350000</v>
      </c>
      <c r="D6" s="206">
        <f>'8-κ-15-17'!D6</f>
        <v>0</v>
      </c>
      <c r="E6" s="206">
        <f>'8-κ-15-17'!M6</f>
        <v>0</v>
      </c>
      <c r="F6" s="206">
        <f>'8-κ-15-17'!V6</f>
        <v>0</v>
      </c>
      <c r="G6" s="206">
        <f>'2-δικαιώμ'!I6</f>
        <v>3812.3999999999996</v>
      </c>
      <c r="H6" s="206">
        <f>'2-δικαιώμ'!J6</f>
        <v>50</v>
      </c>
      <c r="I6" s="206">
        <f>'2-δικαιώμ'!K6</f>
        <v>2168</v>
      </c>
      <c r="J6" s="206">
        <f>'2-δικαιώμ'!L6</f>
        <v>433.6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3862.3999999999996</v>
      </c>
      <c r="W6" s="12">
        <f>'2-δικαιώμ'!K6</f>
        <v>2168</v>
      </c>
      <c r="X6" s="12">
        <f>'2-δικαιώμ'!L6</f>
        <v>433.6</v>
      </c>
      <c r="Z6" s="12"/>
      <c r="AA6" s="12"/>
      <c r="AB6" s="12"/>
      <c r="AC6" s="12"/>
      <c r="AD6" s="12"/>
    </row>
    <row r="7" spans="1:30" s="18" customFormat="1">
      <c r="A7" s="119" t="str">
        <f>'1-συμβολαια'!A7</f>
        <v>5ο</v>
      </c>
      <c r="B7" s="119" t="str">
        <f>'1-συμβολαια'!C7</f>
        <v>αγοραπωλησία ΒΑΣΕΙ προσυμφώνου 2ο τίμημα = 3.700.000 αρραβών = 100.000</v>
      </c>
      <c r="C7" s="206">
        <f>'1-συμβολαια'!D7</f>
        <v>3600000</v>
      </c>
      <c r="D7" s="206">
        <f>'8-κ-15-17'!D7</f>
        <v>0</v>
      </c>
      <c r="E7" s="206">
        <f>'8-κ-15-17'!M7</f>
        <v>0</v>
      </c>
      <c r="F7" s="206">
        <f>'8-κ-15-17'!V7</f>
        <v>0</v>
      </c>
      <c r="G7" s="206">
        <f>'2-δικαιώμ'!I7</f>
        <v>4082.3999999999996</v>
      </c>
      <c r="H7" s="206">
        <f>'2-δικαιώμ'!J7</f>
        <v>50</v>
      </c>
      <c r="I7" s="206">
        <f>'2-δικαιώμ'!K7</f>
        <v>2318</v>
      </c>
      <c r="J7" s="206">
        <f>'2-δικαιώμ'!L7</f>
        <v>463.6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4132.3999999999996</v>
      </c>
      <c r="W7" s="12">
        <f>'2-δικαιώμ'!K7</f>
        <v>2318</v>
      </c>
      <c r="X7" s="12">
        <f>'2-δικαιώμ'!L7</f>
        <v>463.6</v>
      </c>
      <c r="Z7" s="12"/>
      <c r="AA7" s="12"/>
      <c r="AB7" s="12"/>
      <c r="AC7" s="12"/>
      <c r="AD7" s="12"/>
    </row>
    <row r="8" spans="1:30" s="18" customFormat="1">
      <c r="A8" s="119"/>
      <c r="B8" s="119" t="str">
        <f>'1-συμβολαια'!C8</f>
        <v>χρησικτησία αγροτεμαχίου = 1992 ΑΝΑΔΑΣΜΟΣ</v>
      </c>
      <c r="C8" s="206">
        <f>'1-συμβολαια'!D8</f>
        <v>2999999</v>
      </c>
      <c r="D8" s="206">
        <f>'8-κ-15-17'!D8</f>
        <v>0</v>
      </c>
      <c r="E8" s="206">
        <f>'8-κ-15-17'!M8</f>
        <v>19499.9935</v>
      </c>
      <c r="F8" s="206">
        <f>'8-κ-15-17'!V8</f>
        <v>3749.9987500000002</v>
      </c>
      <c r="G8" s="206">
        <f>'2-δικαιώμ'!I8</f>
        <v>3434.3989199999996</v>
      </c>
      <c r="H8" s="206">
        <f>'2-δικαιώμ'!J8</f>
        <v>50</v>
      </c>
      <c r="I8" s="206">
        <f>'2-δικαιώμ'!K8</f>
        <v>1957.9993999999999</v>
      </c>
      <c r="J8" s="206">
        <f>'2-δικαιώμ'!L8</f>
        <v>391.59987999999998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3484.3989199999996</v>
      </c>
      <c r="W8" s="12">
        <f>'2-δικαιώμ'!K8</f>
        <v>1957.9993999999999</v>
      </c>
      <c r="X8" s="12">
        <f>'2-δικαιώμ'!L8</f>
        <v>391.59987999999998</v>
      </c>
      <c r="Z8" s="12"/>
      <c r="AA8" s="12"/>
      <c r="AB8" s="12"/>
      <c r="AC8" s="12"/>
      <c r="AD8" s="12"/>
    </row>
    <row r="9" spans="1:30">
      <c r="A9" s="709" t="str">
        <f>'1-συμβολαια'!A9</f>
        <v>σύνολο</v>
      </c>
      <c r="B9" s="710"/>
      <c r="C9" s="711"/>
      <c r="D9" s="192">
        <f t="shared" ref="D9:J9" si="0">SUM(D3:D8)</f>
        <v>0</v>
      </c>
      <c r="E9" s="192">
        <f t="shared" si="0"/>
        <v>19499.9935</v>
      </c>
      <c r="F9" s="192">
        <f t="shared" si="0"/>
        <v>3749.9987500000002</v>
      </c>
      <c r="G9" s="192">
        <f t="shared" si="0"/>
        <v>15632.998919999998</v>
      </c>
      <c r="H9" s="192">
        <f t="shared" si="0"/>
        <v>300</v>
      </c>
      <c r="I9" s="192">
        <f t="shared" si="0"/>
        <v>8984.9994000000006</v>
      </c>
      <c r="J9" s="192">
        <f t="shared" si="0"/>
        <v>1796.9998800000001</v>
      </c>
    </row>
    <row r="12" spans="1:30">
      <c r="B12" s="90"/>
      <c r="D12" s="2"/>
      <c r="E12" s="2"/>
      <c r="F12" s="2"/>
      <c r="G12" s="2"/>
      <c r="H12" s="2"/>
      <c r="I12" s="2"/>
      <c r="J12" s="2"/>
    </row>
    <row r="13" spans="1:30" ht="12.75">
      <c r="B13" s="216" t="s">
        <v>392</v>
      </c>
      <c r="D13" s="2"/>
      <c r="E13" s="2"/>
      <c r="F13" s="2"/>
      <c r="G13" s="153">
        <v>50</v>
      </c>
      <c r="H13" s="5"/>
      <c r="I13" s="5" t="s">
        <v>396</v>
      </c>
      <c r="J13" s="2"/>
      <c r="K13" s="3" t="s">
        <v>419</v>
      </c>
    </row>
    <row r="14" spans="1:30" ht="12.75">
      <c r="B14" s="217" t="s">
        <v>393</v>
      </c>
      <c r="D14" s="2"/>
      <c r="E14" s="2"/>
      <c r="F14" s="2"/>
      <c r="G14" s="112">
        <v>150</v>
      </c>
      <c r="H14" s="3">
        <v>191</v>
      </c>
      <c r="I14" s="3" t="s">
        <v>397</v>
      </c>
      <c r="J14" s="2"/>
      <c r="L14" s="112" t="s">
        <v>420</v>
      </c>
    </row>
    <row r="15" spans="1:30" ht="15.75">
      <c r="B15" s="231" t="s">
        <v>394</v>
      </c>
      <c r="D15" s="2"/>
      <c r="E15" s="2"/>
      <c r="F15" s="2"/>
      <c r="G15" s="2"/>
      <c r="H15" s="5">
        <v>250</v>
      </c>
      <c r="I15" s="5" t="s">
        <v>133</v>
      </c>
      <c r="J15" s="2"/>
    </row>
    <row r="16" spans="1:30">
      <c r="B16" s="90"/>
      <c r="D16" s="2"/>
      <c r="E16" s="2"/>
      <c r="F16" s="2"/>
      <c r="G16" s="2"/>
      <c r="H16" s="5">
        <v>500</v>
      </c>
      <c r="I16" s="3" t="s">
        <v>398</v>
      </c>
      <c r="J16" s="2"/>
    </row>
    <row r="17" spans="2:10">
      <c r="B17" s="90"/>
      <c r="D17" s="2"/>
      <c r="E17" s="2"/>
      <c r="F17" s="2"/>
      <c r="G17" s="2"/>
      <c r="H17" s="224">
        <v>1260</v>
      </c>
      <c r="I17" s="5" t="s">
        <v>399</v>
      </c>
      <c r="J17" s="5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B20" s="90"/>
      <c r="D20" s="2"/>
      <c r="E20" s="2"/>
      <c r="F20" s="2"/>
      <c r="G20" s="2"/>
      <c r="H20" s="2"/>
      <c r="I20" s="2"/>
      <c r="J20" s="2"/>
    </row>
    <row r="21" spans="2:10">
      <c r="B21" s="91"/>
      <c r="C21" s="5"/>
      <c r="D21" s="4"/>
      <c r="E21" s="4"/>
      <c r="F21" s="4"/>
      <c r="G21" s="4"/>
      <c r="H21" s="2"/>
      <c r="I21" s="2"/>
      <c r="J21" s="2"/>
    </row>
    <row r="22" spans="2:10">
      <c r="B22" s="5"/>
      <c r="C22" s="5"/>
      <c r="D22" s="5"/>
      <c r="E22" s="5"/>
      <c r="F22" s="5"/>
      <c r="G22" s="5"/>
    </row>
    <row r="23" spans="2:10">
      <c r="B23" s="356"/>
      <c r="C23" s="5"/>
      <c r="D23" s="5"/>
      <c r="E23" s="5"/>
      <c r="F23" s="58"/>
      <c r="G23" s="58"/>
      <c r="H23" s="8"/>
      <c r="I23" s="8"/>
    </row>
    <row r="24" spans="2:10">
      <c r="B24" s="5"/>
      <c r="C24" s="5"/>
      <c r="D24" s="5"/>
      <c r="E24" s="5"/>
      <c r="F24" s="58"/>
      <c r="G24" s="58"/>
      <c r="H24" s="8"/>
      <c r="I24" s="8"/>
    </row>
    <row r="25" spans="2:10">
      <c r="B25" s="5"/>
      <c r="C25" s="5"/>
      <c r="D25" s="5"/>
      <c r="E25" s="5"/>
      <c r="F25" s="58"/>
      <c r="G25" s="58"/>
      <c r="H25" s="8"/>
      <c r="I25" s="8"/>
    </row>
    <row r="26" spans="2:10">
      <c r="B26" s="5"/>
      <c r="C26" s="5"/>
      <c r="D26" s="5"/>
      <c r="E26" s="5"/>
      <c r="F26" s="58"/>
      <c r="G26" s="58"/>
      <c r="H26" s="8"/>
      <c r="I26" s="8"/>
    </row>
    <row r="27" spans="2:10">
      <c r="B27" s="5"/>
      <c r="C27" s="5"/>
      <c r="D27" s="5"/>
      <c r="E27" s="5"/>
      <c r="F27" s="58"/>
      <c r="G27" s="58"/>
      <c r="H27" s="8"/>
      <c r="I27" s="8"/>
    </row>
    <row r="28" spans="2:10">
      <c r="B28" s="5"/>
      <c r="C28" s="5"/>
      <c r="D28" s="5"/>
      <c r="E28" s="5"/>
      <c r="F28" s="58"/>
      <c r="G28" s="58"/>
      <c r="H28" s="8"/>
      <c r="I28" s="8"/>
    </row>
    <row r="29" spans="2:10">
      <c r="B29" s="356"/>
      <c r="C29" s="5"/>
      <c r="D29" s="5"/>
      <c r="E29" s="5"/>
      <c r="F29" s="58"/>
      <c r="G29" s="58"/>
      <c r="H29" s="8"/>
      <c r="I29" s="8"/>
    </row>
    <row r="30" spans="2:10">
      <c r="B30" s="5"/>
      <c r="C30" s="5"/>
      <c r="D30" s="5"/>
      <c r="E30" s="5"/>
      <c r="F30" s="58"/>
      <c r="G30" s="58"/>
      <c r="H30" s="8"/>
      <c r="I30" s="8"/>
    </row>
    <row r="31" spans="2:10">
      <c r="B31" s="5"/>
      <c r="C31" s="5"/>
      <c r="D31" s="5"/>
      <c r="E31" s="5"/>
      <c r="F31" s="58"/>
      <c r="G31" s="58"/>
      <c r="H31" s="8"/>
      <c r="I31" s="8"/>
    </row>
    <row r="32" spans="2:10">
      <c r="B32" s="5"/>
      <c r="C32" s="5"/>
      <c r="D32" s="5"/>
      <c r="E32" s="5"/>
      <c r="F32" s="58"/>
      <c r="G32" s="58"/>
      <c r="H32" s="8"/>
      <c r="I32" s="2"/>
    </row>
    <row r="33" spans="2:9">
      <c r="B33" s="5"/>
      <c r="C33" s="5"/>
      <c r="D33" s="5"/>
      <c r="E33" s="5"/>
      <c r="F33" s="58"/>
      <c r="G33" s="58"/>
      <c r="H33" s="8"/>
      <c r="I33" s="2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10.42578125" style="8" bestFit="1" customWidth="1"/>
    <col min="2" max="2" width="63.140625" style="90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8" width="7.7109375" style="2" customWidth="1"/>
    <col min="9" max="9" width="8.7109375" style="2" customWidth="1"/>
    <col min="10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96" t="s">
        <v>1</v>
      </c>
      <c r="B1" s="598" t="s">
        <v>0</v>
      </c>
      <c r="C1" s="642" t="s">
        <v>7</v>
      </c>
      <c r="D1" s="729" t="s">
        <v>45</v>
      </c>
      <c r="E1" s="730"/>
      <c r="F1" s="730"/>
      <c r="G1" s="731" t="s">
        <v>422</v>
      </c>
      <c r="H1" s="732"/>
      <c r="I1" s="732"/>
      <c r="J1" s="732"/>
      <c r="K1" s="733"/>
      <c r="L1" s="727" t="s">
        <v>57</v>
      </c>
      <c r="M1" s="724" t="s">
        <v>29</v>
      </c>
      <c r="N1" s="725"/>
      <c r="O1" s="725"/>
      <c r="P1" s="725"/>
      <c r="Q1" s="725"/>
      <c r="R1" s="725"/>
      <c r="S1" s="726"/>
    </row>
    <row r="2" spans="1:25" ht="34.5" customHeight="1" thickBot="1">
      <c r="A2" s="597"/>
      <c r="B2" s="599"/>
      <c r="C2" s="643"/>
      <c r="D2" s="228" t="s">
        <v>316</v>
      </c>
      <c r="E2" s="228" t="s">
        <v>421</v>
      </c>
      <c r="F2" s="234" t="s">
        <v>91</v>
      </c>
      <c r="G2" s="232" t="s">
        <v>316</v>
      </c>
      <c r="H2" s="233" t="s">
        <v>320</v>
      </c>
      <c r="I2" s="233" t="s">
        <v>423</v>
      </c>
      <c r="J2" s="233" t="s">
        <v>321</v>
      </c>
      <c r="K2" s="230" t="s">
        <v>33</v>
      </c>
      <c r="L2" s="728"/>
      <c r="M2" s="589"/>
      <c r="N2" s="590"/>
      <c r="O2" s="590"/>
      <c r="P2" s="590"/>
      <c r="Q2" s="590"/>
      <c r="R2" s="590"/>
      <c r="S2" s="591"/>
    </row>
    <row r="3" spans="1:25" s="323" customFormat="1" ht="14.25">
      <c r="A3" s="525" t="str">
        <f>'1-συμβολαια'!A3</f>
        <v>1ο</v>
      </c>
      <c r="B3" s="319" t="str">
        <f>'1-συμβολαια'!C3</f>
        <v xml:space="preserve">αγοραπωλησίας ΠΡΟΣΥΜΦΩΝΟ τίμημα = αρραβών = </v>
      </c>
      <c r="C3" s="320">
        <f>'1-συμβολαια'!D3</f>
        <v>3000000</v>
      </c>
      <c r="D3" s="321">
        <v>1000</v>
      </c>
      <c r="E3" s="352"/>
      <c r="F3" s="352"/>
      <c r="G3" s="321">
        <v>100</v>
      </c>
      <c r="H3" s="352"/>
      <c r="I3" s="321">
        <v>468</v>
      </c>
      <c r="J3" s="352"/>
      <c r="K3" s="322"/>
      <c r="L3" s="322"/>
      <c r="M3" s="291"/>
      <c r="N3" s="291" t="s">
        <v>428</v>
      </c>
      <c r="O3" s="291" t="s">
        <v>132</v>
      </c>
      <c r="P3" s="291"/>
      <c r="Q3" s="291" t="s">
        <v>430</v>
      </c>
      <c r="R3" s="291"/>
      <c r="S3" s="73"/>
    </row>
    <row r="4" spans="1:25" s="323" customFormat="1" ht="14.25">
      <c r="A4" s="525" t="str">
        <f>'1-συμβολαια'!A4</f>
        <v>2ο</v>
      </c>
      <c r="B4" s="319" t="str">
        <f>'1-συμβολαια'!C4</f>
        <v xml:space="preserve">αγοραπωλησίας ΠΡΟΣΥΜΦΩΝΟ τίμημα 3.700.000 αρραβών = </v>
      </c>
      <c r="C4" s="320">
        <f>'1-συμβολαια'!D4</f>
        <v>100000</v>
      </c>
      <c r="D4" s="321">
        <v>1100</v>
      </c>
      <c r="E4" s="352"/>
      <c r="F4" s="352"/>
      <c r="G4" s="321">
        <v>100</v>
      </c>
      <c r="H4" s="352"/>
      <c r="I4" s="321">
        <v>468</v>
      </c>
      <c r="J4" s="352"/>
      <c r="K4" s="322"/>
      <c r="L4" s="322"/>
      <c r="M4" s="291"/>
      <c r="N4" s="291" t="s">
        <v>428</v>
      </c>
      <c r="O4" s="291" t="s">
        <v>132</v>
      </c>
      <c r="P4" s="291"/>
      <c r="Q4" s="291" t="s">
        <v>430</v>
      </c>
      <c r="R4" s="291"/>
      <c r="S4" s="73"/>
    </row>
    <row r="5" spans="1:25" s="323" customFormat="1" ht="14.25">
      <c r="A5" s="525" t="str">
        <f>'1-συμβολαια'!A5</f>
        <v>3ο</v>
      </c>
      <c r="B5" s="319" t="str">
        <f>'1-συμβολαια'!C5</f>
        <v>αγοραπωλησίας ΠΡΟΣΥΜΦΩΝΟ τίμημα = 4.000.000δρχ αρραβών =</v>
      </c>
      <c r="C5" s="320">
        <f>'1-συμβολαια'!D5</f>
        <v>325000</v>
      </c>
      <c r="D5" s="321">
        <v>1000</v>
      </c>
      <c r="E5" s="352"/>
      <c r="F5" s="352"/>
      <c r="G5" s="352"/>
      <c r="H5" s="352"/>
      <c r="I5" s="352"/>
      <c r="J5" s="352"/>
      <c r="K5" s="322"/>
      <c r="L5" s="322"/>
      <c r="M5" s="291"/>
      <c r="N5" s="291" t="s">
        <v>428</v>
      </c>
      <c r="O5" s="291" t="s">
        <v>132</v>
      </c>
      <c r="P5" s="291" t="s">
        <v>429</v>
      </c>
      <c r="Q5" s="291" t="s">
        <v>430</v>
      </c>
      <c r="R5" s="291" t="s">
        <v>431</v>
      </c>
      <c r="S5" s="73"/>
    </row>
    <row r="6" spans="1:25" s="323" customFormat="1" ht="15" thickBot="1">
      <c r="A6" s="528" t="str">
        <f>'1-συμβολαια'!A6</f>
        <v>4ο</v>
      </c>
      <c r="B6" s="529" t="str">
        <f>'1-συμβολαια'!C6</f>
        <v>αγοραπωλησίας ΠΡΟΣΥΜΦΩΝΟ τίμημα = αρραβών =</v>
      </c>
      <c r="C6" s="530">
        <f>'1-συμβολαια'!D6</f>
        <v>3350000</v>
      </c>
      <c r="D6" s="321">
        <v>1100</v>
      </c>
      <c r="E6" s="352"/>
      <c r="F6" s="352"/>
      <c r="G6" s="321">
        <v>80</v>
      </c>
      <c r="H6" s="352"/>
      <c r="I6" s="321">
        <v>468</v>
      </c>
      <c r="J6" s="352"/>
      <c r="K6" s="322"/>
      <c r="L6" s="322"/>
      <c r="M6" s="291"/>
      <c r="N6" s="291" t="s">
        <v>428</v>
      </c>
      <c r="O6" s="291" t="s">
        <v>132</v>
      </c>
      <c r="P6" s="291"/>
      <c r="Q6" s="291" t="s">
        <v>430</v>
      </c>
      <c r="R6" s="291"/>
      <c r="S6" s="73"/>
    </row>
    <row r="7" spans="1:25" s="323" customFormat="1" ht="14.25">
      <c r="A7" s="526" t="str">
        <f>'1-συμβολαια'!A7</f>
        <v>5ο</v>
      </c>
      <c r="B7" s="527" t="str">
        <f>'1-συμβολαια'!C7</f>
        <v>αγοραπωλησία ΒΑΣΕΙ προσυμφώνου 2ο τίμημα = 3.700.000 αρραβών = 100.000</v>
      </c>
      <c r="C7" s="320">
        <f>'1-συμβολαια'!D7</f>
        <v>3600000</v>
      </c>
      <c r="D7" s="321">
        <v>1000</v>
      </c>
      <c r="E7" s="352"/>
      <c r="F7" s="352"/>
      <c r="G7" s="321">
        <v>90</v>
      </c>
      <c r="H7" s="352"/>
      <c r="I7" s="352"/>
      <c r="J7" s="352"/>
      <c r="K7" s="322"/>
      <c r="L7" s="322"/>
      <c r="M7" s="291"/>
      <c r="N7" s="291" t="s">
        <v>428</v>
      </c>
      <c r="O7" s="291" t="s">
        <v>132</v>
      </c>
      <c r="P7" s="291"/>
      <c r="Q7" s="291" t="s">
        <v>430</v>
      </c>
      <c r="R7" s="291"/>
      <c r="S7" s="73"/>
    </row>
    <row r="8" spans="1:25" s="323" customFormat="1" ht="15" thickBot="1">
      <c r="A8" s="531">
        <f>'1-συμβολαια'!A8</f>
        <v>0</v>
      </c>
      <c r="B8" s="529" t="str">
        <f>'1-συμβολαια'!C8</f>
        <v>χρησικτησία αγροτεμαχίου = 1992 ΑΝΑΔΑΣΜΟΣ</v>
      </c>
      <c r="C8" s="530">
        <f>'1-συμβολαια'!D8</f>
        <v>2999999</v>
      </c>
      <c r="D8" s="352"/>
      <c r="E8" s="352"/>
      <c r="F8" s="352"/>
      <c r="G8" s="352"/>
      <c r="H8" s="352"/>
      <c r="I8" s="352"/>
      <c r="J8" s="352"/>
      <c r="K8" s="322"/>
      <c r="L8" s="322">
        <v>1100</v>
      </c>
      <c r="M8" s="291" t="s">
        <v>137</v>
      </c>
      <c r="N8" s="291" t="s">
        <v>428</v>
      </c>
      <c r="O8" s="291" t="s">
        <v>132</v>
      </c>
      <c r="P8" s="291" t="s">
        <v>429</v>
      </c>
      <c r="Q8" s="291" t="s">
        <v>430</v>
      </c>
      <c r="R8" s="291" t="s">
        <v>431</v>
      </c>
      <c r="S8" s="73"/>
    </row>
    <row r="9" spans="1:25" ht="15.75">
      <c r="A9" s="614" t="s">
        <v>56</v>
      </c>
      <c r="B9" s="615"/>
      <c r="C9" s="615"/>
      <c r="D9" s="235">
        <f t="shared" ref="D9:L9" si="0">SUM(D3:D8)</f>
        <v>5200</v>
      </c>
      <c r="E9" s="235">
        <f t="shared" si="0"/>
        <v>0</v>
      </c>
      <c r="F9" s="235">
        <f t="shared" si="0"/>
        <v>0</v>
      </c>
      <c r="G9" s="235">
        <f t="shared" si="0"/>
        <v>370</v>
      </c>
      <c r="H9" s="235">
        <f t="shared" si="0"/>
        <v>0</v>
      </c>
      <c r="I9" s="235">
        <f t="shared" si="0"/>
        <v>1404</v>
      </c>
      <c r="J9" s="235">
        <f t="shared" si="0"/>
        <v>0</v>
      </c>
      <c r="K9" s="235">
        <f t="shared" si="0"/>
        <v>0</v>
      </c>
      <c r="L9" s="235">
        <f t="shared" si="0"/>
        <v>1100</v>
      </c>
    </row>
    <row r="10" spans="1:25" ht="15.75">
      <c r="M10" s="121" t="s">
        <v>102</v>
      </c>
      <c r="N10" s="136"/>
      <c r="O10" s="136"/>
      <c r="P10" s="136"/>
      <c r="Q10" s="136"/>
      <c r="R10" s="136"/>
      <c r="S10" s="136"/>
      <c r="T10" s="117"/>
      <c r="U10" s="117"/>
      <c r="V10" s="117"/>
      <c r="W10" s="117"/>
      <c r="X10" s="5"/>
    </row>
    <row r="11" spans="1:25" ht="15.75">
      <c r="M11" s="229"/>
      <c r="N11" s="121" t="s">
        <v>424</v>
      </c>
      <c r="O11" s="229"/>
      <c r="P11" s="229"/>
      <c r="Q11" s="229"/>
      <c r="R11" s="229"/>
      <c r="S11" s="229"/>
      <c r="T11" s="229"/>
      <c r="U11" s="229"/>
      <c r="V11" s="229"/>
      <c r="W11" s="237"/>
      <c r="X11" s="237"/>
      <c r="Y11" s="237"/>
    </row>
    <row r="12" spans="1:25" ht="15.75">
      <c r="M12" s="237"/>
      <c r="N12" s="237"/>
      <c r="O12" s="136" t="s">
        <v>103</v>
      </c>
      <c r="P12" s="136"/>
      <c r="Q12" s="136"/>
      <c r="R12" s="136"/>
      <c r="S12" s="136"/>
      <c r="T12" s="136"/>
      <c r="U12" s="136"/>
      <c r="V12" s="136"/>
      <c r="W12" s="136"/>
      <c r="X12" s="237"/>
      <c r="Y12" s="236"/>
    </row>
    <row r="13" spans="1:25" ht="15.75">
      <c r="B13" s="127"/>
      <c r="M13" s="237"/>
      <c r="N13" s="237"/>
      <c r="O13" s="237"/>
      <c r="P13" s="238" t="s">
        <v>425</v>
      </c>
      <c r="Q13" s="237"/>
      <c r="R13" s="237"/>
      <c r="S13" s="238"/>
      <c r="T13" s="238"/>
      <c r="U13" s="238"/>
      <c r="V13" s="238"/>
      <c r="W13" s="238"/>
      <c r="X13" s="238"/>
      <c r="Y13" s="236"/>
    </row>
    <row r="14" spans="1:25" ht="15.75">
      <c r="B14" s="128"/>
      <c r="M14" s="237"/>
      <c r="N14" s="237"/>
      <c r="O14" s="237"/>
      <c r="P14" s="237"/>
      <c r="Q14" s="136" t="s">
        <v>426</v>
      </c>
      <c r="R14" s="136"/>
      <c r="S14" s="136"/>
      <c r="T14" s="238"/>
      <c r="U14" s="238"/>
      <c r="V14" s="136"/>
      <c r="W14" s="136"/>
      <c r="X14" s="136"/>
      <c r="Y14" s="236"/>
    </row>
    <row r="15" spans="1:25" ht="15.75">
      <c r="M15" s="237"/>
      <c r="N15" s="237"/>
      <c r="O15" s="237"/>
      <c r="P15" s="237"/>
      <c r="Q15" s="237"/>
      <c r="R15" s="238" t="s">
        <v>427</v>
      </c>
      <c r="S15" s="238"/>
      <c r="T15" s="238"/>
      <c r="U15" s="238"/>
      <c r="V15" s="238"/>
      <c r="W15" s="238"/>
      <c r="X15" s="238"/>
      <c r="Y15" s="236"/>
    </row>
    <row r="16" spans="1:25" ht="15.75">
      <c r="B16" s="127"/>
      <c r="T16" s="123"/>
      <c r="Y16" s="236"/>
    </row>
    <row r="17" spans="2:20" ht="15.75">
      <c r="B17" s="128"/>
      <c r="T17" s="123"/>
    </row>
    <row r="18" spans="2:20" ht="15.75">
      <c r="B18" s="293"/>
      <c r="C18" s="3"/>
      <c r="T18" s="123"/>
    </row>
    <row r="19" spans="2:20" ht="15.75">
      <c r="B19" s="3"/>
      <c r="C19" s="3"/>
      <c r="T19" s="123"/>
    </row>
    <row r="20" spans="2:20">
      <c r="B20" s="3"/>
      <c r="C20" s="3"/>
    </row>
    <row r="21" spans="2:20">
      <c r="B21" s="3"/>
      <c r="C21" s="3"/>
    </row>
    <row r="22" spans="2:20">
      <c r="B22" s="3"/>
      <c r="C22" s="3"/>
    </row>
    <row r="23" spans="2:20">
      <c r="B23" s="3"/>
      <c r="C23" s="3"/>
    </row>
    <row r="24" spans="2:20">
      <c r="B24" s="293"/>
      <c r="C24" s="3"/>
    </row>
    <row r="25" spans="2:20">
      <c r="B25" s="3"/>
      <c r="C25" s="3"/>
      <c r="D25" s="5"/>
      <c r="E25" s="58"/>
    </row>
    <row r="26" spans="2:20">
      <c r="B26" s="3"/>
      <c r="C26" s="3"/>
      <c r="D26" s="5"/>
      <c r="E26" s="58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C25" sqref="C25"/>
    </sheetView>
  </sheetViews>
  <sheetFormatPr defaultRowHeight="15"/>
  <cols>
    <col min="1" max="1" width="11.5703125" style="102" bestFit="1" customWidth="1"/>
    <col min="2" max="2" width="85.7109375" style="103" bestFit="1" customWidth="1"/>
    <col min="3" max="3" width="14.28515625" style="104" customWidth="1"/>
    <col min="4" max="4" width="12.8554687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96" t="s">
        <v>1</v>
      </c>
      <c r="B1" s="734" t="s">
        <v>0</v>
      </c>
      <c r="C1" s="736" t="s">
        <v>144</v>
      </c>
      <c r="D1" s="736"/>
      <c r="E1" s="736"/>
      <c r="F1" s="737" t="s">
        <v>29</v>
      </c>
      <c r="G1" s="738"/>
      <c r="H1" s="738"/>
      <c r="I1" s="738"/>
      <c r="J1" s="738"/>
      <c r="K1" s="738"/>
      <c r="L1" s="738"/>
      <c r="M1" s="738"/>
      <c r="N1" s="738"/>
      <c r="O1" s="738"/>
      <c r="P1" s="738"/>
      <c r="Q1" s="738"/>
      <c r="R1" s="738"/>
      <c r="S1" s="738"/>
      <c r="T1" s="738"/>
      <c r="U1" s="738"/>
      <c r="V1" s="739"/>
    </row>
    <row r="2" spans="1:22" ht="16.5" thickBot="1">
      <c r="A2" s="597"/>
      <c r="B2" s="735"/>
      <c r="C2" s="100" t="s">
        <v>23</v>
      </c>
      <c r="D2" s="105" t="s">
        <v>9</v>
      </c>
      <c r="E2" s="106" t="s">
        <v>33</v>
      </c>
      <c r="F2" s="279">
        <v>61</v>
      </c>
      <c r="G2" s="279">
        <v>62</v>
      </c>
      <c r="H2" s="279">
        <v>63</v>
      </c>
      <c r="I2" s="280">
        <v>64</v>
      </c>
      <c r="J2" s="281" t="s">
        <v>459</v>
      </c>
      <c r="K2" s="281" t="s">
        <v>460</v>
      </c>
      <c r="L2" s="281" t="s">
        <v>461</v>
      </c>
      <c r="M2" s="282">
        <v>65</v>
      </c>
      <c r="N2" s="283" t="s">
        <v>462</v>
      </c>
      <c r="O2" s="283" t="s">
        <v>463</v>
      </c>
      <c r="P2" s="283" t="s">
        <v>464</v>
      </c>
      <c r="Q2" s="283" t="s">
        <v>465</v>
      </c>
      <c r="R2" s="283" t="s">
        <v>466</v>
      </c>
      <c r="S2" s="279">
        <v>67</v>
      </c>
      <c r="T2" s="168"/>
      <c r="U2" s="168"/>
      <c r="V2" s="278"/>
    </row>
    <row r="3" spans="1:22" s="133" customFormat="1">
      <c r="A3" s="343" t="str">
        <f>'1-συμβολαια'!A3</f>
        <v>1ο</v>
      </c>
      <c r="B3" s="324" t="str">
        <f>'1-συμβολαια'!C3</f>
        <v xml:space="preserve">αγοραπωλησίας ΠΡΟΣΥΜΦΩΝΟ τίμημα = αρραβών = </v>
      </c>
      <c r="C3" s="298"/>
      <c r="D3" s="325"/>
      <c r="E3" s="325"/>
      <c r="F3" s="299"/>
      <c r="G3" s="299"/>
      <c r="H3" s="401"/>
      <c r="I3" s="402"/>
      <c r="J3" s="402"/>
      <c r="K3" s="402"/>
      <c r="L3" s="402"/>
      <c r="M3" s="402"/>
      <c r="N3" s="299"/>
      <c r="O3" s="299"/>
      <c r="P3" s="299"/>
      <c r="Q3" s="299"/>
      <c r="R3" s="299"/>
      <c r="S3" s="299"/>
      <c r="T3" s="299"/>
      <c r="U3" s="299"/>
      <c r="V3" s="299"/>
    </row>
    <row r="4" spans="1:22" s="133" customFormat="1">
      <c r="A4" s="343" t="str">
        <f>'1-συμβολαια'!A4</f>
        <v>2ο</v>
      </c>
      <c r="B4" s="324" t="str">
        <f>'1-συμβολαια'!C4</f>
        <v xml:space="preserve">αγοραπωλησίας ΠΡΟΣΥΜΦΩΝΟ τίμημα 3.700.000 αρραβών = </v>
      </c>
      <c r="C4" s="298"/>
      <c r="D4" s="325"/>
      <c r="E4" s="325"/>
      <c r="F4" s="299"/>
      <c r="G4" s="299"/>
      <c r="H4" s="401"/>
      <c r="I4" s="402"/>
      <c r="J4" s="402"/>
      <c r="K4" s="402"/>
      <c r="L4" s="402"/>
      <c r="M4" s="402"/>
      <c r="N4" s="299"/>
      <c r="O4" s="299"/>
      <c r="P4" s="299"/>
      <c r="Q4" s="299"/>
      <c r="R4" s="299"/>
      <c r="S4" s="299"/>
      <c r="T4" s="299"/>
      <c r="U4" s="299"/>
      <c r="V4" s="299"/>
    </row>
    <row r="5" spans="1:22" s="133" customFormat="1">
      <c r="A5" s="343" t="str">
        <f>'1-συμβολαια'!A5</f>
        <v>3ο</v>
      </c>
      <c r="B5" s="324" t="str">
        <f>'1-συμβολαια'!C5</f>
        <v>αγοραπωλησίας ΠΡΟΣΥΜΦΩΝΟ τίμημα = 4.000.000δρχ αρραβών =</v>
      </c>
      <c r="C5" s="298"/>
      <c r="D5" s="325"/>
      <c r="E5" s="325"/>
      <c r="F5" s="299"/>
      <c r="G5" s="299"/>
      <c r="H5" s="401"/>
      <c r="I5" s="402"/>
      <c r="J5" s="402"/>
      <c r="K5" s="402"/>
      <c r="L5" s="402"/>
      <c r="M5" s="402"/>
      <c r="N5" s="299"/>
      <c r="O5" s="299"/>
      <c r="P5" s="299"/>
      <c r="Q5" s="299"/>
      <c r="R5" s="299"/>
      <c r="S5" s="299"/>
      <c r="T5" s="299"/>
      <c r="U5" s="299"/>
      <c r="V5" s="299"/>
    </row>
    <row r="6" spans="1:22" s="133" customFormat="1" ht="15.75" thickBot="1">
      <c r="A6" s="468" t="str">
        <f>'1-συμβολαια'!A6</f>
        <v>4ο</v>
      </c>
      <c r="B6" s="476" t="str">
        <f>'1-συμβολαια'!C6</f>
        <v>αγοραπωλησίας ΠΡΟΣΥΜΦΩΝΟ τίμημα = αρραβών =</v>
      </c>
      <c r="C6" s="471"/>
      <c r="D6" s="471"/>
      <c r="E6" s="471"/>
      <c r="F6" s="505"/>
      <c r="G6" s="505"/>
      <c r="H6" s="533"/>
      <c r="I6" s="534"/>
      <c r="J6" s="534"/>
      <c r="K6" s="534"/>
      <c r="L6" s="534"/>
      <c r="M6" s="534"/>
      <c r="N6" s="505"/>
      <c r="O6" s="505"/>
      <c r="P6" s="505"/>
      <c r="Q6" s="505"/>
      <c r="R6" s="505"/>
      <c r="S6" s="505"/>
      <c r="T6" s="505"/>
      <c r="U6" s="505"/>
      <c r="V6" s="505"/>
    </row>
    <row r="7" spans="1:22" s="133" customFormat="1">
      <c r="A7" s="474" t="str">
        <f>'1-συμβολαια'!A7</f>
        <v>5ο</v>
      </c>
      <c r="B7" s="475" t="str">
        <f>'1-συμβολαια'!C7</f>
        <v>αγοραπωλησία ΒΑΣΕΙ προσυμφώνου 2ο τίμημα = 3.700.000 αρραβών = 100.000</v>
      </c>
      <c r="C7" s="325"/>
      <c r="D7" s="325"/>
      <c r="E7" s="325"/>
      <c r="F7" s="504"/>
      <c r="G7" s="504"/>
      <c r="H7" s="535"/>
      <c r="I7" s="536"/>
      <c r="J7" s="536"/>
      <c r="K7" s="536"/>
      <c r="L7" s="536"/>
      <c r="M7" s="536"/>
      <c r="N7" s="504"/>
      <c r="O7" s="504"/>
      <c r="P7" s="504"/>
      <c r="Q7" s="504"/>
      <c r="R7" s="504"/>
      <c r="S7" s="504"/>
      <c r="T7" s="504"/>
      <c r="U7" s="504"/>
      <c r="V7" s="504"/>
    </row>
    <row r="8" spans="1:22" s="133" customFormat="1" ht="15.75" thickBot="1">
      <c r="A8" s="479">
        <f>'1-συμβολαια'!A8</f>
        <v>0</v>
      </c>
      <c r="B8" s="476" t="str">
        <f>'1-συμβολαια'!C8</f>
        <v>χρησικτησία αγροτεμαχίου = 1992 ΑΝΑΔΑΣΜΟΣ</v>
      </c>
      <c r="C8" s="471">
        <f>'1-συμβολαια'!L8</f>
        <v>36325.989799999996</v>
      </c>
      <c r="D8" s="471"/>
      <c r="E8" s="471">
        <v>36326</v>
      </c>
      <c r="F8" s="505"/>
      <c r="G8" s="505"/>
      <c r="H8" s="533"/>
      <c r="I8" s="534"/>
      <c r="J8" s="534"/>
      <c r="K8" s="534"/>
      <c r="L8" s="534"/>
      <c r="M8" s="534"/>
      <c r="N8" s="505"/>
      <c r="O8" s="505"/>
      <c r="P8" s="505"/>
      <c r="Q8" s="505"/>
      <c r="R8" s="505"/>
      <c r="S8" s="505"/>
      <c r="T8" s="505">
        <v>1</v>
      </c>
      <c r="U8" s="505"/>
      <c r="V8" s="505"/>
    </row>
    <row r="9" spans="1:22" ht="15.75">
      <c r="A9" s="614" t="s">
        <v>47</v>
      </c>
      <c r="B9" s="615"/>
      <c r="C9" s="473">
        <f>SUM(C3:C8)</f>
        <v>36325.989799999996</v>
      </c>
      <c r="D9" s="473">
        <f>SUM(D3:D8)</f>
        <v>0</v>
      </c>
      <c r="E9" s="473">
        <f>SUM(E3:E8)</f>
        <v>36326</v>
      </c>
      <c r="I9" s="532">
        <f t="shared" ref="I9:T9" si="0">SUM(I3:I8)</f>
        <v>0</v>
      </c>
      <c r="J9" s="532">
        <f t="shared" si="0"/>
        <v>0</v>
      </c>
      <c r="K9" s="532">
        <f t="shared" si="0"/>
        <v>0</v>
      </c>
      <c r="L9" s="532">
        <f t="shared" si="0"/>
        <v>0</v>
      </c>
      <c r="M9" s="532">
        <f t="shared" si="0"/>
        <v>0</v>
      </c>
      <c r="N9" s="532">
        <f t="shared" si="0"/>
        <v>0</v>
      </c>
      <c r="O9" s="532">
        <f t="shared" si="0"/>
        <v>0</v>
      </c>
      <c r="P9" s="532">
        <f t="shared" si="0"/>
        <v>0</v>
      </c>
      <c r="Q9" s="532">
        <f t="shared" si="0"/>
        <v>0</v>
      </c>
      <c r="R9" s="532">
        <f t="shared" si="0"/>
        <v>0</v>
      </c>
      <c r="S9" s="532">
        <f t="shared" si="0"/>
        <v>0</v>
      </c>
      <c r="T9" s="532">
        <f t="shared" si="0"/>
        <v>1</v>
      </c>
    </row>
    <row r="10" spans="1:22"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</row>
    <row r="11" spans="1:22" ht="15.75">
      <c r="F11" s="149" t="s">
        <v>240</v>
      </c>
      <c r="G11" s="121"/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5"/>
    </row>
    <row r="12" spans="1:22" ht="15.75">
      <c r="F12" s="286"/>
      <c r="G12" s="136" t="s">
        <v>241</v>
      </c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5"/>
    </row>
    <row r="13" spans="1:22" ht="15.75">
      <c r="F13" s="285"/>
      <c r="G13" s="285"/>
      <c r="H13" s="149" t="s">
        <v>242</v>
      </c>
      <c r="I13" s="121"/>
      <c r="J13" s="121"/>
      <c r="K13" s="121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5"/>
    </row>
    <row r="14" spans="1:22" ht="15.75">
      <c r="F14" s="285"/>
      <c r="G14" s="286"/>
      <c r="H14" s="285"/>
      <c r="I14" s="136" t="s">
        <v>262</v>
      </c>
      <c r="J14" s="136"/>
      <c r="K14" s="136"/>
      <c r="L14" s="287"/>
      <c r="M14" s="287"/>
      <c r="N14" s="287"/>
      <c r="O14" s="287"/>
      <c r="P14" s="287"/>
      <c r="Q14" s="287"/>
      <c r="R14" s="287"/>
      <c r="S14" s="287"/>
      <c r="T14" s="287"/>
      <c r="U14" s="284"/>
      <c r="V14" s="285"/>
    </row>
    <row r="15" spans="1:22" ht="15.75">
      <c r="F15" s="285"/>
      <c r="G15" s="286"/>
      <c r="H15" s="285"/>
      <c r="I15" s="136"/>
      <c r="J15" s="149" t="s">
        <v>467</v>
      </c>
      <c r="K15" s="136"/>
      <c r="L15" s="287"/>
      <c r="M15" s="287"/>
      <c r="N15" s="287"/>
      <c r="O15" s="287"/>
      <c r="P15" s="287"/>
      <c r="Q15" s="287"/>
      <c r="R15" s="287"/>
      <c r="S15" s="287"/>
      <c r="T15" s="287"/>
      <c r="U15" s="284"/>
      <c r="V15" s="285"/>
    </row>
    <row r="16" spans="1:22" ht="15.75">
      <c r="F16" s="285"/>
      <c r="G16" s="286"/>
      <c r="H16" s="285"/>
      <c r="I16" s="136"/>
      <c r="J16" s="136"/>
      <c r="K16" s="136" t="s">
        <v>468</v>
      </c>
      <c r="L16" s="287"/>
      <c r="M16" s="287"/>
      <c r="N16" s="287"/>
      <c r="O16" s="287"/>
      <c r="P16" s="287"/>
      <c r="Q16" s="287"/>
      <c r="R16" s="287"/>
      <c r="S16" s="287"/>
      <c r="T16" s="287"/>
      <c r="U16" s="284"/>
      <c r="V16" s="285"/>
    </row>
    <row r="17" spans="2:22" ht="15.75">
      <c r="F17" s="285"/>
      <c r="G17" s="285"/>
      <c r="H17" s="284"/>
      <c r="I17" s="287"/>
      <c r="J17" s="287"/>
      <c r="K17" s="287"/>
      <c r="L17" s="149" t="s">
        <v>469</v>
      </c>
      <c r="M17" s="287"/>
      <c r="N17" s="287"/>
      <c r="O17" s="287"/>
      <c r="P17" s="287"/>
      <c r="Q17" s="287"/>
      <c r="R17" s="287"/>
      <c r="S17" s="287"/>
      <c r="T17" s="287"/>
      <c r="U17" s="284"/>
      <c r="V17" s="285"/>
    </row>
    <row r="18" spans="2:22" ht="15.75">
      <c r="B18" s="127"/>
      <c r="C18" s="104">
        <f>SUM(C10:C11)</f>
        <v>0</v>
      </c>
      <c r="F18" s="284"/>
      <c r="G18" s="284"/>
      <c r="H18" s="284"/>
      <c r="I18" s="287"/>
      <c r="J18" s="287"/>
      <c r="K18" s="287"/>
      <c r="L18" s="287"/>
      <c r="M18" s="136" t="s">
        <v>263</v>
      </c>
      <c r="N18" s="287"/>
      <c r="O18" s="287"/>
      <c r="P18" s="287"/>
      <c r="Q18" s="287"/>
      <c r="R18" s="287"/>
      <c r="S18" s="287"/>
      <c r="T18" s="287"/>
      <c r="U18" s="284"/>
      <c r="V18" s="285"/>
    </row>
    <row r="19" spans="2:22" ht="15.75">
      <c r="B19" s="128"/>
      <c r="F19" s="285"/>
      <c r="G19" s="285"/>
      <c r="H19" s="284"/>
      <c r="I19" s="287"/>
      <c r="J19" s="287"/>
      <c r="K19" s="287"/>
      <c r="L19" s="287"/>
      <c r="M19" s="287"/>
      <c r="N19" s="149" t="s">
        <v>470</v>
      </c>
      <c r="O19" s="287"/>
      <c r="P19" s="287"/>
      <c r="Q19" s="287"/>
      <c r="R19" s="287"/>
      <c r="S19" s="287"/>
      <c r="T19" s="287"/>
      <c r="U19" s="284"/>
      <c r="V19" s="285"/>
    </row>
    <row r="20" spans="2:22" ht="15.75">
      <c r="F20" s="285"/>
      <c r="G20" s="285"/>
      <c r="H20" s="284"/>
      <c r="I20" s="287"/>
      <c r="J20" s="287"/>
      <c r="K20" s="287"/>
      <c r="L20" s="287"/>
      <c r="M20" s="287"/>
      <c r="N20" s="287"/>
      <c r="O20" s="136" t="s">
        <v>471</v>
      </c>
      <c r="P20" s="287"/>
      <c r="Q20" s="287"/>
      <c r="R20" s="287"/>
      <c r="S20" s="287"/>
      <c r="T20" s="287"/>
      <c r="U20" s="284"/>
      <c r="V20" s="285"/>
    </row>
    <row r="21" spans="2:22" ht="15.75">
      <c r="F21" s="285"/>
      <c r="G21" s="285"/>
      <c r="H21" s="284"/>
      <c r="I21" s="287"/>
      <c r="J21" s="287"/>
      <c r="K21" s="287"/>
      <c r="L21" s="287"/>
      <c r="M21" s="287"/>
      <c r="N21" s="287"/>
      <c r="O21" s="287"/>
      <c r="P21" s="149" t="s">
        <v>264</v>
      </c>
      <c r="Q21" s="287"/>
      <c r="R21" s="287"/>
      <c r="S21" s="287"/>
      <c r="T21" s="287"/>
      <c r="U21" s="284"/>
      <c r="V21" s="285"/>
    </row>
    <row r="22" spans="2:22" ht="15.75">
      <c r="F22" s="285"/>
      <c r="G22" s="285"/>
      <c r="H22" s="284"/>
      <c r="I22" s="287"/>
      <c r="J22" s="287"/>
      <c r="K22" s="287"/>
      <c r="L22" s="287"/>
      <c r="M22" s="287"/>
      <c r="N22" s="287"/>
      <c r="O22" s="287"/>
      <c r="P22" s="287"/>
      <c r="Q22" s="136" t="s">
        <v>265</v>
      </c>
      <c r="R22" s="136"/>
      <c r="S22" s="136"/>
      <c r="T22" s="287"/>
      <c r="U22" s="284"/>
      <c r="V22" s="285"/>
    </row>
    <row r="23" spans="2:22" ht="15.75">
      <c r="F23" s="285"/>
      <c r="G23" s="285"/>
      <c r="H23" s="284"/>
      <c r="I23" s="287"/>
      <c r="J23" s="287"/>
      <c r="K23" s="287"/>
      <c r="L23" s="287"/>
      <c r="M23" s="287"/>
      <c r="N23" s="287"/>
      <c r="O23" s="287"/>
      <c r="P23" s="287"/>
      <c r="Q23" s="287"/>
      <c r="R23" s="149" t="s">
        <v>266</v>
      </c>
      <c r="S23" s="287"/>
      <c r="T23" s="287"/>
      <c r="U23" s="284"/>
      <c r="V23" s="285"/>
    </row>
    <row r="24" spans="2:22" ht="15.75">
      <c r="F24" s="285"/>
      <c r="G24" s="285"/>
      <c r="H24" s="284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136" t="s">
        <v>267</v>
      </c>
      <c r="T24" s="287"/>
      <c r="U24" s="284"/>
      <c r="V24" s="285"/>
    </row>
    <row r="25" spans="2:22" ht="15.75">
      <c r="F25" s="285"/>
      <c r="G25" s="285"/>
      <c r="H25" s="284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149" t="s">
        <v>472</v>
      </c>
      <c r="U25" s="284"/>
      <c r="V25" s="285"/>
    </row>
    <row r="26" spans="2:22">
      <c r="F26" s="285"/>
      <c r="G26" s="285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  <c r="V26" s="285"/>
    </row>
    <row r="27" spans="2:22"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</row>
    <row r="28" spans="2:22"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</row>
    <row r="29" spans="2:22"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2:22"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2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2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8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  <row r="34" spans="8:21"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</row>
    <row r="35" spans="8:21"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</row>
    <row r="36" spans="8:21"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</row>
    <row r="37" spans="8:21"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</row>
    <row r="38" spans="8:21"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5"/>
  <sheetViews>
    <sheetView workbookViewId="0">
      <pane ySplit="2" topLeftCell="A3" activePane="bottomLeft" state="frozen"/>
      <selection pane="bottomLeft" activeCell="I34" sqref="I34"/>
    </sheetView>
  </sheetViews>
  <sheetFormatPr defaultRowHeight="11.25"/>
  <cols>
    <col min="1" max="1" width="9" style="8" customWidth="1"/>
    <col min="2" max="2" width="61" style="138" customWidth="1"/>
    <col min="3" max="3" width="11.140625" style="2" customWidth="1"/>
    <col min="4" max="4" width="10.28515625" style="2" customWidth="1"/>
    <col min="5" max="5" width="7.28515625" style="81" customWidth="1"/>
    <col min="6" max="6" width="8" style="81" customWidth="1"/>
    <col min="7" max="7" width="10.7109375" style="81" customWidth="1"/>
    <col min="8" max="8" width="11.140625" style="81" customWidth="1"/>
    <col min="9" max="9" width="7.85546875" style="81" customWidth="1"/>
    <col min="10" max="10" width="10.28515625" style="81" customWidth="1"/>
    <col min="11" max="11" width="8.28515625" style="81" customWidth="1"/>
    <col min="12" max="12" width="8.85546875" style="81" customWidth="1"/>
    <col min="13" max="14" width="7.140625" style="81" customWidth="1"/>
    <col min="15" max="18" width="8.7109375" style="81" customWidth="1"/>
    <col min="19" max="19" width="8.5703125" style="81" customWidth="1"/>
    <col min="20" max="20" width="8.140625" style="81" customWidth="1"/>
    <col min="21" max="21" width="7.140625" style="81" customWidth="1"/>
    <col min="22" max="23" width="8.28515625" style="81" customWidth="1"/>
    <col min="24" max="25" width="7.140625" style="81" customWidth="1"/>
    <col min="26" max="26" width="9.7109375" style="81" customWidth="1"/>
    <col min="27" max="27" width="7.140625" style="81" customWidth="1"/>
    <col min="28" max="28" width="6.140625" style="81" customWidth="1"/>
    <col min="29" max="29" width="7.140625" style="81" customWidth="1"/>
    <col min="30" max="33" width="6.140625" style="81" customWidth="1"/>
    <col min="34" max="34" width="9" style="81" customWidth="1"/>
    <col min="35" max="35" width="16.28515625" style="81" customWidth="1"/>
    <col min="36" max="36" width="8.85546875" style="81" customWidth="1"/>
    <col min="37" max="37" width="8.42578125" style="81" customWidth="1"/>
    <col min="38" max="38" width="8.140625" style="81" customWidth="1"/>
    <col min="39" max="39" width="7.7109375" style="81" customWidth="1"/>
    <col min="40" max="40" width="7" style="81" customWidth="1"/>
    <col min="41" max="41" width="6.140625" style="81" customWidth="1"/>
    <col min="42" max="46" width="7.85546875" style="81" customWidth="1"/>
    <col min="47" max="48" width="6.140625" style="81" customWidth="1"/>
    <col min="49" max="49" width="9.7109375" style="81" customWidth="1"/>
    <col min="50" max="50" width="8.42578125" style="81" customWidth="1"/>
    <col min="51" max="51" width="6.140625" style="81" customWidth="1"/>
    <col min="52" max="52" width="10.140625" style="81" customWidth="1"/>
    <col min="53" max="54" width="6.140625" style="81" customWidth="1"/>
    <col min="55" max="55" width="8" style="81" customWidth="1"/>
    <col min="56" max="57" width="6.140625" style="81" customWidth="1"/>
    <col min="58" max="58" width="7.42578125" style="81" customWidth="1"/>
    <col min="59" max="59" width="8.5703125" style="81" customWidth="1"/>
    <col min="60" max="66" width="6.140625" style="81" customWidth="1"/>
    <col min="67" max="67" width="8.140625" style="81" customWidth="1"/>
    <col min="68" max="68" width="6.140625" style="81" customWidth="1"/>
    <col min="69" max="69" width="7.7109375" style="81" customWidth="1"/>
    <col min="70" max="70" width="5.5703125" style="81" customWidth="1"/>
    <col min="71" max="71" width="10.5703125" style="355" customWidth="1"/>
    <col min="72" max="77" width="10.5703125" style="81" customWidth="1"/>
    <col min="78" max="79" width="12.42578125" style="82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59" t="s">
        <v>1</v>
      </c>
      <c r="B1" s="752" t="s">
        <v>0</v>
      </c>
      <c r="C1" s="755" t="s">
        <v>94</v>
      </c>
      <c r="D1" s="756"/>
      <c r="E1" s="743" t="s">
        <v>95</v>
      </c>
      <c r="F1" s="743"/>
      <c r="G1" s="743"/>
      <c r="H1" s="744" t="s">
        <v>173</v>
      </c>
      <c r="I1" s="744"/>
      <c r="J1" s="743" t="s">
        <v>177</v>
      </c>
      <c r="K1" s="743"/>
      <c r="L1" s="743"/>
      <c r="M1" s="743"/>
      <c r="N1" s="743"/>
      <c r="O1" s="743"/>
      <c r="P1" s="743"/>
      <c r="Q1" s="743"/>
      <c r="R1" s="743"/>
      <c r="S1" s="743"/>
      <c r="T1" s="743"/>
      <c r="U1" s="743"/>
      <c r="V1" s="743"/>
      <c r="W1" s="743"/>
      <c r="X1" s="743"/>
      <c r="Y1" s="743"/>
      <c r="Z1" s="743"/>
      <c r="AA1" s="743"/>
      <c r="AB1" s="743"/>
      <c r="AC1" s="743"/>
      <c r="AD1" s="743"/>
      <c r="AE1" s="743"/>
      <c r="AF1" s="743"/>
      <c r="AG1" s="743"/>
      <c r="AH1" s="743"/>
      <c r="AI1" s="743"/>
      <c r="AJ1" s="754" t="s">
        <v>178</v>
      </c>
      <c r="AK1" s="754"/>
      <c r="AL1" s="754"/>
      <c r="AM1" s="754"/>
      <c r="AN1" s="754"/>
      <c r="AO1" s="754"/>
      <c r="AP1" s="754"/>
      <c r="AQ1" s="754"/>
      <c r="AR1" s="754"/>
      <c r="AS1" s="754"/>
      <c r="AT1" s="754"/>
      <c r="AU1" s="754"/>
      <c r="AV1" s="754"/>
      <c r="AW1" s="754"/>
      <c r="AX1" s="745" t="s">
        <v>194</v>
      </c>
      <c r="AY1" s="746"/>
      <c r="AZ1" s="746"/>
      <c r="BA1" s="746"/>
      <c r="BB1" s="746"/>
      <c r="BC1" s="747"/>
      <c r="BD1" s="748" t="s">
        <v>198</v>
      </c>
      <c r="BE1" s="749"/>
      <c r="BF1" s="749"/>
      <c r="BG1" s="750"/>
      <c r="BH1" s="751" t="s">
        <v>186</v>
      </c>
      <c r="BI1" s="751"/>
      <c r="BJ1" s="751"/>
      <c r="BK1" s="751"/>
      <c r="BL1" s="751"/>
      <c r="BM1" s="751"/>
      <c r="BN1" s="751"/>
      <c r="BO1" s="751"/>
      <c r="BP1" s="751"/>
      <c r="BQ1" s="751"/>
      <c r="BR1" s="751"/>
      <c r="BS1" s="751"/>
      <c r="BT1" s="757" t="s">
        <v>506</v>
      </c>
      <c r="BU1" s="758"/>
      <c r="BV1" s="758"/>
      <c r="BW1" s="758"/>
      <c r="BX1" s="758"/>
      <c r="BY1" s="759"/>
      <c r="BZ1" s="740" t="s">
        <v>288</v>
      </c>
      <c r="CA1" s="740"/>
      <c r="CB1" s="740"/>
    </row>
    <row r="2" spans="1:80" ht="23.25" thickBot="1">
      <c r="A2" s="560"/>
      <c r="B2" s="753"/>
      <c r="C2" s="157"/>
      <c r="D2" s="177" t="s">
        <v>92</v>
      </c>
      <c r="E2" s="141"/>
      <c r="F2" s="178" t="s">
        <v>92</v>
      </c>
      <c r="G2" s="140" t="s">
        <v>172</v>
      </c>
      <c r="H2" s="141"/>
      <c r="I2" s="205" t="s">
        <v>92</v>
      </c>
      <c r="J2" s="141" t="s">
        <v>243</v>
      </c>
      <c r="K2" s="141" t="s">
        <v>244</v>
      </c>
      <c r="L2" s="141" t="s">
        <v>245</v>
      </c>
      <c r="M2" s="141" t="s">
        <v>246</v>
      </c>
      <c r="N2" s="141" t="s">
        <v>247</v>
      </c>
      <c r="O2" s="141" t="s">
        <v>489</v>
      </c>
      <c r="P2" s="141" t="s">
        <v>559</v>
      </c>
      <c r="Q2" s="141" t="s">
        <v>560</v>
      </c>
      <c r="R2" s="141" t="s">
        <v>561</v>
      </c>
      <c r="S2" s="141" t="s">
        <v>248</v>
      </c>
      <c r="T2" s="141" t="s">
        <v>455</v>
      </c>
      <c r="U2" s="141" t="s">
        <v>456</v>
      </c>
      <c r="V2" s="141" t="s">
        <v>483</v>
      </c>
      <c r="W2" s="141" t="s">
        <v>562</v>
      </c>
      <c r="X2" s="141" t="s">
        <v>492</v>
      </c>
      <c r="Y2" s="141" t="s">
        <v>552</v>
      </c>
      <c r="Z2" s="141" t="s">
        <v>249</v>
      </c>
      <c r="AA2" s="141" t="s">
        <v>250</v>
      </c>
      <c r="AB2" s="141" t="s">
        <v>251</v>
      </c>
      <c r="AC2" s="141" t="s">
        <v>282</v>
      </c>
      <c r="AD2" s="141" t="s">
        <v>280</v>
      </c>
      <c r="AE2" s="141" t="s">
        <v>281</v>
      </c>
      <c r="AF2" s="141"/>
      <c r="AG2" s="141"/>
      <c r="AH2" s="141" t="s">
        <v>47</v>
      </c>
      <c r="AI2" s="139" t="s">
        <v>29</v>
      </c>
      <c r="AJ2" s="141" t="s">
        <v>179</v>
      </c>
      <c r="AK2" s="141" t="s">
        <v>180</v>
      </c>
      <c r="AL2" s="141" t="s">
        <v>181</v>
      </c>
      <c r="AM2" s="141" t="s">
        <v>183</v>
      </c>
      <c r="AN2" s="141" t="s">
        <v>184</v>
      </c>
      <c r="AO2" s="141" t="s">
        <v>185</v>
      </c>
      <c r="AP2" s="141" t="s">
        <v>268</v>
      </c>
      <c r="AQ2" s="141" t="s">
        <v>269</v>
      </c>
      <c r="AR2" s="141" t="s">
        <v>270</v>
      </c>
      <c r="AS2" s="141" t="s">
        <v>485</v>
      </c>
      <c r="AT2" s="141" t="s">
        <v>486</v>
      </c>
      <c r="AU2" s="141"/>
      <c r="AV2" s="141"/>
      <c r="AW2" s="144" t="s">
        <v>47</v>
      </c>
      <c r="AX2" s="141" t="s">
        <v>191</v>
      </c>
      <c r="AY2" s="141" t="s">
        <v>192</v>
      </c>
      <c r="AZ2" s="141" t="s">
        <v>195</v>
      </c>
      <c r="BA2" s="141" t="s">
        <v>193</v>
      </c>
      <c r="BB2" s="141" t="s">
        <v>197</v>
      </c>
      <c r="BC2" s="139" t="s">
        <v>47</v>
      </c>
      <c r="BD2" s="141" t="s">
        <v>202</v>
      </c>
      <c r="BE2" s="141" t="s">
        <v>203</v>
      </c>
      <c r="BF2" s="141" t="s">
        <v>204</v>
      </c>
      <c r="BG2" s="142" t="s">
        <v>47</v>
      </c>
      <c r="BH2" s="141" t="s">
        <v>212</v>
      </c>
      <c r="BI2" s="141" t="s">
        <v>213</v>
      </c>
      <c r="BJ2" s="141" t="s">
        <v>216</v>
      </c>
      <c r="BK2" s="141" t="s">
        <v>221</v>
      </c>
      <c r="BL2" s="141" t="s">
        <v>222</v>
      </c>
      <c r="BM2" s="141" t="s">
        <v>223</v>
      </c>
      <c r="BN2" s="141" t="s">
        <v>283</v>
      </c>
      <c r="BO2" s="141" t="s">
        <v>284</v>
      </c>
      <c r="BP2" s="141" t="s">
        <v>473</v>
      </c>
      <c r="BQ2" s="141" t="s">
        <v>474</v>
      </c>
      <c r="BR2" s="141"/>
      <c r="BS2" s="353" t="s">
        <v>47</v>
      </c>
      <c r="BT2" s="141"/>
      <c r="BU2" s="141"/>
      <c r="BV2" s="141"/>
      <c r="BW2" s="141"/>
      <c r="BX2" s="141"/>
      <c r="BY2" s="144" t="s">
        <v>507</v>
      </c>
      <c r="BZ2" s="404" t="s">
        <v>139</v>
      </c>
      <c r="CA2" s="405" t="s">
        <v>508</v>
      </c>
      <c r="CB2" s="175" t="s">
        <v>287</v>
      </c>
    </row>
    <row r="3" spans="1:80" s="5" customFormat="1">
      <c r="A3" s="307" t="str">
        <f>'1-συμβολαια'!A3</f>
        <v>1ο</v>
      </c>
      <c r="B3" s="326" t="str">
        <f>'1-συμβολαια'!C3</f>
        <v xml:space="preserve">αγοραπωλησίας ΠΡΟΣΥΜΦΩΝΟ τίμημα = αρραβών = </v>
      </c>
      <c r="C3" s="403">
        <f>'5-αντίγρ'!AN3</f>
        <v>4900</v>
      </c>
      <c r="D3" s="403">
        <f>'5-αντίγρ'!AM3</f>
        <v>0</v>
      </c>
      <c r="E3" s="275">
        <f>'6-μεταγρ'!O3</f>
        <v>0</v>
      </c>
      <c r="F3" s="275">
        <f>'6-μεταγρ'!M3+'6-μεταγρ'!N3</f>
        <v>0</v>
      </c>
      <c r="G3" s="276">
        <f>'6-μεταγρ'!P3</f>
        <v>0</v>
      </c>
      <c r="H3" s="275">
        <f>'7-προςΔΟΥ'!U3</f>
        <v>0</v>
      </c>
      <c r="I3" s="275">
        <f>'7-προςΔΟΥ'!K3</f>
        <v>0</v>
      </c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>
        <f t="shared" ref="AH3:AH5" si="0">SUM(J3:AG3)-AB3-AD3</f>
        <v>0</v>
      </c>
      <c r="AI3" s="274"/>
      <c r="AJ3" s="274">
        <f>5*1100</f>
        <v>5500</v>
      </c>
      <c r="AK3" s="274">
        <f>4*1100</f>
        <v>4400</v>
      </c>
      <c r="AL3" s="274">
        <f>5*1100</f>
        <v>5500</v>
      </c>
      <c r="AM3" s="274"/>
      <c r="AN3" s="274"/>
      <c r="AO3" s="274"/>
      <c r="AP3" s="274">
        <f>5*1100</f>
        <v>5500</v>
      </c>
      <c r="AQ3" s="274">
        <f>4*1100</f>
        <v>4400</v>
      </c>
      <c r="AR3" s="274"/>
      <c r="AS3" s="274"/>
      <c r="AT3" s="274"/>
      <c r="AU3" s="274"/>
      <c r="AV3" s="274"/>
      <c r="AW3" s="274">
        <f t="shared" ref="AW3:AW5" si="1">SUM(AJ3:AV3)</f>
        <v>25300</v>
      </c>
      <c r="AX3" s="274">
        <f>5*1100+2000+2000</f>
        <v>9500</v>
      </c>
      <c r="AY3" s="274"/>
      <c r="AZ3" s="274">
        <f>5*1100+2000+2000</f>
        <v>9500</v>
      </c>
      <c r="BA3" s="274"/>
      <c r="BB3" s="274"/>
      <c r="BC3" s="274">
        <f t="shared" ref="BC3:BC5" si="2">SUM(AX3:BB3)</f>
        <v>19000</v>
      </c>
      <c r="BD3" s="274"/>
      <c r="BE3" s="274"/>
      <c r="BF3" s="274"/>
      <c r="BG3" s="274">
        <f t="shared" ref="BG3:BG5" si="3">SUM(BD3:BF3)</f>
        <v>0</v>
      </c>
      <c r="BH3" s="274"/>
      <c r="BI3" s="274"/>
      <c r="BJ3" s="274"/>
      <c r="BK3" s="274"/>
      <c r="BL3" s="274"/>
      <c r="BM3" s="274"/>
      <c r="BN3" s="274"/>
      <c r="BO3" s="274">
        <v>289</v>
      </c>
      <c r="BP3" s="274"/>
      <c r="BQ3" s="274">
        <f>5*50</f>
        <v>250</v>
      </c>
      <c r="BR3" s="271"/>
      <c r="BS3" s="274">
        <f t="shared" ref="BS3:BS5" si="4">SUM(BH3:BR3)-BO3</f>
        <v>250</v>
      </c>
      <c r="BT3" s="276"/>
      <c r="BU3" s="276"/>
      <c r="BV3" s="276"/>
      <c r="BW3" s="276"/>
      <c r="BX3" s="276"/>
      <c r="BY3" s="276">
        <f t="shared" ref="BY3:BY5" si="5">SUM(BT3:BX3)</f>
        <v>0</v>
      </c>
      <c r="BZ3" s="276">
        <f t="shared" ref="BZ3:BZ5" si="6">C3+E3+H3+AH3-AB3-AD3+AW3+BC3+BG3+BS3-BO3+BY3-BX3</f>
        <v>49161</v>
      </c>
      <c r="CA3" s="276">
        <f t="shared" ref="CA3:CA5" si="7">D3+F3+I3+AB3+AD3+BO3+BX3</f>
        <v>289</v>
      </c>
      <c r="CB3" s="316"/>
    </row>
    <row r="4" spans="1:80" s="5" customFormat="1">
      <c r="A4" s="307" t="str">
        <f>'1-συμβολαια'!A4</f>
        <v>2ο</v>
      </c>
      <c r="B4" s="326" t="str">
        <f>'1-συμβολαια'!C4</f>
        <v xml:space="preserve">αγοραπωλησίας ΠΡΟΣΥΜΦΩΝΟ τίμημα 3.700.000 αρραβών = </v>
      </c>
      <c r="C4" s="403">
        <f>'5-αντίγρ'!AN4</f>
        <v>4900</v>
      </c>
      <c r="D4" s="403">
        <f>'5-αντίγρ'!AM4</f>
        <v>0</v>
      </c>
      <c r="E4" s="275">
        <f>'6-μεταγρ'!O4</f>
        <v>0</v>
      </c>
      <c r="F4" s="275">
        <f>'6-μεταγρ'!M4+'6-μεταγρ'!N4</f>
        <v>0</v>
      </c>
      <c r="G4" s="276">
        <f>'6-μεταγρ'!P4</f>
        <v>0</v>
      </c>
      <c r="H4" s="275">
        <f>'7-προςΔΟΥ'!U4</f>
        <v>0</v>
      </c>
      <c r="I4" s="275">
        <f>'7-προςΔΟΥ'!K4</f>
        <v>0</v>
      </c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>
        <f t="shared" si="0"/>
        <v>0</v>
      </c>
      <c r="AI4" s="274"/>
      <c r="AJ4" s="274">
        <f>2*1100</f>
        <v>2200</v>
      </c>
      <c r="AK4" s="274">
        <v>1100</v>
      </c>
      <c r="AL4" s="274">
        <v>2200</v>
      </c>
      <c r="AM4" s="274"/>
      <c r="AN4" s="274"/>
      <c r="AO4" s="274"/>
      <c r="AP4" s="274">
        <v>2200</v>
      </c>
      <c r="AQ4" s="274">
        <v>1100</v>
      </c>
      <c r="AR4" s="274"/>
      <c r="AS4" s="274"/>
      <c r="AT4" s="274"/>
      <c r="AU4" s="274"/>
      <c r="AV4" s="274"/>
      <c r="AW4" s="274">
        <f t="shared" si="1"/>
        <v>8800</v>
      </c>
      <c r="AX4" s="274">
        <f>2*1100+2000</f>
        <v>4200</v>
      </c>
      <c r="AY4" s="274"/>
      <c r="AZ4" s="274">
        <f>2*1100+2000</f>
        <v>4200</v>
      </c>
      <c r="BA4" s="274"/>
      <c r="BB4" s="274"/>
      <c r="BC4" s="274">
        <f t="shared" si="2"/>
        <v>8400</v>
      </c>
      <c r="BD4" s="274"/>
      <c r="BE4" s="274"/>
      <c r="BF4" s="274"/>
      <c r="BG4" s="274">
        <f t="shared" si="3"/>
        <v>0</v>
      </c>
      <c r="BH4" s="274"/>
      <c r="BI4" s="274"/>
      <c r="BJ4" s="274"/>
      <c r="BK4" s="274"/>
      <c r="BL4" s="274"/>
      <c r="BM4" s="274"/>
      <c r="BN4" s="274"/>
      <c r="BO4" s="274">
        <v>289</v>
      </c>
      <c r="BP4" s="274"/>
      <c r="BQ4" s="274">
        <v>100</v>
      </c>
      <c r="BR4" s="271"/>
      <c r="BS4" s="274">
        <f t="shared" si="4"/>
        <v>100</v>
      </c>
      <c r="BT4" s="276"/>
      <c r="BU4" s="276"/>
      <c r="BV4" s="276"/>
      <c r="BW4" s="276"/>
      <c r="BX4" s="276"/>
      <c r="BY4" s="276">
        <f t="shared" si="5"/>
        <v>0</v>
      </c>
      <c r="BZ4" s="276">
        <f t="shared" si="6"/>
        <v>21911</v>
      </c>
      <c r="CA4" s="276">
        <f t="shared" si="7"/>
        <v>289</v>
      </c>
      <c r="CB4" s="316"/>
    </row>
    <row r="5" spans="1:80" s="5" customFormat="1">
      <c r="A5" s="307" t="str">
        <f>'1-συμβολαια'!A5</f>
        <v>3ο</v>
      </c>
      <c r="B5" s="326" t="str">
        <f>'1-συμβολαια'!C5</f>
        <v>αγοραπωλησίας ΠΡΟΣΥΜΦΩΝΟ τίμημα = 4.000.000δρχ αρραβών =</v>
      </c>
      <c r="C5" s="537">
        <f>'5-αντίγρ'!AN5</f>
        <v>4900</v>
      </c>
      <c r="D5" s="537">
        <f>'5-αντίγρ'!AM5</f>
        <v>0</v>
      </c>
      <c r="E5" s="538">
        <f>'6-μεταγρ'!O5</f>
        <v>0</v>
      </c>
      <c r="F5" s="538">
        <f>'6-μεταγρ'!M5+'6-μεταγρ'!N5</f>
        <v>0</v>
      </c>
      <c r="G5" s="274">
        <f>'6-μεταγρ'!P5</f>
        <v>0</v>
      </c>
      <c r="H5" s="538">
        <f>'7-προςΔΟΥ'!U5</f>
        <v>0</v>
      </c>
      <c r="I5" s="538">
        <f>'7-προςΔΟΥ'!K5</f>
        <v>0</v>
      </c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>
        <f t="shared" si="0"/>
        <v>0</v>
      </c>
      <c r="AI5" s="274"/>
      <c r="AJ5" s="274">
        <f>2*1100</f>
        <v>2200</v>
      </c>
      <c r="AK5" s="274">
        <v>1100</v>
      </c>
      <c r="AL5" s="274">
        <v>2200</v>
      </c>
      <c r="AM5" s="274"/>
      <c r="AN5" s="274"/>
      <c r="AO5" s="274"/>
      <c r="AP5" s="274">
        <v>2200</v>
      </c>
      <c r="AQ5" s="274">
        <v>1100</v>
      </c>
      <c r="AR5" s="274"/>
      <c r="AS5" s="274"/>
      <c r="AT5" s="274"/>
      <c r="AU5" s="274"/>
      <c r="AV5" s="274"/>
      <c r="AW5" s="274">
        <f t="shared" si="1"/>
        <v>8800</v>
      </c>
      <c r="AX5" s="274">
        <f>2*1100+2000</f>
        <v>4200</v>
      </c>
      <c r="AY5" s="274"/>
      <c r="AZ5" s="274">
        <f>2*1100+2000</f>
        <v>4200</v>
      </c>
      <c r="BA5" s="274"/>
      <c r="BB5" s="274"/>
      <c r="BC5" s="274">
        <f t="shared" si="2"/>
        <v>8400</v>
      </c>
      <c r="BD5" s="274"/>
      <c r="BE5" s="274"/>
      <c r="BF5" s="274"/>
      <c r="BG5" s="274">
        <f t="shared" si="3"/>
        <v>0</v>
      </c>
      <c r="BH5" s="274"/>
      <c r="BI5" s="274"/>
      <c r="BJ5" s="274"/>
      <c r="BK5" s="274"/>
      <c r="BL5" s="274"/>
      <c r="BM5" s="274"/>
      <c r="BN5" s="274"/>
      <c r="BO5" s="274">
        <v>289</v>
      </c>
      <c r="BP5" s="274"/>
      <c r="BQ5" s="274">
        <v>100</v>
      </c>
      <c r="BR5" s="271"/>
      <c r="BS5" s="274">
        <f t="shared" si="4"/>
        <v>100</v>
      </c>
      <c r="BT5" s="274"/>
      <c r="BU5" s="274"/>
      <c r="BV5" s="274"/>
      <c r="BW5" s="274"/>
      <c r="BX5" s="274"/>
      <c r="BY5" s="274">
        <f t="shared" si="5"/>
        <v>0</v>
      </c>
      <c r="BZ5" s="274">
        <f t="shared" si="6"/>
        <v>21911</v>
      </c>
      <c r="CA5" s="274">
        <f t="shared" si="7"/>
        <v>289</v>
      </c>
      <c r="CB5" s="316"/>
    </row>
    <row r="6" spans="1:80" s="5" customFormat="1" ht="12" thickBot="1">
      <c r="A6" s="463" t="str">
        <f>'1-συμβολαια'!A6</f>
        <v>4ο</v>
      </c>
      <c r="B6" s="433" t="str">
        <f>'1-συμβολαια'!C6</f>
        <v>αγοραπωλησίας ΠΡΟΣΥΜΦΩΝΟ τίμημα = αρραβών =</v>
      </c>
      <c r="C6" s="442">
        <f>'5-αντίγρ'!AN6</f>
        <v>4900</v>
      </c>
      <c r="D6" s="442">
        <f>'5-αντίγρ'!AM6</f>
        <v>0</v>
      </c>
      <c r="E6" s="443">
        <f>'6-μεταγρ'!O6</f>
        <v>0</v>
      </c>
      <c r="F6" s="443">
        <f>'6-μεταγρ'!M6+'6-μεταγρ'!N6</f>
        <v>0</v>
      </c>
      <c r="G6" s="444">
        <f>'6-μεταγρ'!P6</f>
        <v>0</v>
      </c>
      <c r="H6" s="443">
        <f>'7-προςΔΟΥ'!U6</f>
        <v>0</v>
      </c>
      <c r="I6" s="443">
        <f>'7-προςΔΟΥ'!K6</f>
        <v>0</v>
      </c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4"/>
      <c r="AD6" s="444"/>
      <c r="AE6" s="444"/>
      <c r="AF6" s="444"/>
      <c r="AG6" s="444"/>
      <c r="AH6" s="444">
        <f>SUM(J6:AG6)-AB6-AD6</f>
        <v>0</v>
      </c>
      <c r="AI6" s="444"/>
      <c r="AJ6" s="444">
        <f>3*1100</f>
        <v>3300</v>
      </c>
      <c r="AK6" s="444">
        <v>1100</v>
      </c>
      <c r="AL6" s="444">
        <v>3300</v>
      </c>
      <c r="AM6" s="444"/>
      <c r="AN6" s="444"/>
      <c r="AO6" s="444"/>
      <c r="AP6" s="444">
        <v>3300</v>
      </c>
      <c r="AQ6" s="444">
        <v>1100</v>
      </c>
      <c r="AR6" s="444"/>
      <c r="AS6" s="444"/>
      <c r="AT6" s="444"/>
      <c r="AU6" s="444"/>
      <c r="AV6" s="444"/>
      <c r="AW6" s="444">
        <f t="shared" ref="AW6:AW8" si="8">SUM(AJ6:AV6)</f>
        <v>12100</v>
      </c>
      <c r="AX6" s="444">
        <f>3*1100+2000</f>
        <v>5300</v>
      </c>
      <c r="AY6" s="444"/>
      <c r="AZ6" s="444">
        <f>3*1100+2000</f>
        <v>5300</v>
      </c>
      <c r="BA6" s="444"/>
      <c r="BB6" s="444"/>
      <c r="BC6" s="444">
        <f t="shared" ref="BC6:BC8" si="9">SUM(AX6:BB6)</f>
        <v>10600</v>
      </c>
      <c r="BD6" s="444"/>
      <c r="BE6" s="444"/>
      <c r="BF6" s="444"/>
      <c r="BG6" s="444">
        <f t="shared" ref="BG6:BG8" si="10">SUM(BD6:BF6)</f>
        <v>0</v>
      </c>
      <c r="BH6" s="444"/>
      <c r="BI6" s="444"/>
      <c r="BJ6" s="444"/>
      <c r="BK6" s="444"/>
      <c r="BL6" s="444"/>
      <c r="BM6" s="444"/>
      <c r="BN6" s="444"/>
      <c r="BO6" s="444">
        <v>289</v>
      </c>
      <c r="BP6" s="444"/>
      <c r="BQ6" s="444">
        <v>150</v>
      </c>
      <c r="BR6" s="429"/>
      <c r="BS6" s="444">
        <f t="shared" ref="BS6:BS8" si="11">SUM(BH6:BR6)-BO6</f>
        <v>150</v>
      </c>
      <c r="BT6" s="444"/>
      <c r="BU6" s="444"/>
      <c r="BV6" s="444"/>
      <c r="BW6" s="444"/>
      <c r="BX6" s="444"/>
      <c r="BY6" s="444">
        <f t="shared" ref="BY6:BY8" si="12">SUM(BT6:BX6)</f>
        <v>0</v>
      </c>
      <c r="BZ6" s="444">
        <f>C6+E6+H6+AH6-AB6-AD6+AW6+BC6+BG6+BS6-BO6+BY6-BX6</f>
        <v>27461</v>
      </c>
      <c r="CA6" s="444">
        <f>D6+F6+I6+AB6+AD6+BO6+BX6</f>
        <v>289</v>
      </c>
      <c r="CB6" s="445"/>
    </row>
    <row r="7" spans="1:80" s="5" customFormat="1">
      <c r="A7" s="430" t="str">
        <f>'1-συμβολαια'!A7</f>
        <v>5ο</v>
      </c>
      <c r="B7" s="431" t="str">
        <f>'1-συμβολαια'!C7</f>
        <v>αγοραπωλησία ΒΑΣΕΙ προσυμφώνου 2ο τίμημα = 3.700.000 αρραβών = 100.000</v>
      </c>
      <c r="C7" s="403">
        <f>'5-αντίγρ'!AN7</f>
        <v>16900</v>
      </c>
      <c r="D7" s="403">
        <f>'5-αντίγρ'!AM7</f>
        <v>1600</v>
      </c>
      <c r="E7" s="275">
        <f>'6-μεταγρ'!O7</f>
        <v>4000</v>
      </c>
      <c r="F7" s="275">
        <f>'6-μεταγρ'!M7+'6-μεταγρ'!N7</f>
        <v>800</v>
      </c>
      <c r="G7" s="276">
        <f>'6-μεταγρ'!P7</f>
        <v>0</v>
      </c>
      <c r="H7" s="275">
        <f>'7-προςΔΟΥ'!U7</f>
        <v>25900</v>
      </c>
      <c r="I7" s="275">
        <f>'7-προςΔΟΥ'!K7</f>
        <v>605</v>
      </c>
      <c r="J7" s="276">
        <v>5100</v>
      </c>
      <c r="K7" s="276"/>
      <c r="L7" s="276"/>
      <c r="M7" s="276"/>
      <c r="N7" s="276"/>
      <c r="O7" s="276"/>
      <c r="P7" s="276"/>
      <c r="Q7" s="276"/>
      <c r="R7" s="276"/>
      <c r="S7" s="276"/>
      <c r="T7" s="276"/>
      <c r="U7" s="276"/>
      <c r="V7" s="276"/>
      <c r="W7" s="276"/>
      <c r="X7" s="276">
        <f>3000+3000+1100</f>
        <v>7100</v>
      </c>
      <c r="Y7" s="276"/>
      <c r="Z7" s="276"/>
      <c r="AA7" s="276"/>
      <c r="AB7" s="276"/>
      <c r="AC7" s="276"/>
      <c r="AD7" s="276"/>
      <c r="AE7" s="276"/>
      <c r="AF7" s="276"/>
      <c r="AG7" s="276"/>
      <c r="AH7" s="276">
        <f>SUM(J7:AG7)-AB7-AD7</f>
        <v>12200</v>
      </c>
      <c r="AI7" s="276" t="s">
        <v>564</v>
      </c>
      <c r="AJ7" s="276">
        <f>2*1100</f>
        <v>2200</v>
      </c>
      <c r="AK7" s="276">
        <v>1100</v>
      </c>
      <c r="AL7" s="276">
        <v>2200</v>
      </c>
      <c r="AM7" s="276"/>
      <c r="AN7" s="276"/>
      <c r="AO7" s="276"/>
      <c r="AP7" s="276">
        <v>2200</v>
      </c>
      <c r="AQ7" s="276">
        <v>1100</v>
      </c>
      <c r="AR7" s="276">
        <v>2200</v>
      </c>
      <c r="AS7" s="276"/>
      <c r="AT7" s="276"/>
      <c r="AU7" s="276"/>
      <c r="AV7" s="276"/>
      <c r="AW7" s="276">
        <f t="shared" si="8"/>
        <v>11000</v>
      </c>
      <c r="AX7" s="276">
        <f>2*1100+2000</f>
        <v>4200</v>
      </c>
      <c r="AY7" s="276"/>
      <c r="AZ7" s="276">
        <f>2*1100+2000</f>
        <v>4200</v>
      </c>
      <c r="BA7" s="276"/>
      <c r="BB7" s="276"/>
      <c r="BC7" s="276">
        <f t="shared" si="9"/>
        <v>8400</v>
      </c>
      <c r="BD7" s="276"/>
      <c r="BE7" s="276"/>
      <c r="BF7" s="276"/>
      <c r="BG7" s="276">
        <f t="shared" si="10"/>
        <v>0</v>
      </c>
      <c r="BH7" s="276"/>
      <c r="BI7" s="276"/>
      <c r="BJ7" s="276"/>
      <c r="BK7" s="276"/>
      <c r="BL7" s="276"/>
      <c r="BM7" s="276"/>
      <c r="BN7" s="276"/>
      <c r="BO7" s="276">
        <v>289</v>
      </c>
      <c r="BP7" s="276">
        <v>50</v>
      </c>
      <c r="BQ7" s="276">
        <v>100</v>
      </c>
      <c r="BR7" s="428"/>
      <c r="BS7" s="276">
        <f t="shared" si="11"/>
        <v>150</v>
      </c>
      <c r="BT7" s="276"/>
      <c r="BU7" s="276"/>
      <c r="BV7" s="276"/>
      <c r="BW7" s="276"/>
      <c r="BX7" s="276"/>
      <c r="BY7" s="276">
        <f t="shared" si="12"/>
        <v>0</v>
      </c>
      <c r="BZ7" s="276">
        <f>C7+E7+H7+AH7-AB7-AD7+AW7+BC7+BG7+BS7-BO7+BY7-BX7</f>
        <v>78261</v>
      </c>
      <c r="CA7" s="276">
        <f>D7+F7+I7+AB7+AD7+BO7+BX7</f>
        <v>3294</v>
      </c>
      <c r="CB7" s="330"/>
    </row>
    <row r="8" spans="1:80" s="5" customFormat="1" ht="12" thickBot="1">
      <c r="A8" s="432">
        <f>'1-συμβολαια'!A8</f>
        <v>0</v>
      </c>
      <c r="B8" s="433" t="str">
        <f>'1-συμβολαια'!C8</f>
        <v>χρησικτησία αγροτεμαχίου = 1992 ΑΝΑΔΑΣΜΟΣ</v>
      </c>
      <c r="C8" s="442">
        <f>'5-αντίγρ'!AN8</f>
        <v>0</v>
      </c>
      <c r="D8" s="442">
        <f>'5-αντίγρ'!AM8</f>
        <v>0</v>
      </c>
      <c r="E8" s="443">
        <f>'6-μεταγρ'!O8</f>
        <v>0</v>
      </c>
      <c r="F8" s="443">
        <f>'6-μεταγρ'!M8+'6-μεταγρ'!N8</f>
        <v>0</v>
      </c>
      <c r="G8" s="444">
        <f>'6-μεταγρ'!P8</f>
        <v>0</v>
      </c>
      <c r="H8" s="443">
        <f>'7-προςΔΟΥ'!U8</f>
        <v>0</v>
      </c>
      <c r="I8" s="443">
        <f>'7-προςΔΟΥ'!K8</f>
        <v>0</v>
      </c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>
        <f>SUM(J8:AG8)-AB8-AD8</f>
        <v>0</v>
      </c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>
        <f t="shared" si="8"/>
        <v>0</v>
      </c>
      <c r="AX8" s="444"/>
      <c r="AY8" s="444"/>
      <c r="AZ8" s="444"/>
      <c r="BA8" s="444"/>
      <c r="BB8" s="444"/>
      <c r="BC8" s="444">
        <f t="shared" si="9"/>
        <v>0</v>
      </c>
      <c r="BD8" s="444"/>
      <c r="BE8" s="444"/>
      <c r="BF8" s="444"/>
      <c r="BG8" s="444">
        <f t="shared" si="10"/>
        <v>0</v>
      </c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29"/>
      <c r="BS8" s="444">
        <f t="shared" si="11"/>
        <v>0</v>
      </c>
      <c r="BT8" s="444"/>
      <c r="BU8" s="444"/>
      <c r="BV8" s="444"/>
      <c r="BW8" s="444"/>
      <c r="BX8" s="444"/>
      <c r="BY8" s="444">
        <f t="shared" si="12"/>
        <v>0</v>
      </c>
      <c r="BZ8" s="444">
        <f>C8+E8+H8+AH8-AB8-AD8+AW8+BC8+BG8+BS8-BO8+BY8-BX8</f>
        <v>0</v>
      </c>
      <c r="CA8" s="444">
        <f>D8+F8+I8+AB8+AD8+BO8+BX8</f>
        <v>0</v>
      </c>
      <c r="CB8" s="445"/>
    </row>
    <row r="9" spans="1:80" s="8" customFormat="1">
      <c r="A9" s="741" t="s">
        <v>47</v>
      </c>
      <c r="B9" s="742"/>
      <c r="C9" s="419">
        <f t="shared" ref="C9:O9" si="13">SUM(C3:C8)</f>
        <v>36500</v>
      </c>
      <c r="D9" s="419">
        <f t="shared" si="13"/>
        <v>1600</v>
      </c>
      <c r="E9" s="419">
        <f t="shared" si="13"/>
        <v>4000</v>
      </c>
      <c r="F9" s="419">
        <f t="shared" si="13"/>
        <v>800</v>
      </c>
      <c r="G9" s="419">
        <f t="shared" si="13"/>
        <v>0</v>
      </c>
      <c r="H9" s="419">
        <f t="shared" si="13"/>
        <v>25900</v>
      </c>
      <c r="I9" s="419">
        <f t="shared" si="13"/>
        <v>605</v>
      </c>
      <c r="J9" s="419">
        <f t="shared" si="13"/>
        <v>5100</v>
      </c>
      <c r="K9" s="419">
        <f t="shared" si="13"/>
        <v>0</v>
      </c>
      <c r="L9" s="419">
        <f t="shared" si="13"/>
        <v>0</v>
      </c>
      <c r="M9" s="419">
        <f t="shared" si="13"/>
        <v>0</v>
      </c>
      <c r="N9" s="419">
        <f t="shared" si="13"/>
        <v>0</v>
      </c>
      <c r="O9" s="419">
        <f t="shared" si="13"/>
        <v>0</v>
      </c>
      <c r="P9" s="419"/>
      <c r="Q9" s="419"/>
      <c r="R9" s="419"/>
      <c r="S9" s="419">
        <f>SUM(S3:S8)</f>
        <v>0</v>
      </c>
      <c r="T9" s="419">
        <f>SUM(T3:T8)</f>
        <v>0</v>
      </c>
      <c r="U9" s="419">
        <f>SUM(U3:U8)</f>
        <v>0</v>
      </c>
      <c r="V9" s="419">
        <f>SUM(V3:V8)</f>
        <v>0</v>
      </c>
      <c r="W9" s="419"/>
      <c r="X9" s="419">
        <f>SUM(X3:X8)</f>
        <v>7100</v>
      </c>
      <c r="Y9" s="419"/>
      <c r="Z9" s="419">
        <f t="shared" ref="Z9:AH9" si="14">SUM(Z3:Z8)</f>
        <v>0</v>
      </c>
      <c r="AA9" s="419">
        <f t="shared" si="14"/>
        <v>0</v>
      </c>
      <c r="AB9" s="419">
        <f t="shared" si="14"/>
        <v>0</v>
      </c>
      <c r="AC9" s="419">
        <f t="shared" si="14"/>
        <v>0</v>
      </c>
      <c r="AD9" s="419">
        <f t="shared" si="14"/>
        <v>0</v>
      </c>
      <c r="AE9" s="419">
        <f t="shared" si="14"/>
        <v>0</v>
      </c>
      <c r="AF9" s="419">
        <f t="shared" si="14"/>
        <v>0</v>
      </c>
      <c r="AG9" s="419">
        <f t="shared" si="14"/>
        <v>0</v>
      </c>
      <c r="AH9" s="419">
        <f t="shared" si="14"/>
        <v>12200</v>
      </c>
      <c r="AI9" s="419"/>
      <c r="AJ9" s="419">
        <f t="shared" ref="AJ9:CA9" si="15">SUM(AJ3:AJ8)</f>
        <v>15400</v>
      </c>
      <c r="AK9" s="419">
        <f t="shared" si="15"/>
        <v>8800</v>
      </c>
      <c r="AL9" s="419">
        <f t="shared" si="15"/>
        <v>15400</v>
      </c>
      <c r="AM9" s="419">
        <f t="shared" si="15"/>
        <v>0</v>
      </c>
      <c r="AN9" s="419">
        <f t="shared" si="15"/>
        <v>0</v>
      </c>
      <c r="AO9" s="541">
        <f t="shared" si="15"/>
        <v>0</v>
      </c>
      <c r="AP9" s="419">
        <f t="shared" si="15"/>
        <v>15400</v>
      </c>
      <c r="AQ9" s="419">
        <f t="shared" si="15"/>
        <v>8800</v>
      </c>
      <c r="AR9" s="419">
        <f t="shared" si="15"/>
        <v>2200</v>
      </c>
      <c r="AS9" s="419">
        <f t="shared" si="15"/>
        <v>0</v>
      </c>
      <c r="AT9" s="419">
        <f t="shared" si="15"/>
        <v>0</v>
      </c>
      <c r="AU9" s="419">
        <f t="shared" si="15"/>
        <v>0</v>
      </c>
      <c r="AV9" s="419">
        <f t="shared" si="15"/>
        <v>0</v>
      </c>
      <c r="AW9" s="419">
        <f t="shared" si="15"/>
        <v>66000</v>
      </c>
      <c r="AX9" s="419">
        <f t="shared" si="15"/>
        <v>27400</v>
      </c>
      <c r="AY9" s="542">
        <f t="shared" si="15"/>
        <v>0</v>
      </c>
      <c r="AZ9" s="419">
        <f t="shared" si="15"/>
        <v>27400</v>
      </c>
      <c r="BA9" s="542">
        <f t="shared" si="15"/>
        <v>0</v>
      </c>
      <c r="BB9" s="542">
        <f t="shared" si="15"/>
        <v>0</v>
      </c>
      <c r="BC9" s="419">
        <f t="shared" si="15"/>
        <v>54800</v>
      </c>
      <c r="BD9" s="419">
        <f t="shared" si="15"/>
        <v>0</v>
      </c>
      <c r="BE9" s="542">
        <f t="shared" si="15"/>
        <v>0</v>
      </c>
      <c r="BF9" s="419">
        <f t="shared" si="15"/>
        <v>0</v>
      </c>
      <c r="BG9" s="419">
        <f t="shared" si="15"/>
        <v>0</v>
      </c>
      <c r="BH9" s="419">
        <f t="shared" si="15"/>
        <v>0</v>
      </c>
      <c r="BI9" s="419">
        <f t="shared" si="15"/>
        <v>0</v>
      </c>
      <c r="BJ9" s="419">
        <f t="shared" si="15"/>
        <v>0</v>
      </c>
      <c r="BK9" s="419">
        <f t="shared" si="15"/>
        <v>0</v>
      </c>
      <c r="BL9" s="419">
        <f t="shared" si="15"/>
        <v>0</v>
      </c>
      <c r="BM9" s="419">
        <f t="shared" si="15"/>
        <v>0</v>
      </c>
      <c r="BN9" s="419">
        <f t="shared" si="15"/>
        <v>0</v>
      </c>
      <c r="BO9" s="419">
        <f t="shared" si="15"/>
        <v>1445</v>
      </c>
      <c r="BP9" s="419">
        <f t="shared" si="15"/>
        <v>50</v>
      </c>
      <c r="BQ9" s="419">
        <f t="shared" si="15"/>
        <v>700</v>
      </c>
      <c r="BR9" s="419">
        <f t="shared" si="15"/>
        <v>0</v>
      </c>
      <c r="BS9" s="419">
        <f t="shared" si="15"/>
        <v>750</v>
      </c>
      <c r="BT9" s="419">
        <f t="shared" si="15"/>
        <v>0</v>
      </c>
      <c r="BU9" s="419">
        <f t="shared" si="15"/>
        <v>0</v>
      </c>
      <c r="BV9" s="419">
        <f t="shared" si="15"/>
        <v>0</v>
      </c>
      <c r="BW9" s="419">
        <f t="shared" si="15"/>
        <v>0</v>
      </c>
      <c r="BX9" s="419">
        <f t="shared" si="15"/>
        <v>0</v>
      </c>
      <c r="BY9" s="419">
        <f t="shared" si="15"/>
        <v>0</v>
      </c>
      <c r="BZ9" s="419">
        <f t="shared" si="15"/>
        <v>198705</v>
      </c>
      <c r="CA9" s="419">
        <f t="shared" si="15"/>
        <v>4450</v>
      </c>
      <c r="CB9" s="542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8"/>
      <c r="BT10" s="2"/>
      <c r="BU10" s="2"/>
      <c r="BV10" s="2"/>
      <c r="BW10" s="2"/>
      <c r="BX10" s="2"/>
      <c r="BY10" s="2"/>
      <c r="BZ10" s="8"/>
      <c r="CA10" s="8"/>
      <c r="CB10" s="2"/>
    </row>
    <row r="11" spans="1:80" ht="11.25" customHeight="1">
      <c r="C11" s="124"/>
      <c r="D11" s="124"/>
      <c r="E11" s="2"/>
      <c r="F11" s="2"/>
      <c r="G11" s="2"/>
      <c r="H11" s="2"/>
      <c r="I11" s="2"/>
      <c r="J11" s="153" t="s">
        <v>433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18" t="s">
        <v>442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145" t="s">
        <v>187</v>
      </c>
      <c r="AY11" s="2"/>
      <c r="AZ11" s="2"/>
      <c r="BA11" s="2"/>
      <c r="BB11" s="2"/>
      <c r="BC11" s="2"/>
      <c r="BD11" s="145" t="s">
        <v>199</v>
      </c>
      <c r="BE11" s="2"/>
      <c r="BF11" s="2"/>
      <c r="BG11" s="2"/>
      <c r="BH11" s="145" t="s">
        <v>211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8"/>
      <c r="BT11" s="2" t="s">
        <v>509</v>
      </c>
      <c r="BU11" s="2"/>
      <c r="BV11" s="2"/>
      <c r="BW11" s="2"/>
      <c r="BX11" s="2"/>
      <c r="BY11" s="2"/>
      <c r="BZ11" s="8"/>
      <c r="CA11" s="8"/>
      <c r="CB11" s="2"/>
    </row>
    <row r="12" spans="1:80" ht="11.25" customHeight="1">
      <c r="C12" s="124"/>
      <c r="D12" s="124"/>
      <c r="E12" s="2"/>
      <c r="F12" s="2"/>
      <c r="G12" s="2"/>
      <c r="H12" s="2"/>
      <c r="I12" s="2"/>
      <c r="J12" s="4"/>
      <c r="K12" s="539" t="s">
        <v>434</v>
      </c>
      <c r="L12" s="540"/>
      <c r="M12" s="540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153" t="s">
        <v>182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43" t="s">
        <v>190</v>
      </c>
      <c r="AZ12" s="2"/>
      <c r="BA12" s="2"/>
      <c r="BB12" s="2"/>
      <c r="BC12" s="2"/>
      <c r="BD12" s="2"/>
      <c r="BE12" s="242" t="s">
        <v>200</v>
      </c>
      <c r="BF12" s="2"/>
      <c r="BG12" s="2"/>
      <c r="BH12" s="2"/>
      <c r="BI12" s="165" t="s">
        <v>214</v>
      </c>
      <c r="BJ12" s="2"/>
      <c r="BK12" s="2"/>
      <c r="BL12" s="2"/>
      <c r="BM12" s="2"/>
      <c r="BN12" s="2"/>
      <c r="BO12" s="2"/>
      <c r="BP12" s="2"/>
      <c r="BQ12" s="2"/>
      <c r="BR12" s="2"/>
      <c r="BS12" s="8"/>
      <c r="BT12" s="2"/>
      <c r="BU12" s="2" t="s">
        <v>510</v>
      </c>
      <c r="BV12" s="2"/>
      <c r="BW12" s="2"/>
      <c r="BX12" s="2"/>
      <c r="BY12" s="2"/>
      <c r="BZ12" s="8"/>
      <c r="CA12" s="8"/>
      <c r="CB12" s="2"/>
    </row>
    <row r="13" spans="1:80" ht="11.25" customHeight="1">
      <c r="C13" s="124"/>
      <c r="D13" s="124"/>
      <c r="E13" s="2"/>
      <c r="F13" s="2"/>
      <c r="G13" s="2"/>
      <c r="H13" s="2"/>
      <c r="I13" s="2"/>
      <c r="J13" s="4"/>
      <c r="K13" s="540"/>
      <c r="L13" s="539" t="s">
        <v>435</v>
      </c>
      <c r="M13" s="540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18" t="s">
        <v>443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145" t="s">
        <v>188</v>
      </c>
      <c r="BA13" s="2"/>
      <c r="BB13" s="2"/>
      <c r="BC13" s="2"/>
      <c r="BD13" s="2"/>
      <c r="BE13" s="2"/>
      <c r="BF13" s="145" t="s">
        <v>201</v>
      </c>
      <c r="BG13" s="2"/>
      <c r="BH13" s="2"/>
      <c r="BI13" s="2"/>
      <c r="BJ13" s="145" t="s">
        <v>215</v>
      </c>
      <c r="BK13" s="2"/>
      <c r="BL13" s="2"/>
      <c r="BM13" s="2"/>
      <c r="BN13" s="2"/>
      <c r="BO13" s="2"/>
      <c r="BP13" s="2"/>
      <c r="BQ13" s="2"/>
      <c r="BR13" s="2"/>
      <c r="BS13" s="8"/>
      <c r="BT13" s="2"/>
      <c r="BU13" s="2"/>
      <c r="BV13" s="2" t="s">
        <v>31</v>
      </c>
      <c r="BW13" s="2"/>
      <c r="BX13" s="2"/>
      <c r="BY13" s="2"/>
      <c r="BZ13" s="8"/>
      <c r="CA13" s="8"/>
      <c r="CB13" s="2"/>
    </row>
    <row r="14" spans="1:80" ht="11.25" customHeight="1">
      <c r="C14" s="124"/>
      <c r="D14" s="124"/>
      <c r="E14" s="2"/>
      <c r="F14" s="2"/>
      <c r="G14" s="2"/>
      <c r="H14" s="2"/>
      <c r="I14" s="2"/>
      <c r="J14" s="4"/>
      <c r="K14" s="540"/>
      <c r="L14" s="540"/>
      <c r="M14" s="540" t="s">
        <v>436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112" t="s">
        <v>444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8">
        <v>2000</v>
      </c>
      <c r="AY14" s="2"/>
      <c r="AZ14" s="2"/>
      <c r="BA14" s="243" t="s">
        <v>189</v>
      </c>
      <c r="BB14" s="2"/>
      <c r="BC14" s="2"/>
      <c r="BD14" s="2"/>
      <c r="BE14" s="2"/>
      <c r="BF14" s="2"/>
      <c r="BG14" s="2"/>
      <c r="BH14" s="2"/>
      <c r="BI14" s="2"/>
      <c r="BJ14" s="2"/>
      <c r="BK14" s="165" t="s">
        <v>217</v>
      </c>
      <c r="BL14" s="2"/>
      <c r="BM14" s="2"/>
      <c r="BN14" s="2"/>
      <c r="BO14" s="2"/>
      <c r="BP14" s="2"/>
      <c r="BQ14" s="2"/>
      <c r="BR14" s="2"/>
      <c r="BS14" s="8"/>
      <c r="BT14" s="2"/>
      <c r="BU14" s="2"/>
      <c r="BV14" s="2"/>
      <c r="BW14" s="2" t="s">
        <v>511</v>
      </c>
      <c r="BX14" s="2"/>
      <c r="BY14" s="2"/>
      <c r="BZ14" s="8"/>
      <c r="CA14" s="8"/>
      <c r="CB14" s="2"/>
    </row>
    <row r="15" spans="1:80" ht="11.25" customHeight="1">
      <c r="B15" s="3"/>
      <c r="C15" s="8"/>
      <c r="D15" s="124"/>
      <c r="E15" s="2"/>
      <c r="F15" s="2"/>
      <c r="G15" s="2"/>
      <c r="H15" s="2"/>
      <c r="I15" s="2"/>
      <c r="J15" s="4"/>
      <c r="K15" s="4"/>
      <c r="L15" s="4"/>
      <c r="M15" s="4"/>
      <c r="N15" s="4" t="s">
        <v>437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18" t="s">
        <v>445</v>
      </c>
      <c r="AO15" s="2"/>
      <c r="AP15" s="2"/>
      <c r="AQ15" s="2"/>
      <c r="AR15" s="2"/>
      <c r="AS15" s="2"/>
      <c r="AT15" s="2"/>
      <c r="AU15" s="2"/>
      <c r="AV15" s="2"/>
      <c r="AW15" s="2"/>
      <c r="AX15" s="8">
        <v>1100</v>
      </c>
      <c r="AY15" s="2"/>
      <c r="AZ15" s="2"/>
      <c r="BA15" s="2"/>
      <c r="BB15" s="242" t="s">
        <v>196</v>
      </c>
      <c r="BC15" s="2"/>
      <c r="BD15" s="2"/>
      <c r="BE15" s="2"/>
      <c r="BF15" s="2"/>
      <c r="BG15" s="2"/>
      <c r="BH15" s="2"/>
      <c r="BI15" s="2"/>
      <c r="BJ15" s="2"/>
      <c r="BK15" s="2"/>
      <c r="BL15" s="145" t="s">
        <v>218</v>
      </c>
      <c r="BM15" s="2"/>
      <c r="BN15" s="2"/>
      <c r="BO15" s="2"/>
      <c r="BP15" s="2"/>
      <c r="BQ15" s="2"/>
      <c r="BR15" s="2"/>
      <c r="BS15" s="8"/>
      <c r="BT15" s="2"/>
      <c r="BU15" s="2"/>
      <c r="BV15" s="2"/>
      <c r="BW15" s="2"/>
      <c r="BX15" s="2" t="s">
        <v>59</v>
      </c>
      <c r="BY15" s="2"/>
      <c r="BZ15" s="8"/>
      <c r="CA15" s="8"/>
    </row>
    <row r="16" spans="1:80" ht="11.25" customHeight="1">
      <c r="B16" s="293"/>
      <c r="C16" s="8"/>
      <c r="D16" s="124"/>
      <c r="E16" s="2"/>
      <c r="F16" s="2"/>
      <c r="G16" s="2"/>
      <c r="H16" s="2"/>
      <c r="I16" s="2"/>
      <c r="J16" s="4"/>
      <c r="K16" s="4"/>
      <c r="L16" s="4"/>
      <c r="M16" s="4"/>
      <c r="N16" s="4"/>
      <c r="O16" s="4" t="s">
        <v>490</v>
      </c>
      <c r="P16" s="4"/>
      <c r="Q16" s="4"/>
      <c r="R16" s="4"/>
      <c r="S16" s="4"/>
      <c r="T16" s="167"/>
      <c r="U16" s="167"/>
      <c r="V16" s="167"/>
      <c r="W16" s="167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41" t="s">
        <v>446</v>
      </c>
      <c r="AP16" s="112"/>
      <c r="AQ16" s="112"/>
      <c r="AR16" s="112"/>
      <c r="AS16" s="112"/>
      <c r="AT16" s="112"/>
      <c r="AU16" s="112"/>
      <c r="AV16" s="112"/>
      <c r="AW16" s="2"/>
      <c r="AX16" s="2"/>
      <c r="AY16" s="2"/>
      <c r="AZ16" s="2"/>
      <c r="BA16" s="2"/>
      <c r="BB16" s="2"/>
      <c r="BC16" s="2"/>
      <c r="BD16" s="2"/>
      <c r="BE16" s="2"/>
      <c r="BF16" s="145" t="s">
        <v>207</v>
      </c>
      <c r="BG16" s="2"/>
      <c r="BH16" s="2"/>
      <c r="BI16" s="2"/>
      <c r="BJ16" s="2"/>
      <c r="BK16" s="2"/>
      <c r="BL16" s="2"/>
      <c r="BM16" s="165" t="s">
        <v>219</v>
      </c>
      <c r="BN16" s="2"/>
      <c r="BO16" s="2"/>
      <c r="BP16" s="2"/>
      <c r="BQ16" s="2"/>
      <c r="BR16" s="2"/>
      <c r="BS16" s="8"/>
      <c r="BT16" s="2"/>
      <c r="BU16" s="2"/>
      <c r="BV16" s="2"/>
      <c r="BW16" s="2"/>
      <c r="BX16" s="2"/>
      <c r="BY16" s="2"/>
      <c r="BZ16" s="8"/>
      <c r="CA16" s="8"/>
    </row>
    <row r="17" spans="1:79">
      <c r="B17" s="293"/>
      <c r="C17" s="8" t="s">
        <v>571</v>
      </c>
      <c r="D17" s="77" t="s">
        <v>531</v>
      </c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 t="s">
        <v>556</v>
      </c>
      <c r="Q17" s="4"/>
      <c r="R17" s="4"/>
      <c r="S17" s="167"/>
      <c r="T17" s="167"/>
      <c r="U17" s="167"/>
      <c r="V17" s="167"/>
      <c r="W17" s="167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152" t="s">
        <v>447</v>
      </c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43" t="s">
        <v>205</v>
      </c>
      <c r="BG17" s="2"/>
      <c r="BH17" s="2"/>
      <c r="BI17" s="2"/>
      <c r="BJ17" s="2"/>
      <c r="BK17" s="2"/>
      <c r="BL17" s="2"/>
      <c r="BM17" s="2"/>
      <c r="BN17" s="145" t="s">
        <v>220</v>
      </c>
      <c r="BO17" s="2"/>
      <c r="BP17" s="2"/>
      <c r="BQ17" s="2"/>
      <c r="BR17" s="2"/>
      <c r="BS17" s="8"/>
      <c r="BT17" s="2"/>
      <c r="BU17" s="2"/>
      <c r="BV17" s="2"/>
      <c r="BW17" s="2"/>
      <c r="BX17" s="2"/>
      <c r="BY17" s="2"/>
      <c r="BZ17" s="8"/>
      <c r="CA17" s="8"/>
    </row>
    <row r="18" spans="1:79">
      <c r="B18" s="128"/>
      <c r="C18" s="8"/>
      <c r="D18" s="8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 t="s">
        <v>557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112" t="s">
        <v>487</v>
      </c>
      <c r="AR18" s="112"/>
      <c r="AS18" s="112"/>
      <c r="AT18" s="11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145" t="s">
        <v>206</v>
      </c>
      <c r="BG18" s="2"/>
      <c r="BH18" s="2"/>
      <c r="BI18" s="2"/>
      <c r="BJ18" s="2"/>
      <c r="BK18" s="2"/>
      <c r="BL18" s="2"/>
      <c r="BM18" s="2"/>
      <c r="BN18" s="2"/>
      <c r="BO18" s="165" t="s">
        <v>285</v>
      </c>
      <c r="BP18" s="165"/>
      <c r="BQ18" s="165"/>
      <c r="BR18" s="2"/>
      <c r="BS18" s="8"/>
      <c r="BT18" s="2"/>
      <c r="BU18" s="2"/>
      <c r="BV18" s="2"/>
      <c r="BW18" s="2"/>
      <c r="BX18" s="2"/>
      <c r="BY18" s="2"/>
      <c r="BZ18" s="8"/>
      <c r="CA18" s="8"/>
    </row>
    <row r="19" spans="1:79">
      <c r="B19" s="88"/>
      <c r="C19" s="8" t="s">
        <v>572</v>
      </c>
      <c r="D19" s="8" t="s">
        <v>530</v>
      </c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45" t="s">
        <v>558</v>
      </c>
      <c r="S19" s="4"/>
      <c r="T19" s="4"/>
      <c r="U19" s="540"/>
      <c r="V19" s="167"/>
      <c r="W19" s="167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152" t="s">
        <v>488</v>
      </c>
      <c r="AS19" s="2"/>
      <c r="AT19" s="15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165" t="s">
        <v>208</v>
      </c>
      <c r="BG19" s="2"/>
      <c r="BH19" s="2"/>
      <c r="BI19" s="2"/>
      <c r="BJ19" s="2"/>
      <c r="BK19" s="2"/>
      <c r="BL19" s="2"/>
      <c r="BM19" s="2"/>
      <c r="BN19" s="2"/>
      <c r="BO19" s="2"/>
      <c r="BP19" s="145" t="s">
        <v>476</v>
      </c>
      <c r="BQ19" s="145"/>
      <c r="BR19" s="2"/>
      <c r="BS19" s="8"/>
      <c r="BT19" s="2"/>
      <c r="BU19" s="2"/>
      <c r="BV19" s="2"/>
      <c r="BW19" s="2"/>
      <c r="BX19" s="2"/>
      <c r="BY19" s="2"/>
      <c r="BZ19" s="8"/>
      <c r="CA19" s="8"/>
    </row>
    <row r="20" spans="1:79">
      <c r="B20" s="88"/>
      <c r="C20" s="8"/>
      <c r="D20" s="8"/>
      <c r="E20" s="85"/>
      <c r="F20" s="85"/>
      <c r="G20" s="85"/>
      <c r="H20" s="85"/>
      <c r="I20" s="2"/>
      <c r="J20" s="85"/>
      <c r="K20" s="85"/>
      <c r="L20" s="85"/>
      <c r="M20" s="85"/>
      <c r="N20" s="4"/>
      <c r="O20" s="4"/>
      <c r="P20" s="4"/>
      <c r="Q20" s="4"/>
      <c r="R20" s="4"/>
      <c r="S20" s="167" t="s">
        <v>438</v>
      </c>
      <c r="T20" s="167"/>
      <c r="U20" s="167"/>
      <c r="V20" s="167"/>
      <c r="W20" s="167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85"/>
      <c r="AM20" s="85"/>
      <c r="AN20" s="85"/>
      <c r="AO20" s="85"/>
      <c r="AP20" s="85"/>
      <c r="AQ20" s="85"/>
      <c r="AR20" s="85"/>
      <c r="AS20" s="112" t="s">
        <v>512</v>
      </c>
      <c r="AT20" s="112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170" t="s">
        <v>252</v>
      </c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167" t="s">
        <v>475</v>
      </c>
      <c r="BR20" s="85"/>
      <c r="BS20" s="354"/>
      <c r="BT20" s="85"/>
      <c r="BU20" s="85"/>
      <c r="BV20" s="85"/>
      <c r="BW20" s="85"/>
      <c r="BX20" s="85"/>
      <c r="BY20" s="85"/>
      <c r="BZ20" s="8"/>
      <c r="CA20" s="8"/>
    </row>
    <row r="21" spans="1:79">
      <c r="B21" s="88"/>
      <c r="C21" s="8" t="s">
        <v>573</v>
      </c>
      <c r="D21" s="8" t="s">
        <v>530</v>
      </c>
      <c r="I21" s="2"/>
      <c r="J21" s="85"/>
      <c r="K21" s="85"/>
      <c r="L21" s="85"/>
      <c r="M21" s="85"/>
      <c r="N21" s="85"/>
      <c r="O21" s="85"/>
      <c r="P21" s="85"/>
      <c r="Q21" s="85"/>
      <c r="R21" s="85"/>
      <c r="S21" s="4"/>
      <c r="T21" s="4" t="s">
        <v>457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2"/>
      <c r="AT21" s="152" t="s">
        <v>513</v>
      </c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171" t="s">
        <v>253</v>
      </c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354"/>
      <c r="BT21" s="85"/>
      <c r="BU21" s="85"/>
      <c r="BV21" s="85"/>
      <c r="BW21" s="85"/>
      <c r="BX21" s="85"/>
      <c r="BY21" s="85"/>
      <c r="BZ21" s="8"/>
      <c r="CA21" s="8"/>
    </row>
    <row r="22" spans="1:79">
      <c r="B22" s="3"/>
      <c r="C22" s="8"/>
      <c r="D22" s="8"/>
      <c r="I22" s="2"/>
      <c r="L22" s="85"/>
      <c r="M22" s="85"/>
      <c r="N22" s="85"/>
      <c r="O22" s="85"/>
      <c r="P22" s="85"/>
      <c r="Q22" s="85"/>
      <c r="R22" s="85"/>
      <c r="S22" s="4"/>
      <c r="T22" s="4"/>
      <c r="U22" s="540" t="s">
        <v>458</v>
      </c>
      <c r="V22" s="167"/>
      <c r="W22" s="167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170" t="s">
        <v>254</v>
      </c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354"/>
      <c r="BT22" s="85"/>
      <c r="BU22" s="85"/>
      <c r="BV22" s="85"/>
      <c r="BW22" s="85"/>
      <c r="BX22" s="85"/>
      <c r="BY22" s="85"/>
      <c r="BZ22" s="8"/>
      <c r="CA22" s="8"/>
    </row>
    <row r="23" spans="1:79">
      <c r="B23" s="293"/>
      <c r="C23" s="8" t="s">
        <v>574</v>
      </c>
      <c r="D23" s="8" t="s">
        <v>544</v>
      </c>
      <c r="I23" s="2"/>
      <c r="L23" s="85"/>
      <c r="M23" s="85"/>
      <c r="N23" s="85"/>
      <c r="O23" s="85"/>
      <c r="P23" s="85"/>
      <c r="Q23" s="85"/>
      <c r="R23" s="85"/>
      <c r="S23" s="4"/>
      <c r="T23" s="4"/>
      <c r="U23" s="4"/>
      <c r="V23" s="4" t="s">
        <v>484</v>
      </c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354"/>
      <c r="BT23" s="85"/>
      <c r="BU23" s="85"/>
      <c r="BV23" s="85"/>
      <c r="BW23" s="85"/>
      <c r="BX23" s="85"/>
      <c r="BY23" s="85"/>
      <c r="BZ23" s="85"/>
      <c r="CA23" s="85"/>
    </row>
    <row r="24" spans="1:79">
      <c r="B24" s="3"/>
      <c r="C24" s="8"/>
      <c r="D24" s="8"/>
      <c r="I24" s="2"/>
      <c r="L24" s="85"/>
      <c r="M24" s="85"/>
      <c r="N24" s="85"/>
      <c r="O24" s="85"/>
      <c r="P24" s="85"/>
      <c r="Q24" s="85"/>
      <c r="R24" s="85"/>
      <c r="S24" s="4"/>
      <c r="T24" s="4"/>
      <c r="U24" s="4"/>
      <c r="V24" s="4"/>
      <c r="W24" s="145" t="s">
        <v>563</v>
      </c>
      <c r="X24" s="167"/>
      <c r="Y24" s="167"/>
      <c r="Z24" s="4"/>
      <c r="AA24" s="4"/>
      <c r="AB24" s="4"/>
      <c r="AC24" s="4"/>
      <c r="AD24" s="4"/>
      <c r="AE24" s="4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354"/>
      <c r="BT24" s="85"/>
      <c r="BU24" s="85"/>
      <c r="BV24" s="85"/>
      <c r="BW24" s="85"/>
      <c r="BX24" s="85"/>
      <c r="BY24" s="85"/>
      <c r="BZ24" s="8"/>
      <c r="CA24" s="8"/>
    </row>
    <row r="25" spans="1:79">
      <c r="A25" s="8" t="s">
        <v>570</v>
      </c>
      <c r="B25" s="3" t="s">
        <v>569</v>
      </c>
      <c r="C25" s="8" t="s">
        <v>570</v>
      </c>
      <c r="D25" s="8" t="s">
        <v>530</v>
      </c>
      <c r="I25" s="2"/>
      <c r="L25" s="85"/>
      <c r="M25" s="85"/>
      <c r="N25" s="85"/>
      <c r="O25" s="85"/>
      <c r="P25" s="85"/>
      <c r="Q25" s="85"/>
      <c r="R25" s="85"/>
      <c r="S25" s="4"/>
      <c r="T25" s="4"/>
      <c r="U25" s="4"/>
      <c r="V25" s="4"/>
      <c r="W25" s="4"/>
      <c r="X25" s="167" t="s">
        <v>491</v>
      </c>
      <c r="Y25" s="167"/>
      <c r="Z25" s="4"/>
      <c r="AA25" s="4"/>
      <c r="AB25" s="4"/>
      <c r="AC25" s="4"/>
      <c r="AD25" s="4"/>
      <c r="AE25" s="4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354"/>
      <c r="BT25" s="85"/>
      <c r="BU25" s="85"/>
      <c r="BV25" s="85"/>
      <c r="BW25" s="85"/>
      <c r="BX25" s="85"/>
      <c r="BY25" s="85"/>
    </row>
    <row r="26" spans="1:79">
      <c r="C26" s="8"/>
      <c r="D26" s="8"/>
      <c r="I26" s="2"/>
      <c r="K26" s="3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4"/>
      <c r="Y26" s="4" t="s">
        <v>551</v>
      </c>
      <c r="Z26" s="167"/>
      <c r="AA26" s="4"/>
      <c r="AB26" s="4"/>
      <c r="AC26" s="4"/>
      <c r="AD26" s="4"/>
      <c r="AE26" s="4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354"/>
      <c r="BT26" s="85"/>
      <c r="BU26" s="85"/>
      <c r="BV26" s="85"/>
      <c r="BW26" s="85"/>
      <c r="BX26" s="85"/>
      <c r="BY26" s="85"/>
    </row>
    <row r="27" spans="1:79">
      <c r="I27" s="2"/>
      <c r="K27" s="3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4"/>
      <c r="Z27" s="167" t="s">
        <v>553</v>
      </c>
      <c r="AA27" s="4"/>
      <c r="AB27" s="4"/>
      <c r="AC27" s="4"/>
      <c r="AD27" s="4"/>
      <c r="AE27" s="4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354"/>
      <c r="BT27" s="85"/>
      <c r="BU27" s="85"/>
      <c r="BV27" s="85"/>
      <c r="BW27" s="85"/>
      <c r="BX27" s="85"/>
      <c r="BY27" s="85"/>
    </row>
    <row r="28" spans="1:79">
      <c r="I28" s="2"/>
      <c r="K28" s="3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4"/>
      <c r="Z28" s="4"/>
      <c r="AA28" s="4" t="s">
        <v>439</v>
      </c>
      <c r="AB28" s="4"/>
      <c r="AC28" s="4"/>
      <c r="AD28" s="4"/>
      <c r="AE28" s="4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354"/>
      <c r="BT28" s="85"/>
      <c r="BU28" s="85"/>
      <c r="BV28" s="85"/>
      <c r="BW28" s="85"/>
      <c r="BX28" s="85"/>
      <c r="BY28" s="85"/>
    </row>
    <row r="29" spans="1:79">
      <c r="I29" s="2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4"/>
      <c r="Z29" s="4"/>
      <c r="AA29" s="4"/>
      <c r="AB29" s="166" t="s">
        <v>440</v>
      </c>
      <c r="AC29" s="4"/>
      <c r="AD29" s="4"/>
      <c r="AE29" s="4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354"/>
      <c r="BT29" s="85"/>
      <c r="BU29" s="85"/>
      <c r="BV29" s="85"/>
      <c r="BW29" s="85"/>
      <c r="BX29" s="85"/>
      <c r="BY29" s="85"/>
    </row>
    <row r="30" spans="1:79">
      <c r="I30" s="2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4"/>
      <c r="AA30" s="4"/>
      <c r="AB30" s="4"/>
      <c r="AC30" s="167" t="s">
        <v>554</v>
      </c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354"/>
      <c r="BT30" s="85"/>
      <c r="BU30" s="85"/>
      <c r="BV30" s="85"/>
      <c r="BW30" s="85"/>
      <c r="BX30" s="85"/>
      <c r="BY30" s="85"/>
    </row>
    <row r="31" spans="1:79">
      <c r="I31" s="2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145" t="s">
        <v>555</v>
      </c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354"/>
      <c r="BT31" s="85"/>
      <c r="BU31" s="85"/>
      <c r="BV31" s="85"/>
      <c r="BW31" s="85"/>
      <c r="BX31" s="85"/>
      <c r="BY31" s="85"/>
    </row>
    <row r="32" spans="1:79">
      <c r="I32" s="2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167" t="s">
        <v>441</v>
      </c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354"/>
      <c r="BT32" s="85"/>
      <c r="BU32" s="85"/>
      <c r="BV32" s="85"/>
      <c r="BW32" s="85"/>
      <c r="BX32" s="85"/>
      <c r="BY32" s="85"/>
    </row>
    <row r="33" spans="9:77">
      <c r="I33" s="2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354"/>
      <c r="BT33" s="85"/>
      <c r="BU33" s="85"/>
      <c r="BV33" s="85"/>
      <c r="BW33" s="85"/>
      <c r="BX33" s="85"/>
      <c r="BY33" s="85"/>
    </row>
    <row r="34" spans="9:77">
      <c r="I34" s="2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354"/>
      <c r="BT34" s="85"/>
      <c r="BU34" s="85"/>
      <c r="BV34" s="85"/>
      <c r="BW34" s="85"/>
      <c r="BX34" s="85"/>
      <c r="BY34" s="85"/>
    </row>
    <row r="35" spans="9:77">
      <c r="I35" s="2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354"/>
      <c r="BT35" s="85"/>
      <c r="BU35" s="85"/>
      <c r="BV35" s="85"/>
      <c r="BW35" s="85"/>
      <c r="BX35" s="85"/>
      <c r="BY35" s="85"/>
    </row>
    <row r="36" spans="9:77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354"/>
      <c r="BT36" s="85"/>
      <c r="BU36" s="85"/>
      <c r="BV36" s="85"/>
      <c r="BW36" s="85"/>
      <c r="BX36" s="85"/>
      <c r="BY36" s="85"/>
    </row>
    <row r="37" spans="9:77"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354"/>
      <c r="BT37" s="85"/>
      <c r="BU37" s="85"/>
      <c r="BV37" s="85"/>
      <c r="BW37" s="85"/>
      <c r="BX37" s="85"/>
      <c r="BY37" s="85"/>
    </row>
    <row r="38" spans="9:77"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354"/>
      <c r="BT38" s="85"/>
      <c r="BU38" s="85"/>
      <c r="BV38" s="85"/>
      <c r="BW38" s="85"/>
      <c r="BX38" s="85"/>
      <c r="BY38" s="85"/>
    </row>
    <row r="39" spans="9:77"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354"/>
      <c r="BT39" s="85"/>
      <c r="BU39" s="85"/>
      <c r="BV39" s="85"/>
      <c r="BW39" s="85"/>
      <c r="BX39" s="85"/>
      <c r="BY39" s="85"/>
    </row>
    <row r="40" spans="9:77"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354"/>
      <c r="BT40" s="85"/>
      <c r="BU40" s="85"/>
      <c r="BV40" s="85"/>
      <c r="BW40" s="85"/>
      <c r="BX40" s="85"/>
      <c r="BY40" s="85"/>
    </row>
    <row r="41" spans="9:77"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</row>
    <row r="42" spans="9:77"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</row>
    <row r="43" spans="9:77"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</row>
    <row r="44" spans="9:77"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</row>
    <row r="45" spans="9:77"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</row>
  </sheetData>
  <mergeCells count="13">
    <mergeCell ref="BZ1:CB1"/>
    <mergeCell ref="A9:B9"/>
    <mergeCell ref="E1:G1"/>
    <mergeCell ref="H1:I1"/>
    <mergeCell ref="AX1:BC1"/>
    <mergeCell ref="BD1:BG1"/>
    <mergeCell ref="BH1:BS1"/>
    <mergeCell ref="A1:A2"/>
    <mergeCell ref="B1:B2"/>
    <mergeCell ref="J1:AI1"/>
    <mergeCell ref="AJ1:AW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J27" sqref="J27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59.140625" style="88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6" width="9" style="2" bestFit="1" customWidth="1"/>
    <col min="17" max="17" width="8.85546875" style="2" bestFit="1" customWidth="1"/>
    <col min="18" max="18" width="10.28515625" style="2" bestFit="1" customWidth="1"/>
    <col min="19" max="19" width="7.7109375" style="82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65" t="s">
        <v>1</v>
      </c>
      <c r="B1" s="767" t="s">
        <v>2</v>
      </c>
      <c r="C1" s="769" t="s">
        <v>0</v>
      </c>
      <c r="D1" s="771" t="s">
        <v>7</v>
      </c>
      <c r="E1" s="760" t="s">
        <v>6</v>
      </c>
      <c r="F1" s="761"/>
      <c r="G1" s="762" t="s">
        <v>5</v>
      </c>
      <c r="H1" s="763"/>
      <c r="I1" s="760" t="s">
        <v>64</v>
      </c>
      <c r="J1" s="761"/>
      <c r="K1" s="776" t="s">
        <v>9</v>
      </c>
      <c r="L1" s="574" t="s">
        <v>448</v>
      </c>
      <c r="M1" s="778"/>
      <c r="N1" s="574" t="s">
        <v>83</v>
      </c>
      <c r="O1" s="575"/>
      <c r="P1" s="575"/>
      <c r="Q1" s="575"/>
      <c r="R1" s="575"/>
      <c r="S1" s="772" t="s">
        <v>85</v>
      </c>
      <c r="T1" s="772"/>
      <c r="U1" s="772"/>
      <c r="V1" s="772"/>
      <c r="W1" s="772"/>
      <c r="X1" s="772"/>
    </row>
    <row r="2" spans="1:28" ht="15.75" customHeight="1" thickBot="1">
      <c r="A2" s="766"/>
      <c r="B2" s="768"/>
      <c r="C2" s="770"/>
      <c r="D2" s="643"/>
      <c r="E2" s="62"/>
      <c r="F2" s="35" t="s">
        <v>9</v>
      </c>
      <c r="G2" s="62"/>
      <c r="H2" s="63" t="s">
        <v>9</v>
      </c>
      <c r="I2" s="62"/>
      <c r="J2" s="35" t="s">
        <v>9</v>
      </c>
      <c r="K2" s="777"/>
      <c r="L2" s="239"/>
      <c r="M2" s="169" t="s">
        <v>9</v>
      </c>
      <c r="N2" s="172" t="s">
        <v>140</v>
      </c>
      <c r="O2" s="172" t="s">
        <v>448</v>
      </c>
      <c r="P2" s="172" t="s">
        <v>366</v>
      </c>
      <c r="Q2" s="172" t="s">
        <v>59</v>
      </c>
      <c r="R2" s="172" t="s">
        <v>139</v>
      </c>
      <c r="S2" s="773" t="s">
        <v>454</v>
      </c>
      <c r="T2" s="774"/>
      <c r="U2" s="774"/>
      <c r="V2" s="774"/>
      <c r="W2" s="775"/>
      <c r="X2" s="173" t="s">
        <v>47</v>
      </c>
    </row>
    <row r="3" spans="1:28" s="5" customFormat="1">
      <c r="A3" s="307" t="str">
        <f>'1-συμβολαια'!A3</f>
        <v>1ο</v>
      </c>
      <c r="B3" s="327">
        <f>'1-συμβολαια'!B3</f>
        <v>36458</v>
      </c>
      <c r="C3" s="326" t="str">
        <f>'1-συμβολαια'!C3</f>
        <v xml:space="preserve">αγοραπωλησίας ΠΡΟΣΥΜΦΩΝΟ τίμημα = αρραβών = </v>
      </c>
      <c r="D3" s="328">
        <f>'1-συμβολαια'!D3</f>
        <v>3000000</v>
      </c>
      <c r="E3" s="267"/>
      <c r="F3" s="267"/>
      <c r="G3" s="267"/>
      <c r="H3" s="267"/>
      <c r="I3" s="267"/>
      <c r="J3" s="267"/>
      <c r="K3" s="268">
        <f>'1-συμβολαια'!N3</f>
        <v>49078</v>
      </c>
      <c r="L3" s="268">
        <f>'2-δικαιώμ'!O3+'5-αντίγρ'!O3</f>
        <v>8254</v>
      </c>
      <c r="M3" s="268">
        <v>6554</v>
      </c>
      <c r="N3" s="268">
        <f>'1-συμβολαια'!O3</f>
        <v>23828</v>
      </c>
      <c r="O3" s="268">
        <f t="shared" ref="O3:O5" si="0">L3-M3</f>
        <v>1700</v>
      </c>
      <c r="P3" s="268">
        <f>'8-κ-15-17'!AG3</f>
        <v>0</v>
      </c>
      <c r="Q3" s="268">
        <f>'11-χαρτόσ'!L3+'13-ντιΜιΧο'!CA3</f>
        <v>289</v>
      </c>
      <c r="R3" s="268">
        <f>'13-ντιΜιΧο'!BZ3</f>
        <v>49161</v>
      </c>
      <c r="S3" s="277"/>
      <c r="T3" s="270"/>
      <c r="U3" s="270"/>
      <c r="V3" s="270"/>
      <c r="W3" s="270"/>
      <c r="X3" s="273"/>
    </row>
    <row r="4" spans="1:28" s="5" customFormat="1">
      <c r="A4" s="307" t="str">
        <f>'1-συμβολαια'!A4</f>
        <v>2ο</v>
      </c>
      <c r="B4" s="307">
        <f>'1-συμβολαια'!B4</f>
        <v>36474</v>
      </c>
      <c r="C4" s="326" t="str">
        <f>'1-συμβολαια'!C4</f>
        <v xml:space="preserve">αγοραπωλησίας ΠΡΟΣΥΜΦΩΝΟ τίμημα 3.700.000 αρραβών = </v>
      </c>
      <c r="D4" s="328">
        <f>'1-συμβολαια'!D4</f>
        <v>100000</v>
      </c>
      <c r="E4" s="267"/>
      <c r="F4" s="267"/>
      <c r="G4" s="267"/>
      <c r="H4" s="267"/>
      <c r="I4" s="267"/>
      <c r="J4" s="267"/>
      <c r="K4" s="290">
        <f>'1-συμβολαια'!N4</f>
        <v>11199</v>
      </c>
      <c r="L4" s="290">
        <f>'2-δικαιώμ'!O4+'5-αντίγρ'!O4</f>
        <v>1618</v>
      </c>
      <c r="M4" s="290">
        <v>1330</v>
      </c>
      <c r="N4" s="290">
        <f>'1-συμβολαια'!O4</f>
        <v>3583</v>
      </c>
      <c r="O4" s="290">
        <f t="shared" si="0"/>
        <v>288</v>
      </c>
      <c r="P4" s="290">
        <f>'8-κ-15-17'!AG4</f>
        <v>0</v>
      </c>
      <c r="Q4" s="290">
        <f>'11-χαρτόσ'!L4+'13-ντιΜιΧο'!CA4</f>
        <v>289</v>
      </c>
      <c r="R4" s="290">
        <f>'13-ντιΜιΧο'!BZ4</f>
        <v>21911</v>
      </c>
      <c r="S4" s="455"/>
      <c r="T4" s="270"/>
      <c r="U4" s="270"/>
      <c r="V4" s="270"/>
      <c r="W4" s="270"/>
      <c r="X4" s="273"/>
    </row>
    <row r="5" spans="1:28" s="5" customFormat="1">
      <c r="A5" s="307" t="str">
        <f>'1-συμβολαια'!A5</f>
        <v>3ο</v>
      </c>
      <c r="B5" s="307">
        <f>'1-συμβολαια'!B5</f>
        <v>36687</v>
      </c>
      <c r="C5" s="326" t="str">
        <f>'1-συμβολαια'!C5</f>
        <v>αγοραπωλησίας ΠΡΟΣΥΜΦΩΝΟ τίμημα = 4.000.000δρχ αρραβών =</v>
      </c>
      <c r="D5" s="328">
        <f>'1-συμβολαια'!D5</f>
        <v>325000</v>
      </c>
      <c r="E5" s="267"/>
      <c r="F5" s="267"/>
      <c r="G5" s="267"/>
      <c r="H5" s="267"/>
      <c r="I5" s="267"/>
      <c r="J5" s="267"/>
      <c r="K5" s="290">
        <f>'1-συμβολαια'!N5</f>
        <v>19655</v>
      </c>
      <c r="L5" s="290">
        <f>'2-δικαιώμ'!O5+'5-αντίγρ'!O5</f>
        <v>1987</v>
      </c>
      <c r="M5" s="290">
        <v>1805</v>
      </c>
      <c r="N5" s="290">
        <f>'1-συμβολαια'!O5</f>
        <v>-2782</v>
      </c>
      <c r="O5" s="290">
        <f t="shared" si="0"/>
        <v>182</v>
      </c>
      <c r="P5" s="290">
        <f>'8-κ-15-17'!AG5</f>
        <v>0</v>
      </c>
      <c r="Q5" s="290">
        <f>'11-χαρτόσ'!L5+'13-ντιΜιΧο'!CA5</f>
        <v>289</v>
      </c>
      <c r="R5" s="290">
        <f>'13-ντιΜιΧο'!BZ5</f>
        <v>21911</v>
      </c>
      <c r="S5" s="455"/>
      <c r="T5" s="270"/>
      <c r="U5" s="270"/>
      <c r="V5" s="270"/>
      <c r="W5" s="270"/>
      <c r="X5" s="273"/>
    </row>
    <row r="6" spans="1:28" s="5" customFormat="1" ht="12" thickBot="1">
      <c r="A6" s="463" t="str">
        <f>'1-συμβολαια'!A6</f>
        <v>4ο</v>
      </c>
      <c r="B6" s="463">
        <f>'1-συμβολαια'!B6</f>
        <v>36779</v>
      </c>
      <c r="C6" s="433" t="str">
        <f>'1-συμβολαια'!C6</f>
        <v>αγοραπωλησίας ΠΡΟΣΥΜΦΩΝΟ τίμημα = αρραβών =</v>
      </c>
      <c r="D6" s="493">
        <f>'1-συμβολαια'!D6</f>
        <v>3350000</v>
      </c>
      <c r="E6" s="413"/>
      <c r="F6" s="413"/>
      <c r="G6" s="413"/>
      <c r="H6" s="413"/>
      <c r="I6" s="413"/>
      <c r="J6" s="413"/>
      <c r="K6" s="415">
        <f>'1-συμβολαια'!N6</f>
        <v>49601</v>
      </c>
      <c r="L6" s="415">
        <f>'2-δικαιώμ'!O6+'5-αντίγρ'!O6</f>
        <v>7432</v>
      </c>
      <c r="M6" s="415">
        <v>7431</v>
      </c>
      <c r="N6" s="415">
        <f>'1-συμβολαια'!O6</f>
        <v>2127</v>
      </c>
      <c r="O6" s="415">
        <f t="shared" ref="O6:O8" si="1">L6-M6</f>
        <v>1</v>
      </c>
      <c r="P6" s="415">
        <f>'8-κ-15-17'!AG6</f>
        <v>0</v>
      </c>
      <c r="Q6" s="415">
        <f>'11-χαρτόσ'!L6+'13-ντιΜιΧο'!CA6</f>
        <v>289</v>
      </c>
      <c r="R6" s="415">
        <f>'13-ντιΜιΧο'!BZ6</f>
        <v>27461</v>
      </c>
      <c r="S6" s="543"/>
      <c r="T6" s="417"/>
      <c r="U6" s="417"/>
      <c r="V6" s="417"/>
      <c r="W6" s="417"/>
      <c r="X6" s="416"/>
    </row>
    <row r="7" spans="1:28" s="5" customFormat="1">
      <c r="A7" s="495" t="str">
        <f>'1-συμβολαια'!A7</f>
        <v>5ο</v>
      </c>
      <c r="B7" s="327">
        <f>'1-συμβολαια'!B7</f>
        <v>36889</v>
      </c>
      <c r="C7" s="431" t="str">
        <f>'1-συμβολαια'!C7</f>
        <v>αγοραπωλησία ΒΑΣΕΙ προσυμφώνου 2ο τίμημα = 3.700.000 αρραβών = 100.000</v>
      </c>
      <c r="D7" s="492">
        <f>'1-συμβολαια'!D7</f>
        <v>3600000</v>
      </c>
      <c r="E7" s="295"/>
      <c r="F7" s="295"/>
      <c r="G7" s="295"/>
      <c r="H7" s="295"/>
      <c r="I7" s="295"/>
      <c r="J7" s="295"/>
      <c r="K7" s="268">
        <f>'1-συμβολαια'!N7</f>
        <v>57292</v>
      </c>
      <c r="L7" s="268">
        <f>'2-δικαιώμ'!O7+'5-αντίγρ'!O7</f>
        <v>7882</v>
      </c>
      <c r="M7" s="268"/>
      <c r="N7" s="268">
        <f>'1-συμβολαια'!O7</f>
        <v>-1514</v>
      </c>
      <c r="O7" s="268">
        <f t="shared" si="1"/>
        <v>7882</v>
      </c>
      <c r="P7" s="268">
        <f>'8-κ-15-17'!AG7</f>
        <v>0</v>
      </c>
      <c r="Q7" s="268">
        <f>'11-χαρτόσ'!L7+'13-ντιΜιΧο'!CA7</f>
        <v>3294</v>
      </c>
      <c r="R7" s="268">
        <f>'13-ντιΜιΧο'!BZ7</f>
        <v>78261</v>
      </c>
      <c r="S7" s="277"/>
      <c r="T7" s="501"/>
      <c r="U7" s="501"/>
      <c r="V7" s="501"/>
      <c r="W7" s="501"/>
      <c r="X7" s="269"/>
    </row>
    <row r="8" spans="1:28" s="5" customFormat="1" ht="12" thickBot="1">
      <c r="A8" s="496">
        <f>'1-συμβολαια'!A8</f>
        <v>0</v>
      </c>
      <c r="B8" s="463">
        <f>'1-συμβολαια'!B8</f>
        <v>0</v>
      </c>
      <c r="C8" s="433" t="str">
        <f>'1-συμβολαια'!C8</f>
        <v>χρησικτησία αγροτεμαχίου = 1992 ΑΝΑΔΑΣΜΟΣ</v>
      </c>
      <c r="D8" s="493">
        <f>'1-συμβολαια'!D8</f>
        <v>2999999</v>
      </c>
      <c r="E8" s="413"/>
      <c r="F8" s="413"/>
      <c r="G8" s="413"/>
      <c r="H8" s="413"/>
      <c r="I8" s="413"/>
      <c r="J8" s="413"/>
      <c r="K8" s="415">
        <f>'1-συμβολαια'!N8</f>
        <v>0</v>
      </c>
      <c r="L8" s="415">
        <f>'2-δικαιώμ'!O8+'5-αντίγρ'!O8</f>
        <v>5833.9981999999991</v>
      </c>
      <c r="M8" s="415"/>
      <c r="N8" s="415">
        <f>'1-συμβολαια'!O8</f>
        <v>36325.989799999996</v>
      </c>
      <c r="O8" s="415">
        <f t="shared" si="1"/>
        <v>5833.9981999999991</v>
      </c>
      <c r="P8" s="415">
        <f>'8-κ-15-17'!AG8</f>
        <v>23249.992249999999</v>
      </c>
      <c r="Q8" s="415">
        <f>'11-χαρτόσ'!L8+'13-ντιΜιΧο'!CA8</f>
        <v>1100</v>
      </c>
      <c r="R8" s="415">
        <f>'13-ντιΜιΧο'!BZ8</f>
        <v>0</v>
      </c>
      <c r="S8" s="543"/>
      <c r="T8" s="417"/>
      <c r="U8" s="417"/>
      <c r="V8" s="417"/>
      <c r="W8" s="417"/>
      <c r="X8" s="416"/>
    </row>
    <row r="9" spans="1:28">
      <c r="A9" s="764" t="s">
        <v>56</v>
      </c>
      <c r="B9" s="764"/>
      <c r="C9" s="764"/>
      <c r="D9" s="764"/>
      <c r="E9" s="494">
        <f t="shared" ref="E9:X9" si="2">SUM(E3:E8)</f>
        <v>0</v>
      </c>
      <c r="F9" s="494">
        <f t="shared" si="2"/>
        <v>0</v>
      </c>
      <c r="G9" s="494">
        <f t="shared" si="2"/>
        <v>0</v>
      </c>
      <c r="H9" s="494">
        <f t="shared" si="2"/>
        <v>0</v>
      </c>
      <c r="I9" s="494">
        <f t="shared" si="2"/>
        <v>0</v>
      </c>
      <c r="J9" s="494">
        <f t="shared" si="2"/>
        <v>0</v>
      </c>
      <c r="K9" s="494">
        <f t="shared" si="2"/>
        <v>186825</v>
      </c>
      <c r="L9" s="494">
        <f t="shared" si="2"/>
        <v>33006.998200000002</v>
      </c>
      <c r="M9" s="494">
        <f t="shared" si="2"/>
        <v>17120</v>
      </c>
      <c r="N9" s="494">
        <f t="shared" si="2"/>
        <v>61567.989799999996</v>
      </c>
      <c r="O9" s="494">
        <f t="shared" si="2"/>
        <v>15886.998199999998</v>
      </c>
      <c r="P9" s="494">
        <f t="shared" si="2"/>
        <v>23249.992249999999</v>
      </c>
      <c r="Q9" s="494">
        <f t="shared" si="2"/>
        <v>5550</v>
      </c>
      <c r="R9" s="494">
        <f t="shared" si="2"/>
        <v>198705</v>
      </c>
      <c r="S9" s="544">
        <f t="shared" si="2"/>
        <v>0</v>
      </c>
      <c r="T9" s="544">
        <f t="shared" si="2"/>
        <v>0</v>
      </c>
      <c r="U9" s="544">
        <f t="shared" si="2"/>
        <v>0</v>
      </c>
      <c r="V9" s="544">
        <f t="shared" si="2"/>
        <v>0</v>
      </c>
      <c r="W9" s="544">
        <f t="shared" si="2"/>
        <v>0</v>
      </c>
      <c r="X9" s="545">
        <f t="shared" si="2"/>
        <v>0</v>
      </c>
    </row>
    <row r="11" spans="1:28" s="5" customFormat="1">
      <c r="A11" s="58"/>
      <c r="B11" s="107"/>
      <c r="C11" s="108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09"/>
      <c r="T11" s="82"/>
      <c r="U11" s="82"/>
      <c r="V11" s="82"/>
      <c r="W11" s="82"/>
      <c r="X11" s="82"/>
      <c r="Y11" s="82"/>
      <c r="Z11" s="82"/>
      <c r="AA11" s="82"/>
      <c r="AB11" s="82"/>
    </row>
    <row r="12" spans="1:28" s="5" customFormat="1">
      <c r="A12" s="58"/>
      <c r="B12" s="107"/>
      <c r="C12" s="108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09"/>
      <c r="T12" s="82"/>
      <c r="U12" s="82"/>
      <c r="V12" s="82"/>
      <c r="W12" s="82"/>
      <c r="X12" s="82"/>
      <c r="Y12" s="82"/>
      <c r="Z12" s="82"/>
      <c r="AA12" s="82"/>
      <c r="AB12" s="82"/>
    </row>
    <row r="13" spans="1:28">
      <c r="T13" s="82"/>
      <c r="U13" s="82"/>
      <c r="V13" s="82"/>
      <c r="W13" s="82"/>
      <c r="X13" s="82"/>
      <c r="Y13" s="82"/>
      <c r="Z13" s="82"/>
      <c r="AA13" s="82"/>
      <c r="AB13" s="82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82" t="s">
        <v>76</v>
      </c>
      <c r="B1" s="782"/>
      <c r="C1" s="782"/>
      <c r="D1" s="782"/>
      <c r="E1" s="782"/>
      <c r="F1" s="782"/>
      <c r="G1" s="782"/>
      <c r="H1" s="782"/>
      <c r="I1" s="782"/>
      <c r="J1" s="782"/>
      <c r="K1" s="782"/>
      <c r="L1" s="782"/>
      <c r="M1" s="782"/>
      <c r="N1" s="782"/>
      <c r="O1" s="782"/>
      <c r="P1" s="782"/>
      <c r="Q1" s="782"/>
    </row>
    <row r="2" spans="1:23" s="9" customFormat="1" ht="23.25" customHeight="1" thickBot="1">
      <c r="A2" s="247" t="s">
        <v>19</v>
      </c>
      <c r="B2" s="783" t="s">
        <v>29</v>
      </c>
      <c r="C2" s="784"/>
      <c r="D2" s="785"/>
      <c r="E2" s="786" t="s">
        <v>85</v>
      </c>
      <c r="F2" s="787"/>
      <c r="G2" s="787"/>
      <c r="H2" s="788"/>
      <c r="I2" s="789" t="s">
        <v>85</v>
      </c>
      <c r="J2" s="790"/>
      <c r="K2" s="790"/>
      <c r="L2" s="791"/>
      <c r="M2" s="248" t="s">
        <v>38</v>
      </c>
      <c r="N2" s="248" t="s">
        <v>39</v>
      </c>
      <c r="O2" s="248" t="s">
        <v>40</v>
      </c>
      <c r="P2" s="248" t="s">
        <v>41</v>
      </c>
      <c r="Q2" s="248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29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29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29" t="str">
        <f>'1-συμβολαια'!A7</f>
        <v>5ο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29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79" t="s">
        <v>104</v>
      </c>
      <c r="C10" s="779"/>
      <c r="D10" s="779"/>
      <c r="E10" s="779"/>
      <c r="F10" s="779"/>
      <c r="G10" s="779"/>
      <c r="H10" s="779"/>
      <c r="I10" s="779"/>
      <c r="J10" s="779"/>
      <c r="K10" s="779"/>
      <c r="L10" s="3"/>
      <c r="M10" s="3"/>
      <c r="N10" s="3"/>
      <c r="O10" s="3"/>
      <c r="P10" s="3"/>
      <c r="Q10" s="3"/>
    </row>
    <row r="11" spans="1:23" ht="15.75" customHeight="1">
      <c r="C11" s="781" t="s">
        <v>105</v>
      </c>
      <c r="D11" s="781"/>
      <c r="E11" s="781"/>
      <c r="F11" s="781"/>
      <c r="G11" s="781"/>
      <c r="H11" s="781"/>
      <c r="I11" s="781"/>
      <c r="J11" s="781"/>
      <c r="K11" s="781"/>
      <c r="L11" s="3"/>
      <c r="M11" s="3"/>
      <c r="N11" s="3"/>
      <c r="O11" s="3"/>
      <c r="P11" s="3"/>
      <c r="Q11" s="3"/>
    </row>
    <row r="12" spans="1:23" ht="15.75" customHeight="1">
      <c r="D12" s="779" t="s">
        <v>286</v>
      </c>
      <c r="E12" s="779"/>
      <c r="F12" s="779"/>
      <c r="G12" s="779"/>
      <c r="H12" s="779"/>
      <c r="I12" s="779"/>
      <c r="J12" s="779"/>
      <c r="K12" s="779"/>
      <c r="L12" s="779"/>
      <c r="M12" s="779"/>
      <c r="N12" s="779"/>
      <c r="O12" s="779"/>
      <c r="P12" s="3"/>
      <c r="Q12" s="3"/>
    </row>
    <row r="13" spans="1:23" s="5" customFormat="1" ht="15.75" customHeight="1">
      <c r="A13" s="58"/>
      <c r="B13" s="245"/>
      <c r="C13" s="245"/>
      <c r="D13" s="246"/>
      <c r="E13" s="781" t="s">
        <v>449</v>
      </c>
      <c r="F13" s="781"/>
      <c r="G13" s="781"/>
      <c r="H13" s="781"/>
      <c r="I13" s="781"/>
      <c r="J13" s="781"/>
      <c r="K13" s="781"/>
      <c r="L13" s="781"/>
      <c r="M13" s="781"/>
      <c r="N13" s="3"/>
      <c r="O13" s="3"/>
      <c r="P13" s="3"/>
      <c r="Q13" s="3"/>
    </row>
    <row r="14" spans="1:23" s="5" customFormat="1" ht="15.75" customHeight="1">
      <c r="A14" s="58"/>
      <c r="B14" s="245"/>
      <c r="C14" s="245"/>
      <c r="D14" s="246"/>
      <c r="E14" s="6"/>
      <c r="F14" s="779" t="s">
        <v>127</v>
      </c>
      <c r="G14" s="779"/>
      <c r="H14" s="779"/>
      <c r="I14" s="779"/>
      <c r="J14" s="779"/>
      <c r="K14" s="779"/>
      <c r="L14" s="779"/>
      <c r="M14" s="779"/>
      <c r="N14" s="779"/>
      <c r="O14" s="779"/>
      <c r="P14" s="779"/>
      <c r="Q14" s="3"/>
    </row>
    <row r="15" spans="1:23" s="5" customFormat="1" ht="15.75" customHeight="1">
      <c r="A15" s="58"/>
      <c r="B15" s="245"/>
      <c r="C15" s="245"/>
      <c r="D15" s="246"/>
      <c r="E15" s="6"/>
      <c r="F15" s="6"/>
      <c r="G15" s="781" t="s">
        <v>450</v>
      </c>
      <c r="H15" s="781"/>
      <c r="I15" s="781"/>
      <c r="J15" s="781"/>
      <c r="K15" s="781"/>
      <c r="L15" s="781"/>
      <c r="M15" s="781"/>
      <c r="N15" s="781"/>
      <c r="O15" s="781"/>
      <c r="P15" s="781"/>
      <c r="Q15" s="781"/>
    </row>
    <row r="16" spans="1:23" s="5" customFormat="1" ht="15.75" customHeight="1">
      <c r="A16" s="58"/>
      <c r="B16" s="245"/>
      <c r="C16" s="245"/>
      <c r="D16" s="246"/>
      <c r="E16" s="6"/>
      <c r="F16" s="6"/>
      <c r="G16" s="240"/>
      <c r="H16" s="779" t="s">
        <v>106</v>
      </c>
      <c r="I16" s="779"/>
      <c r="J16" s="779"/>
      <c r="K16" s="779"/>
      <c r="L16" s="779"/>
      <c r="M16" s="779"/>
      <c r="N16" s="779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8"/>
      <c r="B17" s="245"/>
      <c r="C17" s="245"/>
      <c r="D17" s="246"/>
      <c r="E17" s="6"/>
      <c r="F17" s="6"/>
      <c r="G17" s="240"/>
      <c r="H17" s="6"/>
      <c r="I17" s="781" t="s">
        <v>107</v>
      </c>
      <c r="J17" s="781"/>
      <c r="K17" s="781"/>
      <c r="L17" s="781"/>
      <c r="M17" s="781"/>
      <c r="N17" s="781"/>
      <c r="O17" s="781"/>
      <c r="P17" s="781"/>
      <c r="Q17" s="781"/>
      <c r="R17" s="781"/>
      <c r="S17" s="3"/>
      <c r="T17" s="3"/>
      <c r="U17" s="3"/>
      <c r="V17" s="3"/>
      <c r="W17" s="3"/>
    </row>
    <row r="18" spans="1:23" s="5" customFormat="1" ht="15.75" customHeight="1">
      <c r="A18" s="58"/>
      <c r="B18" s="245"/>
      <c r="C18" s="245"/>
      <c r="D18" s="246"/>
      <c r="E18" s="6"/>
      <c r="F18" s="6"/>
      <c r="G18" s="240"/>
      <c r="H18" s="6"/>
      <c r="I18" s="6"/>
      <c r="J18" s="779" t="s">
        <v>108</v>
      </c>
      <c r="K18" s="779"/>
      <c r="L18" s="779"/>
      <c r="M18" s="779"/>
      <c r="N18" s="779"/>
      <c r="O18" s="779"/>
      <c r="P18" s="779"/>
      <c r="Q18" s="779"/>
      <c r="R18" s="3"/>
      <c r="S18" s="3"/>
      <c r="T18" s="3"/>
      <c r="U18" s="3"/>
      <c r="V18" s="3"/>
      <c r="W18" s="3"/>
    </row>
    <row r="19" spans="1:23" s="5" customFormat="1" ht="15.75" customHeight="1">
      <c r="A19" s="58"/>
      <c r="B19" s="245"/>
      <c r="C19" s="245"/>
      <c r="D19" s="246"/>
      <c r="E19" s="6"/>
      <c r="F19" s="6"/>
      <c r="G19" s="240"/>
      <c r="H19" s="6"/>
      <c r="I19" s="6"/>
      <c r="J19" s="6"/>
      <c r="K19" s="780" t="s">
        <v>128</v>
      </c>
      <c r="L19" s="780"/>
      <c r="M19" s="780"/>
      <c r="N19" s="780"/>
      <c r="O19" s="780"/>
      <c r="P19" s="780"/>
      <c r="Q19" s="780"/>
      <c r="R19" s="780"/>
      <c r="S19" s="780"/>
      <c r="T19" s="780"/>
      <c r="U19" s="780"/>
      <c r="V19" s="3"/>
      <c r="W19" s="3"/>
    </row>
    <row r="20" spans="1:23" s="5" customFormat="1" ht="15.75" customHeight="1">
      <c r="A20" s="58"/>
      <c r="B20" s="245"/>
      <c r="C20" s="245"/>
      <c r="D20" s="246"/>
      <c r="E20" s="6"/>
      <c r="F20" s="6"/>
      <c r="G20" s="240"/>
      <c r="H20" s="6"/>
      <c r="I20" s="6"/>
      <c r="J20" s="6"/>
      <c r="K20" s="6"/>
      <c r="L20" s="779" t="s">
        <v>109</v>
      </c>
      <c r="M20" s="779"/>
      <c r="N20" s="779"/>
      <c r="O20" s="779"/>
      <c r="P20" s="779"/>
      <c r="Q20" s="779"/>
      <c r="R20" s="779"/>
      <c r="S20" s="779"/>
      <c r="T20" s="3"/>
      <c r="U20" s="3"/>
      <c r="V20" s="3"/>
      <c r="W20" s="3"/>
    </row>
    <row r="21" spans="1:23" s="5" customFormat="1" ht="15.75" customHeight="1">
      <c r="A21" s="58"/>
      <c r="B21" s="245"/>
      <c r="C21" s="245"/>
      <c r="D21" s="246"/>
      <c r="E21" s="6"/>
      <c r="F21" s="6"/>
      <c r="G21" s="240"/>
      <c r="H21" s="6"/>
      <c r="I21" s="6"/>
      <c r="J21" s="6"/>
      <c r="K21" s="6"/>
      <c r="L21" s="3"/>
      <c r="M21" s="781" t="s">
        <v>110</v>
      </c>
      <c r="N21" s="781"/>
      <c r="O21" s="781"/>
      <c r="P21" s="781"/>
      <c r="Q21" s="781"/>
      <c r="R21" s="781"/>
      <c r="S21" s="781"/>
      <c r="T21" s="781"/>
      <c r="U21" s="3"/>
      <c r="V21" s="3"/>
      <c r="W21" s="3"/>
    </row>
    <row r="22" spans="1:23" s="5" customFormat="1" ht="15.75" customHeight="1">
      <c r="A22" s="58"/>
      <c r="B22" s="245"/>
      <c r="C22" s="245"/>
      <c r="D22" s="246"/>
      <c r="E22" s="6"/>
      <c r="F22" s="6"/>
      <c r="G22" s="240"/>
      <c r="H22" s="6"/>
      <c r="I22" s="6"/>
      <c r="J22" s="6"/>
      <c r="K22" s="6"/>
      <c r="L22" s="3"/>
      <c r="M22" s="3"/>
      <c r="N22" s="779" t="s">
        <v>111</v>
      </c>
      <c r="O22" s="779"/>
      <c r="P22" s="779"/>
      <c r="Q22" s="779"/>
      <c r="R22" s="779"/>
      <c r="S22" s="779"/>
      <c r="T22" s="779"/>
      <c r="U22" s="779"/>
      <c r="V22" s="779"/>
      <c r="W22" s="779"/>
    </row>
    <row r="23" spans="1:23" s="5" customFormat="1" ht="15.75" customHeight="1">
      <c r="A23" s="58"/>
      <c r="B23" s="245"/>
      <c r="C23" s="245"/>
      <c r="D23" s="246"/>
      <c r="E23" s="6"/>
      <c r="F23" s="6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782" t="s">
        <v>76</v>
      </c>
      <c r="B1" s="782"/>
      <c r="C1" s="782"/>
      <c r="D1" s="782"/>
      <c r="E1" s="782"/>
      <c r="F1" s="782"/>
      <c r="G1" s="782"/>
      <c r="H1" s="782"/>
      <c r="I1" s="782"/>
      <c r="J1" s="782"/>
      <c r="K1" s="782"/>
      <c r="L1" s="782"/>
      <c r="M1" s="782"/>
      <c r="N1" s="782"/>
      <c r="O1" s="782"/>
      <c r="P1" s="782"/>
      <c r="Q1" s="782"/>
      <c r="R1" s="782"/>
      <c r="S1" s="782"/>
      <c r="T1" s="782"/>
    </row>
    <row r="2" spans="1:20" s="9" customFormat="1" ht="23.25" customHeight="1" thickBot="1">
      <c r="A2" s="247" t="s">
        <v>19</v>
      </c>
      <c r="B2" s="783" t="s">
        <v>29</v>
      </c>
      <c r="C2" s="784"/>
      <c r="D2" s="785"/>
      <c r="E2" s="786" t="s">
        <v>85</v>
      </c>
      <c r="F2" s="787"/>
      <c r="G2" s="788"/>
      <c r="H2" s="793" t="s">
        <v>85</v>
      </c>
      <c r="I2" s="794"/>
      <c r="J2" s="795"/>
      <c r="K2" s="789" t="s">
        <v>85</v>
      </c>
      <c r="L2" s="790"/>
      <c r="M2" s="791"/>
      <c r="N2" s="248" t="s">
        <v>36</v>
      </c>
      <c r="O2" s="248" t="s">
        <v>37</v>
      </c>
      <c r="P2" s="248" t="s">
        <v>38</v>
      </c>
      <c r="Q2" s="248" t="s">
        <v>39</v>
      </c>
      <c r="R2" s="248" t="s">
        <v>40</v>
      </c>
      <c r="S2" s="248" t="s">
        <v>41</v>
      </c>
      <c r="T2" s="248" t="s">
        <v>42</v>
      </c>
    </row>
    <row r="3" spans="1:20" s="18" customFormat="1">
      <c r="A3" s="29" t="str">
        <f>'1-συμβολαια'!A3</f>
        <v>1ο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8" customFormat="1">
      <c r="A4" s="29" t="str">
        <f>'1-συμβολαια'!A4</f>
        <v>2ο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8" customFormat="1">
      <c r="A5" s="29" t="str">
        <f>'1-συμβολαια'!A5</f>
        <v>3ο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8" customFormat="1">
      <c r="A6" s="29" t="str">
        <f>'1-συμβολαια'!A6</f>
        <v>4ο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8" customFormat="1">
      <c r="A7" s="29" t="str">
        <f>'1-συμβολαια'!A7</f>
        <v>5ο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18" customFormat="1">
      <c r="A8" s="29">
        <f>'1-συμβολαια'!A8</f>
        <v>0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10" spans="1:20" ht="15.75">
      <c r="B10" s="779" t="s">
        <v>112</v>
      </c>
      <c r="C10" s="779"/>
      <c r="D10" s="779"/>
      <c r="E10" s="779"/>
      <c r="F10" s="779"/>
      <c r="G10" s="779"/>
      <c r="H10" s="779"/>
      <c r="I10" s="116"/>
      <c r="J10" s="6"/>
      <c r="K10" s="6"/>
      <c r="L10" s="3"/>
      <c r="M10" s="3"/>
      <c r="N10" s="3"/>
      <c r="O10" s="3"/>
    </row>
    <row r="11" spans="1:20" ht="15.75">
      <c r="B11" s="6"/>
      <c r="C11" s="781" t="s">
        <v>113</v>
      </c>
      <c r="D11" s="781"/>
      <c r="E11" s="781"/>
      <c r="F11" s="781"/>
      <c r="G11" s="781"/>
      <c r="H11" s="781"/>
      <c r="I11" s="781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79" t="s">
        <v>114</v>
      </c>
      <c r="E12" s="779"/>
      <c r="F12" s="779"/>
      <c r="G12" s="779"/>
      <c r="H12" s="779"/>
      <c r="I12" s="779"/>
      <c r="J12" s="779"/>
      <c r="K12" s="779"/>
      <c r="L12" s="3"/>
      <c r="M12" s="3"/>
      <c r="N12" s="3"/>
      <c r="O12" s="3"/>
    </row>
    <row r="13" spans="1:20" ht="15.75" customHeight="1">
      <c r="B13" s="6"/>
      <c r="C13" s="6"/>
      <c r="D13" s="6"/>
      <c r="E13" s="792" t="s">
        <v>119</v>
      </c>
      <c r="F13" s="792"/>
      <c r="G13" s="792"/>
      <c r="H13" s="792"/>
      <c r="I13" s="792"/>
      <c r="J13" s="792"/>
      <c r="K13" s="792"/>
      <c r="L13" s="792"/>
      <c r="M13" s="3"/>
      <c r="N13" s="3"/>
      <c r="O13" s="3"/>
    </row>
    <row r="14" spans="1:20" ht="15.75" customHeight="1">
      <c r="B14" s="6"/>
      <c r="C14" s="6"/>
      <c r="D14" s="6"/>
      <c r="E14" s="6"/>
      <c r="F14" s="779" t="s">
        <v>115</v>
      </c>
      <c r="G14" s="779"/>
      <c r="H14" s="779"/>
      <c r="I14" s="779"/>
      <c r="J14" s="779"/>
      <c r="K14" s="779"/>
      <c r="L14" s="779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81" t="s">
        <v>116</v>
      </c>
      <c r="H15" s="781"/>
      <c r="I15" s="781"/>
      <c r="J15" s="781"/>
      <c r="K15" s="781"/>
      <c r="L15" s="781"/>
      <c r="M15" s="781"/>
      <c r="N15" s="3"/>
      <c r="O15" s="3"/>
    </row>
    <row r="16" spans="1:20" ht="15.75">
      <c r="B16" s="6"/>
      <c r="C16" s="6"/>
      <c r="D16" s="6"/>
      <c r="E16" s="6"/>
      <c r="F16" s="6"/>
      <c r="G16" s="6"/>
      <c r="H16" s="779" t="s">
        <v>117</v>
      </c>
      <c r="I16" s="779"/>
      <c r="J16" s="779"/>
      <c r="K16" s="779"/>
      <c r="L16" s="779"/>
      <c r="M16" s="779"/>
      <c r="N16" s="779"/>
      <c r="O16" s="3"/>
    </row>
    <row r="17" spans="2:15" ht="15.75">
      <c r="B17" s="6"/>
      <c r="C17" s="6"/>
      <c r="D17" s="6"/>
      <c r="E17" s="6"/>
      <c r="F17" s="6"/>
      <c r="G17" s="6"/>
      <c r="H17" s="6"/>
      <c r="I17" s="781" t="s">
        <v>118</v>
      </c>
      <c r="J17" s="781"/>
      <c r="K17" s="781"/>
      <c r="L17" s="781"/>
      <c r="M17" s="781"/>
      <c r="N17" s="781"/>
      <c r="O17" s="781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0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627" t="s">
        <v>66</v>
      </c>
      <c r="B1" s="627"/>
      <c r="C1" s="803" t="s">
        <v>67</v>
      </c>
      <c r="D1" s="803"/>
      <c r="E1" s="627" t="s">
        <v>0</v>
      </c>
      <c r="F1" s="627"/>
      <c r="G1" s="628" t="s">
        <v>10</v>
      </c>
      <c r="H1" s="628"/>
      <c r="I1" s="628"/>
      <c r="J1" s="627" t="s">
        <v>8</v>
      </c>
      <c r="K1" s="627"/>
      <c r="L1" s="804" t="s">
        <v>451</v>
      </c>
      <c r="M1" s="805"/>
      <c r="N1" s="805"/>
      <c r="O1" s="806"/>
      <c r="P1" s="802" t="s">
        <v>65</v>
      </c>
      <c r="Q1" s="802"/>
      <c r="R1" s="628" t="s">
        <v>55</v>
      </c>
      <c r="S1" s="628"/>
      <c r="T1" s="798" t="s">
        <v>46</v>
      </c>
      <c r="U1" s="796" t="s">
        <v>85</v>
      </c>
      <c r="V1" s="796"/>
      <c r="W1" s="796"/>
      <c r="X1" s="796"/>
      <c r="Y1" s="796"/>
      <c r="Z1" s="796"/>
      <c r="AA1" s="796"/>
      <c r="AB1" s="796"/>
      <c r="AC1" s="796"/>
    </row>
    <row r="2" spans="1:35" s="11" customFormat="1" ht="15.75" customHeight="1" thickBot="1">
      <c r="A2" s="93"/>
      <c r="B2" s="51"/>
      <c r="C2" s="83"/>
      <c r="D2" s="54" t="s">
        <v>68</v>
      </c>
      <c r="E2" s="94"/>
      <c r="F2" s="52" t="s">
        <v>68</v>
      </c>
      <c r="G2" s="48" t="s">
        <v>11</v>
      </c>
      <c r="H2" s="46" t="s">
        <v>12</v>
      </c>
      <c r="I2" s="47" t="s">
        <v>29</v>
      </c>
      <c r="J2" s="72" t="s">
        <v>23</v>
      </c>
      <c r="K2" s="53" t="s">
        <v>68</v>
      </c>
      <c r="L2" s="72" t="s">
        <v>316</v>
      </c>
      <c r="M2" s="72" t="s">
        <v>320</v>
      </c>
      <c r="N2" s="72" t="s">
        <v>321</v>
      </c>
      <c r="O2" s="244" t="s">
        <v>29</v>
      </c>
      <c r="P2" s="60" t="s">
        <v>23</v>
      </c>
      <c r="Q2" s="53" t="s">
        <v>68</v>
      </c>
      <c r="R2" s="72" t="s">
        <v>23</v>
      </c>
      <c r="S2" s="34" t="s">
        <v>68</v>
      </c>
      <c r="T2" s="799"/>
      <c r="U2" s="797"/>
      <c r="V2" s="797"/>
      <c r="W2" s="797"/>
      <c r="X2" s="797"/>
      <c r="Y2" s="797"/>
      <c r="Z2" s="797"/>
      <c r="AA2" s="797"/>
      <c r="AB2" s="797"/>
      <c r="AC2" s="797"/>
    </row>
    <row r="3" spans="1:35" s="18" customFormat="1">
      <c r="A3" s="13" t="str">
        <f>'1-συμβολαια'!A3</f>
        <v>1ο</v>
      </c>
      <c r="B3" s="50"/>
      <c r="C3" s="79">
        <f>'1-συμβολαια'!B3</f>
        <v>36458</v>
      </c>
      <c r="D3" s="19"/>
      <c r="E3" s="89" t="str">
        <f>'1-συμβολαια'!C3</f>
        <v xml:space="preserve">αγοραπωλησίας ΠΡΟΣΥΜΦΩΝΟ τίμημα = αρραβών = </v>
      </c>
      <c r="F3" s="14"/>
      <c r="G3" s="15" t="str">
        <f>'4-πολλυπρ'!D3</f>
        <v>;;;???</v>
      </c>
      <c r="H3" s="15" t="str">
        <f>'4-πολλυπρ'!I3</f>
        <v>219-54</v>
      </c>
      <c r="I3" s="20"/>
      <c r="J3" s="20">
        <f>'1-συμβολαια'!D3</f>
        <v>3000000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2420</v>
      </c>
      <c r="S3" s="23"/>
      <c r="T3" s="24"/>
      <c r="U3" s="84"/>
      <c r="V3" s="84"/>
      <c r="W3" s="80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50"/>
      <c r="C4" s="79">
        <f>'1-συμβολαια'!B4</f>
        <v>36474</v>
      </c>
      <c r="D4" s="19"/>
      <c r="E4" s="89" t="str">
        <f>'1-συμβολαια'!C4</f>
        <v xml:space="preserve">αγοραπωλησίας ΠΡΟΣΥΜΦΩΝΟ τίμημα 3.700.000 αρραβών = </v>
      </c>
      <c r="F4" s="14"/>
      <c r="G4" s="15" t="str">
        <f>'4-πολλυπρ'!D4</f>
        <v>;;;???</v>
      </c>
      <c r="H4" s="15" t="str">
        <f>'4-πολλυπρ'!I4</f>
        <v>219-54</v>
      </c>
      <c r="I4" s="20"/>
      <c r="J4" s="20">
        <f>'1-συμβολαια'!D4</f>
        <v>100000</v>
      </c>
      <c r="K4" s="20"/>
      <c r="L4" s="27">
        <f>'11-χαρτόσ'!D4</f>
        <v>1100</v>
      </c>
      <c r="M4" s="27"/>
      <c r="N4" s="27"/>
      <c r="O4" s="21"/>
      <c r="P4" s="17" t="e">
        <f>#REF!-R4</f>
        <v>#REF!</v>
      </c>
      <c r="Q4" s="16"/>
      <c r="R4" s="22">
        <f>'5-αντίγρ'!Q4</f>
        <v>968</v>
      </c>
      <c r="S4" s="23"/>
      <c r="T4" s="24"/>
      <c r="U4" s="84"/>
      <c r="V4" s="84"/>
      <c r="W4" s="80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3ο</v>
      </c>
      <c r="B5" s="50"/>
      <c r="C5" s="79">
        <f>'1-συμβολαια'!B5</f>
        <v>36687</v>
      </c>
      <c r="D5" s="19"/>
      <c r="E5" s="89" t="str">
        <f>'1-συμβολαια'!C5</f>
        <v>αγοραπωλησίας ΠΡΟΣΥΜΦΩΝΟ τίμημα = 4.000.000δρχ αρραβών =</v>
      </c>
      <c r="F5" s="14"/>
      <c r="G5" s="15" t="str">
        <f>'4-πολλυπρ'!D5</f>
        <v>;;;???</v>
      </c>
      <c r="H5" s="15" t="str">
        <f>'4-πολλυπρ'!I5</f>
        <v>219-54</v>
      </c>
      <c r="I5" s="20"/>
      <c r="J5" s="20">
        <f>'1-συμβολαια'!D5</f>
        <v>325000</v>
      </c>
      <c r="K5" s="20"/>
      <c r="L5" s="27">
        <f>'11-χαρτόσ'!D5</f>
        <v>1000</v>
      </c>
      <c r="M5" s="27"/>
      <c r="N5" s="27"/>
      <c r="O5" s="21"/>
      <c r="P5" s="17" t="e">
        <f>#REF!-R5</f>
        <v>#REF!</v>
      </c>
      <c r="Q5" s="16"/>
      <c r="R5" s="22">
        <f>'5-αντίγρ'!Q5</f>
        <v>968</v>
      </c>
      <c r="S5" s="23"/>
      <c r="T5" s="24"/>
      <c r="U5" s="84"/>
      <c r="V5" s="84"/>
      <c r="W5" s="80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4ο</v>
      </c>
      <c r="B6" s="50"/>
      <c r="C6" s="79">
        <f>'1-συμβολαια'!B6</f>
        <v>36779</v>
      </c>
      <c r="D6" s="19"/>
      <c r="E6" s="89" t="str">
        <f>'1-συμβολαια'!C6</f>
        <v>αγοραπωλησίας ΠΡΟΣΥΜΦΩΝΟ τίμημα = αρραβών =</v>
      </c>
      <c r="F6" s="14"/>
      <c r="G6" s="15" t="str">
        <f>'4-πολλυπρ'!D6</f>
        <v>;;;???</v>
      </c>
      <c r="H6" s="15" t="str">
        <f>'4-πολλυπρ'!I6</f>
        <v>219-54</v>
      </c>
      <c r="I6" s="20"/>
      <c r="J6" s="20">
        <f>'1-συμβολαια'!D6</f>
        <v>3350000</v>
      </c>
      <c r="K6" s="20"/>
      <c r="L6" s="27">
        <f>'11-χαρτόσ'!D6</f>
        <v>1100</v>
      </c>
      <c r="M6" s="27"/>
      <c r="N6" s="27"/>
      <c r="O6" s="21"/>
      <c r="P6" s="17" t="e">
        <f>#REF!-R6</f>
        <v>#REF!</v>
      </c>
      <c r="Q6" s="16"/>
      <c r="R6" s="22">
        <f>'5-αντίγρ'!Q6</f>
        <v>968</v>
      </c>
      <c r="S6" s="23"/>
      <c r="T6" s="24"/>
      <c r="U6" s="84"/>
      <c r="V6" s="84"/>
      <c r="W6" s="80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5ο</v>
      </c>
      <c r="B7" s="50"/>
      <c r="C7" s="79">
        <f>'1-συμβολαια'!B7</f>
        <v>36889</v>
      </c>
      <c r="D7" s="19"/>
      <c r="E7" s="89" t="str">
        <f>'1-συμβολαια'!C7</f>
        <v>αγοραπωλησία ΒΑΣΕΙ προσυμφώνου 2ο τίμημα = 3.700.000 αρραβών = 100.000</v>
      </c>
      <c r="F7" s="14"/>
      <c r="G7" s="15" t="str">
        <f>'4-πολλυπρ'!D7</f>
        <v>;;;???</v>
      </c>
      <c r="H7" s="15" t="str">
        <f>'4-πολλυπρ'!I7</f>
        <v>219-54 = υιός</v>
      </c>
      <c r="I7" s="20"/>
      <c r="J7" s="20">
        <f>'1-συμβολαια'!D7</f>
        <v>3600000</v>
      </c>
      <c r="K7" s="20"/>
      <c r="L7" s="27">
        <f>'11-χαρτόσ'!D7</f>
        <v>1000</v>
      </c>
      <c r="M7" s="27"/>
      <c r="N7" s="27"/>
      <c r="O7" s="21"/>
      <c r="P7" s="17" t="e">
        <f>#REF!-R7</f>
        <v>#REF!</v>
      </c>
      <c r="Q7" s="16"/>
      <c r="R7" s="22">
        <f>'5-αντίγρ'!Q7</f>
        <v>968</v>
      </c>
      <c r="S7" s="23"/>
      <c r="T7" s="24"/>
      <c r="U7" s="84"/>
      <c r="V7" s="84"/>
      <c r="W7" s="80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0"/>
      <c r="C8" s="79">
        <f>'1-συμβολαια'!B8</f>
        <v>0</v>
      </c>
      <c r="D8" s="19"/>
      <c r="E8" s="89" t="str">
        <f>'1-συμβολαια'!C8</f>
        <v>χρησικτησία αγροτεμαχίου = 1992 ΑΝΑΔΑΣΜΟΣ</v>
      </c>
      <c r="F8" s="14"/>
      <c r="G8" s="15">
        <f>'4-πολλυπρ'!D8</f>
        <v>0</v>
      </c>
      <c r="H8" s="15" t="str">
        <f>'4-πολλυπρ'!I8</f>
        <v>???</v>
      </c>
      <c r="I8" s="20"/>
      <c r="J8" s="20">
        <f>'1-συμβολαια'!D8</f>
        <v>2999999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4"/>
      <c r="V8" s="84"/>
      <c r="W8" s="80"/>
      <c r="X8" s="25"/>
      <c r="Y8" s="25"/>
      <c r="Z8" s="25"/>
      <c r="AA8" s="25"/>
      <c r="AB8" s="25"/>
      <c r="AC8" s="25"/>
    </row>
    <row r="9" spans="1:35">
      <c r="A9" s="800" t="s">
        <v>56</v>
      </c>
      <c r="B9" s="801"/>
      <c r="C9" s="801"/>
      <c r="D9" s="801"/>
      <c r="E9" s="801"/>
      <c r="F9" s="801"/>
      <c r="G9" s="801"/>
      <c r="H9" s="801"/>
      <c r="I9" s="801"/>
      <c r="J9" s="801"/>
      <c r="K9" s="45"/>
      <c r="L9" s="1">
        <f>SUM(L3:L8)</f>
        <v>5200</v>
      </c>
      <c r="M9" s="1"/>
      <c r="N9" s="1"/>
      <c r="O9" s="1">
        <f>SUM(O3:O8)</f>
        <v>0</v>
      </c>
      <c r="P9" s="38" t="e">
        <f>SUM(P3:P8)</f>
        <v>#REF!</v>
      </c>
      <c r="Q9" s="1">
        <f>SUM(Q3:Q8)</f>
        <v>0</v>
      </c>
      <c r="R9" s="1">
        <f>SUM(R3:R8)</f>
        <v>6292</v>
      </c>
      <c r="S9" s="1">
        <f>SUM(S3:S8)</f>
        <v>0</v>
      </c>
      <c r="T9" s="3"/>
      <c r="U9" s="81"/>
      <c r="V9" s="81"/>
    </row>
    <row r="10" spans="1:35">
      <c r="T10" s="118"/>
    </row>
    <row r="11" spans="1:35" ht="15.75" customHeight="1">
      <c r="T11" s="118"/>
      <c r="U11" s="779" t="s">
        <v>120</v>
      </c>
      <c r="V11" s="779"/>
      <c r="W11" s="779"/>
      <c r="X11" s="779"/>
      <c r="Y11" s="779"/>
      <c r="Z11" s="779"/>
      <c r="AA11" s="779"/>
      <c r="AB11" s="779"/>
      <c r="AC11" s="779"/>
      <c r="AD11" s="116"/>
      <c r="AE11" s="116"/>
      <c r="AF11" s="116"/>
      <c r="AG11" s="116"/>
      <c r="AH11" s="111"/>
      <c r="AI11" s="111"/>
    </row>
    <row r="12" spans="1:35" ht="15.75" customHeight="1">
      <c r="T12" s="118"/>
      <c r="U12" s="117"/>
      <c r="V12" s="781" t="s">
        <v>121</v>
      </c>
      <c r="W12" s="781"/>
      <c r="X12" s="781"/>
      <c r="Y12" s="781"/>
      <c r="Z12" s="781"/>
      <c r="AA12" s="781"/>
      <c r="AB12" s="781"/>
      <c r="AC12" s="781"/>
      <c r="AD12" s="781"/>
      <c r="AE12" s="111"/>
      <c r="AF12" s="111"/>
      <c r="AG12" s="111"/>
      <c r="AH12" s="111"/>
      <c r="AI12" s="111"/>
    </row>
    <row r="13" spans="1:35" ht="15.75" customHeight="1">
      <c r="T13" s="118"/>
      <c r="U13" s="117"/>
      <c r="V13" s="117"/>
      <c r="W13" s="779" t="s">
        <v>122</v>
      </c>
      <c r="X13" s="779"/>
      <c r="Y13" s="779"/>
      <c r="Z13" s="779"/>
      <c r="AA13" s="779"/>
      <c r="AB13" s="779"/>
      <c r="AC13" s="779"/>
      <c r="AD13" s="779"/>
      <c r="AE13" s="779"/>
      <c r="AF13" s="111"/>
      <c r="AG13" s="111"/>
      <c r="AH13" s="111"/>
      <c r="AI13" s="111"/>
    </row>
    <row r="14" spans="1:35" ht="15.75">
      <c r="U14" s="117"/>
      <c r="V14" s="117"/>
      <c r="W14" s="117"/>
      <c r="X14" s="781" t="s">
        <v>123</v>
      </c>
      <c r="Y14" s="781"/>
      <c r="Z14" s="781"/>
      <c r="AA14" s="781"/>
      <c r="AB14" s="781"/>
      <c r="AC14" s="781"/>
      <c r="AD14" s="781"/>
      <c r="AE14" s="781"/>
      <c r="AF14" s="781"/>
      <c r="AG14" s="111"/>
      <c r="AH14" s="111"/>
      <c r="AI14" s="111"/>
    </row>
    <row r="15" spans="1:35" ht="15.75">
      <c r="U15" s="117"/>
      <c r="V15" s="117"/>
      <c r="W15" s="117"/>
      <c r="X15" s="117"/>
      <c r="Y15" s="779" t="s">
        <v>124</v>
      </c>
      <c r="Z15" s="779"/>
      <c r="AA15" s="779"/>
      <c r="AB15" s="779"/>
      <c r="AC15" s="779"/>
      <c r="AD15" s="779"/>
      <c r="AE15" s="779"/>
      <c r="AF15" s="779"/>
      <c r="AG15" s="779"/>
      <c r="AH15" s="111"/>
      <c r="AI15" s="111"/>
    </row>
    <row r="16" spans="1:35" ht="15.75">
      <c r="U16" s="117"/>
      <c r="V16" s="117"/>
      <c r="W16" s="117"/>
      <c r="X16" s="117"/>
      <c r="Y16" s="117"/>
      <c r="Z16" s="781" t="s">
        <v>125</v>
      </c>
      <c r="AA16" s="781"/>
      <c r="AB16" s="781"/>
      <c r="AC16" s="781"/>
      <c r="AD16" s="781"/>
      <c r="AE16" s="781"/>
      <c r="AF16" s="781"/>
      <c r="AG16" s="781"/>
      <c r="AH16" s="781"/>
      <c r="AI16" s="111"/>
    </row>
    <row r="17" spans="21:35" ht="15.75">
      <c r="U17" s="117"/>
      <c r="V17" s="117"/>
      <c r="W17" s="117"/>
      <c r="X17" s="117"/>
      <c r="Y17" s="117"/>
      <c r="Z17" s="117"/>
      <c r="AA17" s="779" t="s">
        <v>126</v>
      </c>
      <c r="AB17" s="779"/>
      <c r="AC17" s="779"/>
      <c r="AD17" s="779"/>
      <c r="AE17" s="779"/>
      <c r="AF17" s="779"/>
      <c r="AG17" s="779"/>
      <c r="AH17" s="779"/>
      <c r="AI17" s="779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8" customFormat="1" ht="32.25" customHeight="1">
      <c r="A1" s="811" t="s">
        <v>31</v>
      </c>
      <c r="B1" s="812"/>
      <c r="C1" s="812"/>
      <c r="D1" s="812"/>
      <c r="E1" s="813"/>
      <c r="F1" s="814" t="s">
        <v>289</v>
      </c>
      <c r="G1" s="815"/>
      <c r="H1" s="815"/>
      <c r="I1" s="816"/>
      <c r="J1" s="807" t="s">
        <v>290</v>
      </c>
      <c r="K1" s="808"/>
      <c r="L1" s="808"/>
      <c r="M1" s="808"/>
      <c r="N1" s="808"/>
      <c r="O1" s="808"/>
      <c r="P1" s="808"/>
      <c r="Q1" s="808"/>
      <c r="R1" s="808"/>
      <c r="S1" s="808"/>
      <c r="T1" s="808"/>
      <c r="U1" s="808"/>
      <c r="V1" s="808"/>
      <c r="W1" s="808"/>
      <c r="X1" s="808"/>
      <c r="Y1" s="809"/>
      <c r="Z1" s="817" t="s">
        <v>291</v>
      </c>
      <c r="AA1" s="818"/>
      <c r="AB1" s="818"/>
      <c r="AC1" s="819"/>
      <c r="AD1" s="807" t="s">
        <v>292</v>
      </c>
      <c r="AE1" s="808"/>
      <c r="AF1" s="808"/>
      <c r="AG1" s="808"/>
      <c r="AH1" s="808"/>
      <c r="AI1" s="808"/>
      <c r="AJ1" s="808"/>
      <c r="AK1" s="808"/>
      <c r="AL1" s="808"/>
      <c r="AM1" s="808"/>
      <c r="AN1" s="808"/>
      <c r="AO1" s="808"/>
      <c r="AP1" s="808"/>
      <c r="AQ1" s="808"/>
      <c r="AR1" s="808"/>
      <c r="AS1" s="809"/>
      <c r="AT1" s="814" t="s">
        <v>293</v>
      </c>
      <c r="AU1" s="815"/>
      <c r="AV1" s="815"/>
      <c r="AW1" s="816"/>
      <c r="AX1" s="807" t="s">
        <v>294</v>
      </c>
      <c r="AY1" s="808"/>
      <c r="AZ1" s="808"/>
      <c r="BA1" s="808"/>
      <c r="BB1" s="808"/>
      <c r="BC1" s="808"/>
      <c r="BD1" s="808"/>
      <c r="BE1" s="808"/>
      <c r="BF1" s="808"/>
      <c r="BG1" s="808"/>
      <c r="BH1" s="808"/>
      <c r="BI1" s="808"/>
      <c r="BJ1" s="808"/>
      <c r="BK1" s="808"/>
      <c r="BL1" s="808"/>
      <c r="BM1" s="809"/>
    </row>
    <row r="2" spans="1:65" s="4" customFormat="1" ht="23.25" customHeight="1">
      <c r="A2" s="180" t="s">
        <v>19</v>
      </c>
      <c r="B2" s="180" t="s">
        <v>295</v>
      </c>
      <c r="C2" s="181" t="s">
        <v>296</v>
      </c>
      <c r="D2" s="574" t="s">
        <v>29</v>
      </c>
      <c r="E2" s="778"/>
      <c r="F2" s="182" t="s">
        <v>297</v>
      </c>
      <c r="G2" s="180" t="s">
        <v>18</v>
      </c>
      <c r="H2" s="182" t="s">
        <v>23</v>
      </c>
      <c r="I2" s="183" t="s">
        <v>85</v>
      </c>
      <c r="J2" s="184" t="s">
        <v>298</v>
      </c>
      <c r="K2" s="184" t="s">
        <v>299</v>
      </c>
      <c r="L2" s="182" t="s">
        <v>300</v>
      </c>
      <c r="M2" s="182" t="s">
        <v>301</v>
      </c>
      <c r="N2" s="182" t="s">
        <v>302</v>
      </c>
      <c r="O2" s="182" t="s">
        <v>303</v>
      </c>
      <c r="P2" s="182" t="s">
        <v>304</v>
      </c>
      <c r="Q2" s="182" t="s">
        <v>305</v>
      </c>
      <c r="R2" s="182" t="s">
        <v>306</v>
      </c>
      <c r="S2" s="182" t="s">
        <v>307</v>
      </c>
      <c r="T2" s="182" t="s">
        <v>308</v>
      </c>
      <c r="U2" s="182" t="s">
        <v>23</v>
      </c>
      <c r="V2" s="182" t="s">
        <v>309</v>
      </c>
      <c r="W2" s="182" t="s">
        <v>310</v>
      </c>
      <c r="X2" s="182" t="s">
        <v>311</v>
      </c>
      <c r="Y2" s="185" t="s">
        <v>312</v>
      </c>
      <c r="Z2" s="182" t="s">
        <v>297</v>
      </c>
      <c r="AA2" s="180" t="s">
        <v>18</v>
      </c>
      <c r="AB2" s="182" t="s">
        <v>23</v>
      </c>
      <c r="AC2" s="186" t="s">
        <v>85</v>
      </c>
      <c r="AD2" s="184" t="s">
        <v>298</v>
      </c>
      <c r="AE2" s="184" t="s">
        <v>299</v>
      </c>
      <c r="AF2" s="182" t="s">
        <v>300</v>
      </c>
      <c r="AG2" s="182" t="s">
        <v>301</v>
      </c>
      <c r="AH2" s="182" t="s">
        <v>302</v>
      </c>
      <c r="AI2" s="182" t="s">
        <v>303</v>
      </c>
      <c r="AJ2" s="182" t="s">
        <v>304</v>
      </c>
      <c r="AK2" s="182" t="s">
        <v>305</v>
      </c>
      <c r="AL2" s="182" t="s">
        <v>306</v>
      </c>
      <c r="AM2" s="182" t="s">
        <v>307</v>
      </c>
      <c r="AN2" s="182" t="s">
        <v>308</v>
      </c>
      <c r="AO2" s="182" t="s">
        <v>23</v>
      </c>
      <c r="AP2" s="182" t="s">
        <v>309</v>
      </c>
      <c r="AQ2" s="182" t="s">
        <v>310</v>
      </c>
      <c r="AR2" s="182" t="s">
        <v>311</v>
      </c>
      <c r="AS2" s="185" t="s">
        <v>312</v>
      </c>
      <c r="AT2" s="182" t="s">
        <v>297</v>
      </c>
      <c r="AU2" s="180" t="s">
        <v>18</v>
      </c>
      <c r="AV2" s="182" t="s">
        <v>23</v>
      </c>
      <c r="AW2" s="183" t="s">
        <v>85</v>
      </c>
      <c r="AX2" s="184" t="s">
        <v>298</v>
      </c>
      <c r="AY2" s="184" t="s">
        <v>299</v>
      </c>
      <c r="AZ2" s="182" t="s">
        <v>300</v>
      </c>
      <c r="BA2" s="182" t="s">
        <v>301</v>
      </c>
      <c r="BB2" s="182" t="s">
        <v>302</v>
      </c>
      <c r="BC2" s="182" t="s">
        <v>303</v>
      </c>
      <c r="BD2" s="182" t="s">
        <v>304</v>
      </c>
      <c r="BE2" s="182" t="s">
        <v>305</v>
      </c>
      <c r="BF2" s="182" t="s">
        <v>306</v>
      </c>
      <c r="BG2" s="182" t="s">
        <v>307</v>
      </c>
      <c r="BH2" s="182" t="s">
        <v>308</v>
      </c>
      <c r="BI2" s="182" t="s">
        <v>23</v>
      </c>
      <c r="BJ2" s="182" t="s">
        <v>309</v>
      </c>
      <c r="BK2" s="182" t="s">
        <v>310</v>
      </c>
      <c r="BL2" s="182" t="s">
        <v>313</v>
      </c>
      <c r="BM2" s="185" t="s">
        <v>312</v>
      </c>
    </row>
    <row r="3" spans="1:65" s="33" customFormat="1">
      <c r="A3" s="29" t="str">
        <f>'1-συμβολαια'!A3</f>
        <v>1ο</v>
      </c>
      <c r="B3" s="15" t="str">
        <f>'4-πολλυπρ'!D3</f>
        <v>;;;???</v>
      </c>
      <c r="C3" s="15" t="str">
        <f>'4-πολλυπρ'!I3</f>
        <v>219-54</v>
      </c>
      <c r="D3" s="31"/>
      <c r="E3" s="29"/>
      <c r="F3" s="29"/>
      <c r="G3" s="30"/>
      <c r="H3" s="29"/>
      <c r="I3" s="29"/>
      <c r="J3" s="29"/>
      <c r="K3" s="137" t="s">
        <v>314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7" t="s">
        <v>314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5" t="str">
        <f>'4-πολλυπρ'!D4</f>
        <v>;;;???</v>
      </c>
      <c r="C4" s="15" t="str">
        <f>'4-πολλυπρ'!I4</f>
        <v>219-54</v>
      </c>
      <c r="D4" s="31"/>
      <c r="E4" s="29"/>
      <c r="F4" s="29"/>
      <c r="G4" s="30"/>
      <c r="H4" s="29"/>
      <c r="I4" s="29"/>
      <c r="J4" s="29"/>
      <c r="K4" s="137" t="s">
        <v>314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7" t="s">
        <v>314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3ο</v>
      </c>
      <c r="B5" s="15" t="str">
        <f>'4-πολλυπρ'!D5</f>
        <v>;;;???</v>
      </c>
      <c r="C5" s="15" t="str">
        <f>'4-πολλυπρ'!I5</f>
        <v>219-54</v>
      </c>
      <c r="D5" s="31"/>
      <c r="E5" s="29"/>
      <c r="F5" s="29"/>
      <c r="G5" s="30"/>
      <c r="H5" s="29"/>
      <c r="I5" s="29"/>
      <c r="J5" s="29"/>
      <c r="K5" s="137" t="s">
        <v>314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7" t="s">
        <v>314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4ο</v>
      </c>
      <c r="B6" s="15" t="str">
        <f>'4-πολλυπρ'!D6</f>
        <v>;;;???</v>
      </c>
      <c r="C6" s="15" t="str">
        <f>'4-πολλυπρ'!I6</f>
        <v>219-54</v>
      </c>
      <c r="D6" s="31"/>
      <c r="E6" s="29"/>
      <c r="F6" s="29"/>
      <c r="G6" s="30"/>
      <c r="H6" s="29"/>
      <c r="I6" s="29"/>
      <c r="J6" s="29"/>
      <c r="K6" s="137" t="s">
        <v>314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7" t="s">
        <v>314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5ο</v>
      </c>
      <c r="B7" s="15" t="str">
        <f>'4-πολλυπρ'!D7</f>
        <v>;;;???</v>
      </c>
      <c r="C7" s="15" t="str">
        <f>'4-πολλυπρ'!I7</f>
        <v>219-54 = υιός</v>
      </c>
      <c r="D7" s="31"/>
      <c r="E7" s="29"/>
      <c r="F7" s="29"/>
      <c r="G7" s="30"/>
      <c r="H7" s="29"/>
      <c r="I7" s="29"/>
      <c r="J7" s="29"/>
      <c r="K7" s="137" t="s">
        <v>314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7" t="s">
        <v>314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0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5">
        <f>'4-πολλυπρ'!D8</f>
        <v>0</v>
      </c>
      <c r="C8" s="15" t="str">
        <f>'4-πολλυπρ'!I8</f>
        <v>???</v>
      </c>
      <c r="D8" s="31"/>
      <c r="E8" s="29"/>
      <c r="F8" s="29"/>
      <c r="G8" s="30"/>
      <c r="H8" s="29"/>
      <c r="I8" s="29"/>
      <c r="J8" s="29"/>
      <c r="K8" s="137" t="s">
        <v>314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7" t="s">
        <v>314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10" spans="1:65">
      <c r="F10" s="810" t="s">
        <v>315</v>
      </c>
      <c r="G10" s="810"/>
      <c r="H10" s="810"/>
      <c r="I10" s="810"/>
    </row>
    <row r="11" spans="1:65">
      <c r="F11" s="810"/>
      <c r="G11" s="810"/>
      <c r="H11" s="810"/>
      <c r="I11" s="810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82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7.28515625" style="8" bestFit="1" customWidth="1"/>
    <col min="2" max="2" width="8.7109375" style="132" bestFit="1" customWidth="1"/>
    <col min="3" max="3" width="29.140625" style="90" bestFit="1" customWidth="1"/>
    <col min="4" max="4" width="8.5703125" style="3" customWidth="1"/>
    <col min="5" max="5" width="12.42578125" style="3" customWidth="1"/>
    <col min="6" max="6" width="9" style="3" customWidth="1"/>
    <col min="7" max="7" width="8.140625" style="2" customWidth="1"/>
    <col min="8" max="8" width="9" style="2" customWidth="1"/>
    <col min="9" max="9" width="9.42578125" style="2" bestFit="1" customWidth="1"/>
    <col min="10" max="10" width="8.140625" style="2" customWidth="1"/>
    <col min="11" max="11" width="8.140625" style="2" bestFit="1" customWidth="1"/>
    <col min="12" max="12" width="10.28515625" style="2" customWidth="1"/>
    <col min="13" max="13" width="10.28515625" style="2" bestFit="1" customWidth="1"/>
    <col min="14" max="14" width="11.140625" style="2" customWidth="1"/>
    <col min="15" max="15" width="10.28515625" style="2" customWidth="1"/>
    <col min="16" max="16" width="6.5703125" style="2" bestFit="1" customWidth="1"/>
    <col min="17" max="17" width="5.7109375" style="2" bestFit="1" customWidth="1"/>
    <col min="18" max="18" width="12.140625" style="75" customWidth="1"/>
    <col min="19" max="19" width="4.5703125" style="75" bestFit="1" customWidth="1"/>
    <col min="20" max="20" width="10.28515625" style="2" bestFit="1" customWidth="1"/>
    <col min="21" max="21" width="5.7109375" style="2" bestFit="1" customWidth="1"/>
    <col min="22" max="22" width="7.28515625" style="2" bestFit="1" customWidth="1"/>
    <col min="23" max="24" width="10.28515625" style="2" bestFit="1" customWidth="1"/>
    <col min="25" max="25" width="9" style="2" bestFit="1" customWidth="1"/>
    <col min="26" max="26" width="11.140625" style="2" bestFit="1" customWidth="1"/>
    <col min="27" max="27" width="10.28515625" style="2" bestFit="1" customWidth="1"/>
    <col min="28" max="28" width="8.5703125" style="2" bestFit="1" customWidth="1"/>
    <col min="29" max="29" width="11.140625" style="2" bestFit="1" customWidth="1"/>
    <col min="30" max="30" width="10.28515625" style="2" bestFit="1" customWidth="1"/>
    <col min="31" max="31" width="9" style="2" bestFit="1" customWidth="1"/>
    <col min="32" max="32" width="9.42578125" style="2" bestFit="1" customWidth="1"/>
    <col min="33" max="33" width="11.140625" style="2" bestFit="1" customWidth="1"/>
    <col min="34" max="34" width="11.140625" style="2" customWidth="1"/>
    <col min="35" max="35" width="9.5703125" style="28" customWidth="1"/>
    <col min="36" max="36" width="9.42578125" style="28" bestFit="1" customWidth="1"/>
    <col min="37" max="37" width="33" style="77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2" ht="15.75">
      <c r="A1" s="843" t="s">
        <v>1</v>
      </c>
      <c r="B1" s="845" t="s">
        <v>2</v>
      </c>
      <c r="C1" s="842" t="s">
        <v>0</v>
      </c>
      <c r="D1" s="846" t="s">
        <v>11</v>
      </c>
      <c r="E1" s="840" t="s">
        <v>12</v>
      </c>
      <c r="F1" s="850" t="s">
        <v>453</v>
      </c>
      <c r="G1" s="850"/>
      <c r="H1" s="850"/>
      <c r="I1" s="850"/>
      <c r="J1" s="848" t="s">
        <v>366</v>
      </c>
      <c r="K1" s="849"/>
      <c r="L1" s="740" t="s">
        <v>494</v>
      </c>
      <c r="M1" s="740"/>
      <c r="N1" s="851" t="s">
        <v>139</v>
      </c>
      <c r="O1" s="852"/>
      <c r="P1" s="855" t="s">
        <v>77</v>
      </c>
      <c r="Q1" s="856"/>
      <c r="R1" s="856"/>
      <c r="S1" s="856"/>
      <c r="T1" s="856"/>
      <c r="U1" s="830" t="s">
        <v>495</v>
      </c>
      <c r="V1" s="831"/>
      <c r="W1" s="820" t="s">
        <v>43</v>
      </c>
      <c r="X1" s="821"/>
      <c r="Y1" s="822"/>
      <c r="Z1" s="823" t="s">
        <v>58</v>
      </c>
      <c r="AA1" s="824"/>
      <c r="AB1" s="825"/>
      <c r="AC1" s="857" t="s">
        <v>78</v>
      </c>
      <c r="AD1" s="858"/>
      <c r="AE1" s="858"/>
      <c r="AF1" s="858"/>
      <c r="AG1" s="858"/>
      <c r="AH1" s="408"/>
      <c r="AI1" s="826" t="s">
        <v>54</v>
      </c>
      <c r="AJ1" s="828" t="s">
        <v>44</v>
      </c>
      <c r="AK1" s="853" t="s">
        <v>81</v>
      </c>
      <c r="AL1" s="834" t="s">
        <v>29</v>
      </c>
      <c r="AM1" s="835"/>
      <c r="AN1" s="835"/>
      <c r="AO1" s="835"/>
      <c r="AP1" s="836"/>
    </row>
    <row r="2" spans="1:42" ht="26.25" thickBot="1">
      <c r="A2" s="844"/>
      <c r="B2" s="562"/>
      <c r="C2" s="599"/>
      <c r="D2" s="847"/>
      <c r="E2" s="841"/>
      <c r="F2" s="334" t="s">
        <v>254</v>
      </c>
      <c r="G2" s="335" t="s">
        <v>92</v>
      </c>
      <c r="H2" s="335" t="s">
        <v>47</v>
      </c>
      <c r="I2" s="333" t="s">
        <v>408</v>
      </c>
      <c r="J2" s="252" t="s">
        <v>23</v>
      </c>
      <c r="K2" s="336" t="s">
        <v>408</v>
      </c>
      <c r="L2" s="176"/>
      <c r="M2" s="337" t="s">
        <v>408</v>
      </c>
      <c r="N2" s="41" t="s">
        <v>23</v>
      </c>
      <c r="O2" s="333" t="s">
        <v>408</v>
      </c>
      <c r="P2" s="69" t="s">
        <v>23</v>
      </c>
      <c r="Q2" s="252" t="s">
        <v>408</v>
      </c>
      <c r="R2" s="74" t="s">
        <v>82</v>
      </c>
      <c r="S2" s="74" t="s">
        <v>565</v>
      </c>
      <c r="T2" s="169" t="s">
        <v>566</v>
      </c>
      <c r="U2" s="41" t="s">
        <v>23</v>
      </c>
      <c r="V2" s="332" t="s">
        <v>408</v>
      </c>
      <c r="W2" s="41" t="s">
        <v>23</v>
      </c>
      <c r="X2" s="252" t="s">
        <v>408</v>
      </c>
      <c r="Y2" s="36" t="s">
        <v>34</v>
      </c>
      <c r="Z2" s="41" t="s">
        <v>23</v>
      </c>
      <c r="AA2" s="252" t="s">
        <v>408</v>
      </c>
      <c r="AB2" s="37" t="s">
        <v>34</v>
      </c>
      <c r="AC2" s="41" t="s">
        <v>497</v>
      </c>
      <c r="AD2" s="252" t="s">
        <v>408</v>
      </c>
      <c r="AE2" s="10" t="s">
        <v>496</v>
      </c>
      <c r="AF2" s="252" t="s">
        <v>408</v>
      </c>
      <c r="AG2" s="10" t="s">
        <v>33</v>
      </c>
      <c r="AH2" s="409" t="s">
        <v>408</v>
      </c>
      <c r="AI2" s="827"/>
      <c r="AJ2" s="829"/>
      <c r="AK2" s="854"/>
      <c r="AL2" s="834"/>
      <c r="AM2" s="835"/>
      <c r="AN2" s="835"/>
      <c r="AO2" s="835"/>
      <c r="AP2" s="836"/>
    </row>
    <row r="3" spans="1:42" s="5" customFormat="1">
      <c r="A3" s="548" t="str">
        <f>'1-συμβολαια'!A3</f>
        <v>1ο</v>
      </c>
      <c r="B3" s="357">
        <f>'1-συμβολαια'!B3</f>
        <v>36458</v>
      </c>
      <c r="C3" s="329" t="str">
        <f>'1-συμβολαια'!C3</f>
        <v xml:space="preserve">αγοραπωλησίας ΠΡΟΣΥΜΦΩΝΟ τίμημα = αρραβών = </v>
      </c>
      <c r="D3" s="295" t="str">
        <f>'4-πολλυπρ'!D3</f>
        <v>;;;???</v>
      </c>
      <c r="E3" s="295" t="str">
        <f>'4-πολλυπρ'!I3</f>
        <v>219-54</v>
      </c>
      <c r="F3" s="295">
        <f>'14-βιβλΕσ'!O3</f>
        <v>1700</v>
      </c>
      <c r="G3" s="269">
        <f>'14-βιβλΕσ'!Q3</f>
        <v>289</v>
      </c>
      <c r="H3" s="269">
        <f t="shared" ref="H3:H5" si="0">F3+G3</f>
        <v>1989</v>
      </c>
      <c r="I3" s="330">
        <f t="shared" ref="I3:I5" si="1">H3/340.75</f>
        <v>5.8371239911958916</v>
      </c>
      <c r="J3" s="269">
        <f>'8-κ-15-17'!AG3</f>
        <v>0</v>
      </c>
      <c r="K3" s="330">
        <f t="shared" ref="K3:K5" si="2">J3/340.75</f>
        <v>0</v>
      </c>
      <c r="L3" s="269">
        <f>('14-βιβλΕσ'!N3+'14-βιβλΕσ'!O3+'14-βιβλΕσ'!R3)*40%</f>
        <v>29875.600000000002</v>
      </c>
      <c r="M3" s="330">
        <f t="shared" ref="M3:M5" si="3">L3/340.75</f>
        <v>87.676008804108591</v>
      </c>
      <c r="N3" s="269">
        <f>'14-βιβλΕσ'!R3</f>
        <v>49161</v>
      </c>
      <c r="O3" s="330">
        <f t="shared" ref="O3:O5" si="4">N3/340.75</f>
        <v>144.27292736610417</v>
      </c>
      <c r="P3" s="269"/>
      <c r="Q3" s="330"/>
      <c r="R3" s="269"/>
      <c r="S3" s="269"/>
      <c r="T3" s="330">
        <f>AH3</f>
        <v>218.37123991195892</v>
      </c>
      <c r="U3" s="407"/>
      <c r="V3" s="407"/>
      <c r="W3" s="269">
        <f>AG3</f>
        <v>74410</v>
      </c>
      <c r="X3" s="330">
        <f t="shared" ref="X3:X5" si="5">W3/340.75</f>
        <v>218.37123991195892</v>
      </c>
      <c r="Y3" s="273">
        <v>10219.53400037866</v>
      </c>
      <c r="Z3" s="407"/>
      <c r="AA3" s="447"/>
      <c r="AB3" s="546"/>
      <c r="AC3" s="269">
        <f>'1-συμβολαια'!L3+'1-συμβολαια'!P3+1000+'8-κ-15-17'!AE3+'14-βιβλΕσ'!L3+'14-βιβλΕσ'!Q3+'14-βιβλΕσ'!R3</f>
        <v>132178</v>
      </c>
      <c r="AD3" s="330">
        <f t="shared" ref="AD3:AD5" si="6">AC3/340.75</f>
        <v>387.90315480557592</v>
      </c>
      <c r="AE3" s="269">
        <f>'1-συμβολαια'!M3</f>
        <v>57768</v>
      </c>
      <c r="AF3" s="330">
        <f t="shared" ref="AF3:AF5" si="7">AE3/340.75</f>
        <v>169.53191489361703</v>
      </c>
      <c r="AG3" s="269">
        <f t="shared" ref="AG3:AG5" si="8">AC3-AE3</f>
        <v>74410</v>
      </c>
      <c r="AH3" s="330">
        <f t="shared" ref="AH3:AH5" si="9">AG3/340.75</f>
        <v>218.37123991195892</v>
      </c>
      <c r="AI3" s="314">
        <v>46016</v>
      </c>
      <c r="AJ3" s="318">
        <f>Y3+AB3</f>
        <v>10219.53400037866</v>
      </c>
      <c r="AK3" s="331" t="s">
        <v>529</v>
      </c>
      <c r="AL3" s="73"/>
      <c r="AM3" s="73"/>
      <c r="AN3" s="73"/>
      <c r="AO3" s="73"/>
      <c r="AP3" s="73"/>
    </row>
    <row r="4" spans="1:42" s="5" customFormat="1">
      <c r="A4" s="548" t="str">
        <f>'1-συμβολαια'!A4</f>
        <v>2ο</v>
      </c>
      <c r="B4" s="357">
        <f>'1-συμβολαια'!B4</f>
        <v>36474</v>
      </c>
      <c r="C4" s="329" t="str">
        <f>'1-συμβολαια'!C4</f>
        <v xml:space="preserve">αγοραπωλησίας ΠΡΟΣΥΜΦΩΝΟ τίμημα 3.700.000 αρραβών = </v>
      </c>
      <c r="D4" s="295" t="str">
        <f>'4-πολλυπρ'!D4</f>
        <v>;;;???</v>
      </c>
      <c r="E4" s="295" t="str">
        <f>'4-πολλυπρ'!I4</f>
        <v>219-54</v>
      </c>
      <c r="F4" s="295">
        <f>'14-βιβλΕσ'!O4</f>
        <v>288</v>
      </c>
      <c r="G4" s="269">
        <f>'14-βιβλΕσ'!Q4</f>
        <v>289</v>
      </c>
      <c r="H4" s="269">
        <f t="shared" si="0"/>
        <v>577</v>
      </c>
      <c r="I4" s="330">
        <f t="shared" si="1"/>
        <v>1.6933235509904623</v>
      </c>
      <c r="J4" s="269">
        <f>'8-κ-15-17'!AG4</f>
        <v>0</v>
      </c>
      <c r="K4" s="330">
        <f t="shared" si="2"/>
        <v>0</v>
      </c>
      <c r="L4" s="269">
        <f>('14-βιβλΕσ'!N4+'14-βιβλΕσ'!O4+'14-βιβλΕσ'!R4)*40%</f>
        <v>10312.800000000001</v>
      </c>
      <c r="M4" s="330">
        <f t="shared" si="3"/>
        <v>30.265003668378579</v>
      </c>
      <c r="N4" s="269">
        <f>'14-βιβλΕσ'!R4</f>
        <v>21911</v>
      </c>
      <c r="O4" s="330">
        <f t="shared" si="4"/>
        <v>64.302274394717529</v>
      </c>
      <c r="P4" s="269"/>
      <c r="Q4" s="330"/>
      <c r="R4" s="269"/>
      <c r="S4" s="269"/>
      <c r="T4" s="330">
        <f t="shared" ref="T4:T8" si="10">AH4</f>
        <v>75.137197358767423</v>
      </c>
      <c r="U4" s="407"/>
      <c r="V4" s="407"/>
      <c r="W4" s="269">
        <f t="shared" ref="W4:W8" si="11">AG4</f>
        <v>25603</v>
      </c>
      <c r="X4" s="330">
        <f t="shared" si="5"/>
        <v>75.137197358767423</v>
      </c>
      <c r="Y4" s="273">
        <v>3456.0092136228623</v>
      </c>
      <c r="Z4" s="407"/>
      <c r="AA4" s="447"/>
      <c r="AB4" s="546"/>
      <c r="AC4" s="269">
        <f>'1-συμβολαια'!L4+'1-συμβολαια'!P4+1100+'8-κ-15-17'!AE4+'14-βιβλΕσ'!L4+'14-βιβλΕσ'!Q4+'14-βιβλΕσ'!R4</f>
        <v>40268</v>
      </c>
      <c r="AD4" s="330">
        <f t="shared" si="6"/>
        <v>118.17461482024945</v>
      </c>
      <c r="AE4" s="269">
        <f>'1-συμβολαια'!M4</f>
        <v>14665</v>
      </c>
      <c r="AF4" s="330">
        <f t="shared" si="7"/>
        <v>43.037417461482022</v>
      </c>
      <c r="AG4" s="269">
        <f t="shared" si="8"/>
        <v>25603</v>
      </c>
      <c r="AH4" s="330">
        <f t="shared" si="9"/>
        <v>75.137197358767423</v>
      </c>
      <c r="AI4" s="314">
        <v>46016</v>
      </c>
      <c r="AJ4" s="318">
        <f>Y4+AB4</f>
        <v>3456.0092136228623</v>
      </c>
      <c r="AK4" s="331"/>
      <c r="AL4" s="73"/>
      <c r="AM4" s="73"/>
      <c r="AN4" s="73"/>
      <c r="AO4" s="73"/>
      <c r="AP4" s="73"/>
    </row>
    <row r="5" spans="1:42" s="5" customFormat="1">
      <c r="A5" s="307" t="str">
        <f>'1-συμβολαια'!A5</f>
        <v>3ο</v>
      </c>
      <c r="B5" s="357">
        <f>'1-συμβολαια'!B5</f>
        <v>36687</v>
      </c>
      <c r="C5" s="294" t="str">
        <f>'1-συμβολαια'!C5</f>
        <v>αγοραπωλησίας ΠΡΟΣΥΜΦΩΝΟ τίμημα = 4.000.000δρχ αρραβών =</v>
      </c>
      <c r="D5" s="267" t="str">
        <f>'4-πολλυπρ'!D5</f>
        <v>;;;???</v>
      </c>
      <c r="E5" s="267" t="str">
        <f>'4-πολλυπρ'!I5</f>
        <v>219-54</v>
      </c>
      <c r="F5" s="267">
        <f>'14-βιβλΕσ'!O5</f>
        <v>182</v>
      </c>
      <c r="G5" s="273">
        <f>'14-βιβλΕσ'!Q5</f>
        <v>289</v>
      </c>
      <c r="H5" s="273">
        <f t="shared" si="0"/>
        <v>471</v>
      </c>
      <c r="I5" s="316">
        <f t="shared" si="1"/>
        <v>1.3822450476889214</v>
      </c>
      <c r="J5" s="273">
        <f>'8-κ-15-17'!AG5</f>
        <v>0</v>
      </c>
      <c r="K5" s="316">
        <f t="shared" si="2"/>
        <v>0</v>
      </c>
      <c r="L5" s="273">
        <f>('14-βιβλΕσ'!N5+'14-βιβλΕσ'!O5+'14-βιβλΕσ'!R5)*45%</f>
        <v>8689.9500000000007</v>
      </c>
      <c r="M5" s="316">
        <f t="shared" si="3"/>
        <v>25.502421129860604</v>
      </c>
      <c r="N5" s="273">
        <f>'14-βιβλΕσ'!R5</f>
        <v>21911</v>
      </c>
      <c r="O5" s="316">
        <f t="shared" si="4"/>
        <v>64.302274394717529</v>
      </c>
      <c r="P5" s="273"/>
      <c r="Q5" s="316"/>
      <c r="R5" s="273"/>
      <c r="S5" s="273"/>
      <c r="T5" s="330">
        <f t="shared" si="10"/>
        <v>55.618488628026412</v>
      </c>
      <c r="U5" s="546"/>
      <c r="V5" s="546"/>
      <c r="W5" s="269">
        <f t="shared" si="11"/>
        <v>18952</v>
      </c>
      <c r="X5" s="316">
        <f t="shared" si="5"/>
        <v>55.618488628026412</v>
      </c>
      <c r="Y5" s="273">
        <v>2310.4120226396817</v>
      </c>
      <c r="Z5" s="546"/>
      <c r="AA5" s="547"/>
      <c r="AB5" s="546"/>
      <c r="AC5" s="269">
        <f>'1-συμβολαια'!L5+'1-συμβολαια'!P5+1000+'8-κ-15-17'!AE5+'14-βιβλΕσ'!L5+'14-βιβλΕσ'!Q5+'14-βιβλΕσ'!R5</f>
        <v>42060</v>
      </c>
      <c r="AD5" s="316">
        <f t="shared" si="6"/>
        <v>123.43360234776229</v>
      </c>
      <c r="AE5" s="269">
        <f>'1-συμβολαια'!M5</f>
        <v>23108</v>
      </c>
      <c r="AF5" s="316">
        <f t="shared" si="7"/>
        <v>67.815113719735876</v>
      </c>
      <c r="AG5" s="273">
        <f t="shared" si="8"/>
        <v>18952</v>
      </c>
      <c r="AH5" s="316">
        <f t="shared" si="9"/>
        <v>55.618488628026412</v>
      </c>
      <c r="AI5" s="314">
        <v>46016</v>
      </c>
      <c r="AJ5" s="427">
        <f>Y5+AB5</f>
        <v>2310.4120226396817</v>
      </c>
      <c r="AK5" s="331"/>
      <c r="AL5" s="73"/>
      <c r="AM5" s="73"/>
      <c r="AN5" s="73"/>
      <c r="AO5" s="73"/>
      <c r="AP5" s="73"/>
    </row>
    <row r="6" spans="1:42" s="5" customFormat="1" ht="12" thickBot="1">
      <c r="A6" s="463" t="str">
        <f>'1-συμβολαια'!A6</f>
        <v>4ο</v>
      </c>
      <c r="B6" s="411">
        <f>'1-συμβολαια'!B6</f>
        <v>36779</v>
      </c>
      <c r="C6" s="426" t="str">
        <f>'1-συμβολαια'!C6</f>
        <v>αγοραπωλησίας ΠΡΟΣΥΜΦΩΝΟ τίμημα = αρραβών =</v>
      </c>
      <c r="D6" s="413" t="str">
        <f>'4-πολλυπρ'!D6</f>
        <v>;;;???</v>
      </c>
      <c r="E6" s="413" t="str">
        <f>'4-πολλυπρ'!I6</f>
        <v>219-54</v>
      </c>
      <c r="F6" s="413">
        <f>'14-βιβλΕσ'!O6</f>
        <v>1</v>
      </c>
      <c r="G6" s="416">
        <f>'14-βιβλΕσ'!Q6</f>
        <v>289</v>
      </c>
      <c r="H6" s="416">
        <f t="shared" ref="H6:H8" si="12">F6+G6</f>
        <v>290</v>
      </c>
      <c r="I6" s="445">
        <f t="shared" ref="I6:I8" si="13">H6/340.75</f>
        <v>0.85106382978723405</v>
      </c>
      <c r="J6" s="416">
        <f>'8-κ-15-17'!AG6</f>
        <v>0</v>
      </c>
      <c r="K6" s="445">
        <f t="shared" ref="K6:K8" si="14">J6/340.75</f>
        <v>0</v>
      </c>
      <c r="L6" s="416">
        <f>('14-βιβλΕσ'!N6+'14-βιβλΕσ'!O6+'14-βιβλΕσ'!R6)*45%</f>
        <v>13315.050000000001</v>
      </c>
      <c r="M6" s="445">
        <f t="shared" ref="M6:M8" si="15">L6/340.75</f>
        <v>39.075715333822451</v>
      </c>
      <c r="N6" s="416">
        <f>'14-βιβλΕσ'!R6</f>
        <v>27461</v>
      </c>
      <c r="O6" s="445">
        <f t="shared" ref="O6:O8" si="16">N6/340.75</f>
        <v>80.589875275128392</v>
      </c>
      <c r="P6" s="416"/>
      <c r="Q6" s="445"/>
      <c r="R6" s="416"/>
      <c r="S6" s="416"/>
      <c r="T6" s="445">
        <f t="shared" si="10"/>
        <v>86.309611151870868</v>
      </c>
      <c r="U6" s="446"/>
      <c r="V6" s="446"/>
      <c r="W6" s="416">
        <f t="shared" si="11"/>
        <v>29410</v>
      </c>
      <c r="X6" s="445">
        <f t="shared" ref="X6:X8" si="17">W6/340.75</f>
        <v>86.309611151870868</v>
      </c>
      <c r="Y6" s="416">
        <v>3450.0064363460801</v>
      </c>
      <c r="Z6" s="446"/>
      <c r="AA6" s="448"/>
      <c r="AB6" s="446"/>
      <c r="AC6" s="416">
        <f>'1-συμβολαια'!L6+'1-συμβολαια'!P6+1100+'8-κ-15-17'!AE6+'14-βιβλΕσ'!L6+'14-βιβλΕσ'!Q6+'14-βιβλΕσ'!R6</f>
        <v>88558</v>
      </c>
      <c r="AD6" s="445">
        <f t="shared" ref="AD6:AD8" si="18">AC6/340.75</f>
        <v>259.89141599413057</v>
      </c>
      <c r="AE6" s="416">
        <f>'1-συμβολαια'!M6</f>
        <v>59148</v>
      </c>
      <c r="AF6" s="445">
        <f t="shared" ref="AF6:AF8" si="19">AE6/340.75</f>
        <v>173.58180484225971</v>
      </c>
      <c r="AG6" s="416">
        <f t="shared" ref="AG6:AG8" si="20">AC6-AE6</f>
        <v>29410</v>
      </c>
      <c r="AH6" s="445">
        <f t="shared" ref="AH6:AH8" si="21">AG6/340.75</f>
        <v>86.309611151870868</v>
      </c>
      <c r="AI6" s="423">
        <v>46016</v>
      </c>
      <c r="AJ6" s="434">
        <f t="shared" ref="AJ6:AJ8" si="22">Y6+AB6</f>
        <v>3450.0064363460801</v>
      </c>
      <c r="AK6" s="331"/>
      <c r="AL6" s="73"/>
      <c r="AM6" s="73"/>
      <c r="AN6" s="73"/>
      <c r="AO6" s="73"/>
      <c r="AP6" s="73"/>
    </row>
    <row r="7" spans="1:42" s="5" customFormat="1">
      <c r="A7" s="406" t="str">
        <f>'1-συμβολαια'!A7</f>
        <v>5ο</v>
      </c>
      <c r="B7" s="357">
        <f>'1-συμβολαια'!B7</f>
        <v>36889</v>
      </c>
      <c r="C7" s="329" t="str">
        <f>'1-συμβολαια'!C7</f>
        <v>αγοραπωλησία ΒΑΣΕΙ προσυμφώνου 2ο τίμημα = 3.700.000 αρραβών = 100.000</v>
      </c>
      <c r="D7" s="295" t="str">
        <f>'4-πολλυπρ'!D7</f>
        <v>;;;???</v>
      </c>
      <c r="E7" s="295" t="str">
        <f>'4-πολλυπρ'!I7</f>
        <v>219-54 = υιός</v>
      </c>
      <c r="F7" s="295">
        <f>'14-βιβλΕσ'!O7</f>
        <v>7882</v>
      </c>
      <c r="G7" s="269">
        <f>'14-βιβλΕσ'!Q7</f>
        <v>3294</v>
      </c>
      <c r="H7" s="269">
        <f t="shared" si="12"/>
        <v>11176</v>
      </c>
      <c r="I7" s="330">
        <f t="shared" si="13"/>
        <v>32.798239178283197</v>
      </c>
      <c r="J7" s="269">
        <f>'8-κ-15-17'!AG7</f>
        <v>0</v>
      </c>
      <c r="K7" s="330">
        <f t="shared" si="14"/>
        <v>0</v>
      </c>
      <c r="L7" s="269">
        <f>('14-βιβλΕσ'!N7+'14-βιβλΕσ'!O7+'14-βιβλΕσ'!R7)*45%</f>
        <v>38083.050000000003</v>
      </c>
      <c r="M7" s="330">
        <f t="shared" si="15"/>
        <v>111.76243580337491</v>
      </c>
      <c r="N7" s="269">
        <f>'14-βιβλΕσ'!R7</f>
        <v>78261</v>
      </c>
      <c r="O7" s="330">
        <f t="shared" si="16"/>
        <v>229.67278063096111</v>
      </c>
      <c r="P7" s="269"/>
      <c r="Q7" s="330"/>
      <c r="R7" s="269"/>
      <c r="S7" s="269"/>
      <c r="T7" s="330">
        <f t="shared" si="10"/>
        <v>256.12619222303744</v>
      </c>
      <c r="U7" s="407"/>
      <c r="V7" s="407"/>
      <c r="W7" s="269">
        <f t="shared" si="11"/>
        <v>87275</v>
      </c>
      <c r="X7" s="330">
        <f t="shared" si="17"/>
        <v>256.12619222303744</v>
      </c>
      <c r="Y7" s="269">
        <v>9871.3687054523434</v>
      </c>
      <c r="Z7" s="407"/>
      <c r="AA7" s="447"/>
      <c r="AB7" s="407"/>
      <c r="AC7" s="269">
        <f>'1-συμβολαια'!L7+'1-συμβολαια'!P7+1000+'8-κ-15-17'!AE7+'14-βιβλΕσ'!L7+'14-βιβλΕσ'!Q7+'14-βιβλΕσ'!R7</f>
        <v>146305</v>
      </c>
      <c r="AD7" s="330">
        <f t="shared" si="18"/>
        <v>429.36170212765956</v>
      </c>
      <c r="AE7" s="269">
        <f>'1-συμβολαια'!M7</f>
        <v>59030</v>
      </c>
      <c r="AF7" s="330">
        <f t="shared" si="19"/>
        <v>173.23550990462215</v>
      </c>
      <c r="AG7" s="269">
        <f t="shared" si="20"/>
        <v>87275</v>
      </c>
      <c r="AH7" s="330">
        <f t="shared" si="21"/>
        <v>256.12619222303744</v>
      </c>
      <c r="AI7" s="421">
        <v>46016</v>
      </c>
      <c r="AJ7" s="318">
        <f t="shared" si="22"/>
        <v>9871.3687054523434</v>
      </c>
      <c r="AK7" s="331"/>
      <c r="AL7" s="73"/>
      <c r="AM7" s="73"/>
      <c r="AN7" s="73"/>
      <c r="AO7" s="73"/>
      <c r="AP7" s="73"/>
    </row>
    <row r="8" spans="1:42" s="5" customFormat="1" ht="12" thickBot="1">
      <c r="A8" s="410">
        <f>'1-συμβολαια'!A8</f>
        <v>0</v>
      </c>
      <c r="B8" s="411"/>
      <c r="C8" s="426" t="str">
        <f>'1-συμβολαια'!C8</f>
        <v>χρησικτησία αγροτεμαχίου = 1992 ΑΝΑΔΑΣΜΟΣ</v>
      </c>
      <c r="D8" s="413">
        <f>'4-πολλυπρ'!D8</f>
        <v>0</v>
      </c>
      <c r="E8" s="413" t="str">
        <f>'4-πολλυπρ'!I8</f>
        <v>???</v>
      </c>
      <c r="F8" s="413">
        <f>'14-βιβλΕσ'!O8</f>
        <v>5833.9981999999991</v>
      </c>
      <c r="G8" s="416">
        <f>'14-βιβλΕσ'!Q8</f>
        <v>1100</v>
      </c>
      <c r="H8" s="416">
        <f t="shared" si="12"/>
        <v>6933.9981999999991</v>
      </c>
      <c r="I8" s="445">
        <f t="shared" si="13"/>
        <v>20.349224358033748</v>
      </c>
      <c r="J8" s="416">
        <f>'8-κ-15-17'!AG8</f>
        <v>23249.992249999999</v>
      </c>
      <c r="K8" s="445">
        <f t="shared" si="14"/>
        <v>68.231818782098316</v>
      </c>
      <c r="L8" s="416">
        <f>('14-βιβλΕσ'!N8+'14-βιβλΕσ'!O8+'14-βιβλΕσ'!R8)*45%</f>
        <v>18971.994599999998</v>
      </c>
      <c r="M8" s="445">
        <f t="shared" si="15"/>
        <v>55.677166837857662</v>
      </c>
      <c r="N8" s="416">
        <f>'14-βιβλΕσ'!R8</f>
        <v>0</v>
      </c>
      <c r="O8" s="445">
        <f t="shared" si="16"/>
        <v>0</v>
      </c>
      <c r="P8" s="416"/>
      <c r="Q8" s="416"/>
      <c r="R8" s="416"/>
      <c r="S8" s="416"/>
      <c r="T8" s="445">
        <f t="shared" si="10"/>
        <v>195.18702934702858</v>
      </c>
      <c r="U8" s="446"/>
      <c r="V8" s="446"/>
      <c r="W8" s="416">
        <f t="shared" si="11"/>
        <v>66509.980249999993</v>
      </c>
      <c r="X8" s="445">
        <f t="shared" si="17"/>
        <v>195.18702934702858</v>
      </c>
      <c r="Y8" s="416">
        <v>7522.7129099177973</v>
      </c>
      <c r="Z8" s="446"/>
      <c r="AA8" s="448"/>
      <c r="AB8" s="446"/>
      <c r="AC8" s="416">
        <f>'1-συμβολαια'!L8+'1-συμβολαια'!P8+'8-κ-15-17'!AE8+'14-βιβλΕσ'!L8+'14-βιβλΕσ'!Q8+'14-βιβλΕσ'!R8</f>
        <v>66509.980249999993</v>
      </c>
      <c r="AD8" s="445">
        <f t="shared" si="18"/>
        <v>195.18702934702858</v>
      </c>
      <c r="AE8" s="416">
        <f>'1-συμβολαια'!M8</f>
        <v>0</v>
      </c>
      <c r="AF8" s="445">
        <f t="shared" si="19"/>
        <v>0</v>
      </c>
      <c r="AG8" s="416">
        <f t="shared" si="20"/>
        <v>66509.980249999993</v>
      </c>
      <c r="AH8" s="445">
        <f t="shared" si="21"/>
        <v>195.18702934702858</v>
      </c>
      <c r="AI8" s="423"/>
      <c r="AJ8" s="434">
        <f t="shared" si="22"/>
        <v>7522.7129099177973</v>
      </c>
      <c r="AK8" s="331"/>
      <c r="AL8" s="73"/>
      <c r="AM8" s="73"/>
      <c r="AN8" s="73"/>
      <c r="AO8" s="73"/>
      <c r="AP8" s="73"/>
    </row>
    <row r="9" spans="1:42" ht="10.5" customHeight="1">
      <c r="A9" s="837" t="s">
        <v>35</v>
      </c>
      <c r="B9" s="838"/>
      <c r="C9" s="838"/>
      <c r="D9" s="838"/>
      <c r="E9" s="839"/>
      <c r="F9" s="251">
        <f t="shared" ref="F9:AH9" si="23">SUM(F3:F8)</f>
        <v>15886.998199999998</v>
      </c>
      <c r="G9" s="251">
        <f t="shared" si="23"/>
        <v>5550</v>
      </c>
      <c r="H9" s="251">
        <f t="shared" si="23"/>
        <v>21436.998199999998</v>
      </c>
      <c r="I9" s="43">
        <f t="shared" si="23"/>
        <v>62.911219955979462</v>
      </c>
      <c r="J9" s="251">
        <f t="shared" si="23"/>
        <v>23249.992249999999</v>
      </c>
      <c r="K9" s="43">
        <f t="shared" si="23"/>
        <v>68.231818782098316</v>
      </c>
      <c r="L9" s="251">
        <f t="shared" si="23"/>
        <v>119248.44460000002</v>
      </c>
      <c r="M9" s="43">
        <f t="shared" si="23"/>
        <v>349.95875157740278</v>
      </c>
      <c r="N9" s="251">
        <f t="shared" si="23"/>
        <v>198705</v>
      </c>
      <c r="O9" s="43">
        <f t="shared" si="23"/>
        <v>583.14013206162872</v>
      </c>
      <c r="P9" s="251">
        <f t="shared" si="23"/>
        <v>0</v>
      </c>
      <c r="Q9" s="43">
        <f t="shared" si="23"/>
        <v>0</v>
      </c>
      <c r="R9" s="251">
        <f t="shared" si="23"/>
        <v>0</v>
      </c>
      <c r="S9" s="251"/>
      <c r="T9" s="43">
        <f t="shared" si="23"/>
        <v>886.74975862068959</v>
      </c>
      <c r="U9" s="549">
        <f t="shared" si="23"/>
        <v>0</v>
      </c>
      <c r="V9" s="550">
        <f t="shared" si="23"/>
        <v>0</v>
      </c>
      <c r="W9" s="251">
        <f t="shared" si="23"/>
        <v>302159.98025000002</v>
      </c>
      <c r="X9" s="43">
        <f t="shared" si="23"/>
        <v>886.74975862068959</v>
      </c>
      <c r="Y9" s="251">
        <f t="shared" si="23"/>
        <v>36830.043288357425</v>
      </c>
      <c r="Z9" s="549">
        <f t="shared" si="23"/>
        <v>0</v>
      </c>
      <c r="AA9" s="550">
        <f t="shared" si="23"/>
        <v>0</v>
      </c>
      <c r="AB9" s="549">
        <f t="shared" si="23"/>
        <v>0</v>
      </c>
      <c r="AC9" s="251">
        <f t="shared" si="23"/>
        <v>515878.98025000002</v>
      </c>
      <c r="AD9" s="43">
        <f t="shared" si="23"/>
        <v>1513.9515194424064</v>
      </c>
      <c r="AE9" s="251">
        <f t="shared" si="23"/>
        <v>213719</v>
      </c>
      <c r="AF9" s="43">
        <f t="shared" si="23"/>
        <v>627.20176082171679</v>
      </c>
      <c r="AG9" s="251">
        <f t="shared" si="23"/>
        <v>302159.98025000002</v>
      </c>
      <c r="AH9" s="43">
        <f t="shared" si="23"/>
        <v>886.74975862068959</v>
      </c>
      <c r="AI9" s="43"/>
      <c r="AJ9" s="251">
        <f>SUM(AJ3:AJ8)</f>
        <v>36830.043288357425</v>
      </c>
    </row>
    <row r="10" spans="1:42">
      <c r="N10" s="75"/>
      <c r="O10" s="75"/>
    </row>
    <row r="11" spans="1:42">
      <c r="N11" s="129"/>
      <c r="O11" s="129"/>
      <c r="AC11" s="129"/>
      <c r="AD11" s="129"/>
    </row>
    <row r="12" spans="1:42">
      <c r="AC12" s="129"/>
      <c r="AD12" s="130"/>
    </row>
    <row r="13" spans="1:42">
      <c r="R13" s="2"/>
      <c r="S13" s="2"/>
      <c r="W13" s="832" t="s">
        <v>567</v>
      </c>
      <c r="X13" s="832"/>
      <c r="Y13" s="832"/>
      <c r="Z13" s="832"/>
      <c r="AA13" s="832"/>
      <c r="AB13" s="832"/>
      <c r="AJ13" s="8"/>
      <c r="AK13" s="81"/>
    </row>
    <row r="14" spans="1:42">
      <c r="AJ14" s="8"/>
      <c r="AK14" s="81"/>
    </row>
    <row r="15" spans="1:42">
      <c r="R15" s="2"/>
      <c r="S15" s="2"/>
      <c r="V15" s="8">
        <v>727</v>
      </c>
      <c r="W15" s="273">
        <f>H3+J3+L3</f>
        <v>31864.600000000002</v>
      </c>
      <c r="X15" s="316">
        <f t="shared" ref="X15:X20" si="24">W15/340.75</f>
        <v>93.513132795304486</v>
      </c>
      <c r="Y15" s="273">
        <v>2188.0950322283525</v>
      </c>
      <c r="Z15" s="273">
        <f>AG3-W15</f>
        <v>42545.399999999994</v>
      </c>
      <c r="AA15" s="316">
        <f t="shared" ref="AA15:AA20" si="25">Z15/340.75</f>
        <v>124.85810711665442</v>
      </c>
      <c r="AB15" s="273">
        <v>1486.4006137001522</v>
      </c>
      <c r="AJ15" s="318">
        <f>Y15+AB15</f>
        <v>3674.4956459285049</v>
      </c>
      <c r="AK15" s="81"/>
    </row>
    <row r="16" spans="1:42">
      <c r="V16" s="8">
        <v>743</v>
      </c>
      <c r="W16" s="273">
        <f t="shared" ref="W16:W20" si="26">H4+J4+L4</f>
        <v>10889.800000000001</v>
      </c>
      <c r="X16" s="316">
        <f t="shared" si="24"/>
        <v>31.958327219369043</v>
      </c>
      <c r="Y16" s="273">
        <v>734.98838479762242</v>
      </c>
      <c r="Z16" s="273">
        <f t="shared" ref="Z16:Z20" si="27">AG4-W16</f>
        <v>14713.199999999999</v>
      </c>
      <c r="AA16" s="316">
        <f t="shared" si="25"/>
        <v>43.178870139398384</v>
      </c>
      <c r="AB16" s="273">
        <v>505.19700294952463</v>
      </c>
      <c r="AJ16" s="318">
        <f>Y16+AB16</f>
        <v>1240.1853877471472</v>
      </c>
      <c r="AK16" s="81"/>
    </row>
    <row r="17" spans="16:46">
      <c r="P17" s="132"/>
      <c r="V17" s="8">
        <v>1018</v>
      </c>
      <c r="W17" s="273">
        <f t="shared" si="26"/>
        <v>9160.9500000000007</v>
      </c>
      <c r="X17" s="316">
        <f t="shared" si="24"/>
        <v>26.884666177549526</v>
      </c>
      <c r="Y17" s="273">
        <v>558.2872632915745</v>
      </c>
      <c r="Z17" s="273">
        <f t="shared" si="27"/>
        <v>9791.0499999999993</v>
      </c>
      <c r="AA17" s="316">
        <f t="shared" si="25"/>
        <v>28.733822450476886</v>
      </c>
      <c r="AB17" s="273">
        <v>302.32365443184574</v>
      </c>
      <c r="AJ17" s="427">
        <f>Y17+AB17</f>
        <v>860.61091772342024</v>
      </c>
      <c r="AK17" s="81"/>
    </row>
    <row r="18" spans="16:46" ht="12" thickBot="1">
      <c r="V18" s="8">
        <v>1195</v>
      </c>
      <c r="W18" s="416">
        <f t="shared" si="26"/>
        <v>13605.050000000001</v>
      </c>
      <c r="X18" s="445">
        <f t="shared" si="24"/>
        <v>39.926779163609687</v>
      </c>
      <c r="Y18" s="416">
        <v>798.04632721178791</v>
      </c>
      <c r="Z18" s="416">
        <f t="shared" si="27"/>
        <v>15804.949999999999</v>
      </c>
      <c r="AA18" s="445">
        <f t="shared" si="25"/>
        <v>46.382831988261188</v>
      </c>
      <c r="AB18" s="416">
        <v>469.36462173823043</v>
      </c>
      <c r="AJ18" s="434">
        <f t="shared" ref="AJ18:AJ20" si="28">Y18+AB18</f>
        <v>1267.4109489500183</v>
      </c>
      <c r="AK18" s="81"/>
      <c r="AM18" s="124"/>
      <c r="AN18" s="124"/>
      <c r="AO18" s="124"/>
    </row>
    <row r="19" spans="16:46">
      <c r="V19" s="8">
        <v>1382</v>
      </c>
      <c r="W19" s="269">
        <f t="shared" si="26"/>
        <v>49259.05</v>
      </c>
      <c r="X19" s="330">
        <f t="shared" si="24"/>
        <v>144.56067498165811</v>
      </c>
      <c r="Y19" s="269">
        <v>2785.7046422913963</v>
      </c>
      <c r="Z19" s="269">
        <f t="shared" si="27"/>
        <v>38015.949999999997</v>
      </c>
      <c r="AA19" s="330">
        <f t="shared" si="25"/>
        <v>111.5655172413793</v>
      </c>
      <c r="AB19" s="269">
        <v>1088.4272284076069</v>
      </c>
      <c r="AJ19" s="318">
        <f t="shared" si="28"/>
        <v>3874.1318706990032</v>
      </c>
      <c r="AK19" s="81"/>
      <c r="AL19" s="551"/>
      <c r="AM19" s="551"/>
      <c r="AN19" s="551"/>
      <c r="AO19" s="551"/>
      <c r="AP19" s="551"/>
    </row>
    <row r="20" spans="16:46" ht="12" thickBot="1">
      <c r="W20" s="273">
        <f t="shared" si="26"/>
        <v>49155.985049999996</v>
      </c>
      <c r="X20" s="445">
        <f t="shared" si="24"/>
        <v>144.25820997798971</v>
      </c>
      <c r="Y20" s="416">
        <v>2779.9235728898548</v>
      </c>
      <c r="Z20" s="416">
        <f t="shared" si="27"/>
        <v>17353.995199999998</v>
      </c>
      <c r="AA20" s="445">
        <f t="shared" si="25"/>
        <v>50.928819369038877</v>
      </c>
      <c r="AB20" s="416">
        <v>496.85039654745401</v>
      </c>
      <c r="AJ20" s="434">
        <f t="shared" si="28"/>
        <v>3276.7739694373086</v>
      </c>
      <c r="AK20" s="162"/>
      <c r="AM20" s="552"/>
      <c r="AN20" s="552"/>
      <c r="AO20" s="552"/>
      <c r="AP20" s="552"/>
      <c r="AQ20" s="11"/>
      <c r="AR20" s="11"/>
      <c r="AS20" s="11"/>
      <c r="AT20" s="11"/>
    </row>
    <row r="21" spans="16:46">
      <c r="W21" s="251">
        <f t="shared" ref="W21" si="29">SUM(W15:W20)</f>
        <v>163935.43505</v>
      </c>
      <c r="X21" s="43">
        <f t="shared" ref="X21" si="30">SUM(X15:X20)</f>
        <v>481.10179031548057</v>
      </c>
      <c r="Y21" s="251">
        <f t="shared" ref="Y21" si="31">SUM(Y15:Y20)</f>
        <v>9845.0452227105889</v>
      </c>
      <c r="Z21" s="251">
        <f t="shared" ref="Z21" si="32">SUM(Z15:Z20)</f>
        <v>138224.54519999999</v>
      </c>
      <c r="AA21" s="43">
        <f t="shared" ref="AA21" si="33">SUM(AA15:AA20)</f>
        <v>405.64796830520908</v>
      </c>
      <c r="AB21" s="251">
        <f t="shared" ref="AB21" si="34">SUM(AB15:AB20)</f>
        <v>4348.5635177748136</v>
      </c>
      <c r="AJ21" s="251">
        <f>SUM(AJ15:AJ20)</f>
        <v>14193.608740485401</v>
      </c>
      <c r="AK21" s="162"/>
      <c r="AM21" s="553"/>
      <c r="AN21" s="553"/>
      <c r="AO21" s="553"/>
      <c r="AP21" s="553"/>
      <c r="AQ21" s="11"/>
      <c r="AR21" s="11"/>
      <c r="AS21" s="11"/>
      <c r="AT21" s="11"/>
    </row>
    <row r="22" spans="16:46">
      <c r="AJ22" s="369"/>
      <c r="AK22" s="162"/>
      <c r="AL22" s="11"/>
      <c r="AM22" s="11"/>
      <c r="AN22" s="11"/>
      <c r="AO22" s="11"/>
      <c r="AP22" s="11"/>
      <c r="AQ22" s="11"/>
      <c r="AR22" s="11"/>
      <c r="AS22" s="11"/>
      <c r="AT22" s="11"/>
    </row>
    <row r="23" spans="16:46">
      <c r="AJ23" s="8"/>
      <c r="AK23" s="81"/>
      <c r="AL23" s="11"/>
      <c r="AM23" s="11"/>
      <c r="AN23" s="11"/>
      <c r="AO23" s="11"/>
      <c r="AP23" s="11"/>
      <c r="AQ23" s="554"/>
      <c r="AR23" s="554"/>
      <c r="AS23" s="554"/>
      <c r="AT23" s="11"/>
    </row>
    <row r="24" spans="16:46">
      <c r="V24" s="8">
        <v>1382</v>
      </c>
      <c r="Y24" s="8">
        <f t="shared" ref="Y24:AJ24" si="35">Y19+Y20</f>
        <v>5565.6282151812511</v>
      </c>
      <c r="AB24" s="8">
        <f t="shared" si="35"/>
        <v>1585.2776249550609</v>
      </c>
      <c r="AI24" s="2"/>
      <c r="AJ24" s="8">
        <f t="shared" si="35"/>
        <v>7150.9058401363118</v>
      </c>
      <c r="AK24" s="162"/>
      <c r="AL24" s="11"/>
      <c r="AM24" s="11"/>
      <c r="AN24" s="11"/>
      <c r="AO24" s="11"/>
      <c r="AP24" s="11"/>
      <c r="AQ24" s="11"/>
      <c r="AR24" s="11"/>
      <c r="AS24" s="11"/>
      <c r="AT24" s="11"/>
    </row>
    <row r="25" spans="16:46">
      <c r="AJ25" s="8"/>
      <c r="AK25" s="81"/>
      <c r="AL25" s="11"/>
      <c r="AM25" s="11"/>
      <c r="AN25" s="11"/>
      <c r="AO25" s="11"/>
      <c r="AP25" s="11"/>
      <c r="AQ25" s="11"/>
      <c r="AR25" s="11"/>
      <c r="AS25" s="11"/>
      <c r="AT25" s="11"/>
    </row>
    <row r="26" spans="16:46">
      <c r="AJ26" s="8"/>
      <c r="AK26" s="85"/>
      <c r="AL26" s="11"/>
      <c r="AM26" s="11"/>
      <c r="AN26" s="11"/>
      <c r="AO26" s="11"/>
      <c r="AP26" s="11"/>
      <c r="AQ26" s="11"/>
      <c r="AR26" s="11"/>
      <c r="AS26" s="11"/>
      <c r="AT26" s="11"/>
    </row>
    <row r="27" spans="16:46">
      <c r="AJ27" s="8"/>
      <c r="AK27" s="2"/>
      <c r="AL27" s="11"/>
      <c r="AM27" s="11"/>
      <c r="AN27" s="11"/>
      <c r="AO27" s="11"/>
      <c r="AP27" s="11"/>
      <c r="AQ27" s="11"/>
      <c r="AR27" s="11"/>
      <c r="AS27" s="11"/>
      <c r="AT27" s="11"/>
    </row>
    <row r="28" spans="16:46">
      <c r="AJ28" s="8"/>
      <c r="AK28" s="81"/>
      <c r="AL28" s="11"/>
      <c r="AM28" s="11"/>
      <c r="AN28" s="11"/>
      <c r="AO28" s="11"/>
      <c r="AP28" s="11"/>
      <c r="AQ28" s="11"/>
      <c r="AR28" s="11"/>
      <c r="AS28" s="11"/>
      <c r="AT28" s="11"/>
    </row>
    <row r="29" spans="16:46">
      <c r="AJ29" s="8"/>
      <c r="AK29" s="81"/>
    </row>
    <row r="30" spans="16:46">
      <c r="AJ30" s="8"/>
      <c r="AK30" s="81"/>
    </row>
    <row r="31" spans="16:46">
      <c r="AJ31" s="8"/>
      <c r="AK31" s="81"/>
    </row>
    <row r="32" spans="16:46">
      <c r="AJ32" s="8"/>
      <c r="AK32" s="81"/>
    </row>
    <row r="33" spans="36:46">
      <c r="AJ33" s="8"/>
      <c r="AK33" s="81"/>
    </row>
    <row r="34" spans="36:46">
      <c r="AJ34" s="8"/>
      <c r="AK34" s="81"/>
    </row>
    <row r="35" spans="36:46" ht="15">
      <c r="AL35" s="120"/>
      <c r="AM35" s="120"/>
      <c r="AN35" s="120"/>
      <c r="AO35" s="120"/>
      <c r="AP35" s="120"/>
      <c r="AQ35" s="120"/>
      <c r="AR35" s="120"/>
      <c r="AS35" s="120"/>
      <c r="AT35" s="120"/>
    </row>
    <row r="36" spans="36:46" ht="15">
      <c r="AL36" s="120"/>
      <c r="AM36" s="120"/>
      <c r="AN36" s="120"/>
      <c r="AO36" s="120"/>
      <c r="AP36" s="120"/>
      <c r="AQ36" s="120"/>
      <c r="AR36" s="120"/>
      <c r="AS36" s="120"/>
      <c r="AT36" s="120"/>
    </row>
    <row r="37" spans="36:46" ht="15">
      <c r="AL37" s="120"/>
      <c r="AM37" s="120"/>
      <c r="AN37" s="120"/>
      <c r="AO37" s="120"/>
      <c r="AP37" s="120"/>
      <c r="AQ37" s="120"/>
      <c r="AR37" s="120"/>
      <c r="AS37" s="120"/>
      <c r="AT37" s="120"/>
    </row>
    <row r="38" spans="36:46" ht="15">
      <c r="AL38" s="120"/>
      <c r="AM38" s="120"/>
      <c r="AN38" s="120"/>
      <c r="AO38" s="120"/>
      <c r="AP38" s="120"/>
      <c r="AQ38" s="120"/>
      <c r="AR38" s="120"/>
      <c r="AS38" s="120"/>
      <c r="AT38" s="120"/>
    </row>
    <row r="39" spans="36:46" ht="15">
      <c r="AL39" s="120"/>
      <c r="AM39" s="120"/>
      <c r="AN39" s="120"/>
      <c r="AO39" s="120"/>
      <c r="AP39" s="120"/>
      <c r="AQ39" s="120"/>
      <c r="AR39" s="120"/>
      <c r="AS39" s="120"/>
      <c r="AT39" s="120"/>
    </row>
    <row r="40" spans="36:46" ht="15">
      <c r="AL40" s="120"/>
      <c r="AM40" s="120"/>
      <c r="AN40" s="120"/>
      <c r="AO40" s="120"/>
      <c r="AP40" s="120"/>
      <c r="AQ40" s="120"/>
      <c r="AR40" s="120"/>
      <c r="AS40" s="120"/>
      <c r="AT40" s="120"/>
    </row>
    <row r="41" spans="36:46" ht="15">
      <c r="AL41" s="120"/>
      <c r="AM41" s="120"/>
      <c r="AN41" s="120"/>
      <c r="AO41" s="120"/>
      <c r="AP41" s="120"/>
      <c r="AQ41" s="120"/>
      <c r="AR41" s="120"/>
      <c r="AS41" s="120"/>
      <c r="AT41" s="120"/>
    </row>
    <row r="42" spans="36:46" ht="15">
      <c r="AL42" s="120"/>
      <c r="AM42" s="120"/>
      <c r="AN42" s="120"/>
      <c r="AO42" s="120"/>
      <c r="AP42" s="120"/>
      <c r="AQ42" s="120"/>
      <c r="AR42" s="120"/>
      <c r="AS42" s="120"/>
      <c r="AT42" s="120"/>
    </row>
    <row r="43" spans="36:46" ht="15">
      <c r="AL43" s="120"/>
      <c r="AM43" s="120"/>
      <c r="AN43" s="120"/>
      <c r="AO43" s="120"/>
      <c r="AP43" s="120"/>
      <c r="AQ43" s="120"/>
      <c r="AR43" s="120"/>
      <c r="AS43" s="120"/>
      <c r="AT43" s="120"/>
    </row>
    <row r="44" spans="36:46" ht="15">
      <c r="AL44" s="120"/>
      <c r="AM44" s="120"/>
      <c r="AN44" s="120"/>
      <c r="AO44" s="120"/>
      <c r="AP44" s="120"/>
      <c r="AQ44" s="120"/>
      <c r="AR44" s="120"/>
      <c r="AS44" s="120"/>
      <c r="AT44" s="120"/>
    </row>
    <row r="45" spans="36:46" ht="15">
      <c r="AL45" s="120"/>
      <c r="AM45" s="120"/>
      <c r="AN45" s="120"/>
      <c r="AO45" s="120"/>
      <c r="AP45" s="120"/>
      <c r="AQ45" s="120"/>
      <c r="AR45" s="120"/>
      <c r="AS45" s="120"/>
      <c r="AT45" s="120"/>
    </row>
    <row r="46" spans="36:46" ht="15">
      <c r="AL46" s="120"/>
      <c r="AM46" s="120"/>
      <c r="AN46" s="120"/>
      <c r="AO46" s="120"/>
      <c r="AP46" s="120"/>
      <c r="AQ46" s="120"/>
      <c r="AR46" s="120"/>
      <c r="AS46" s="120"/>
      <c r="AT46" s="120"/>
    </row>
    <row r="47" spans="36:46" ht="15">
      <c r="AL47" s="120"/>
      <c r="AM47" s="120"/>
      <c r="AN47" s="120"/>
      <c r="AO47" s="120"/>
      <c r="AP47" s="120"/>
      <c r="AQ47" s="120"/>
      <c r="AR47" s="120"/>
      <c r="AS47" s="120"/>
      <c r="AT47" s="120"/>
    </row>
    <row r="48" spans="36:46" ht="15">
      <c r="AL48" s="120"/>
      <c r="AM48" s="120"/>
      <c r="AN48" s="120"/>
      <c r="AO48" s="120"/>
      <c r="AP48" s="120"/>
      <c r="AQ48" s="120"/>
      <c r="AR48" s="120"/>
      <c r="AS48" s="120"/>
      <c r="AT48" s="120"/>
    </row>
    <row r="49" spans="38:46" ht="15">
      <c r="AL49" s="120"/>
      <c r="AM49" s="120"/>
      <c r="AN49" s="120"/>
      <c r="AO49" s="120"/>
      <c r="AP49" s="120"/>
      <c r="AQ49" s="120"/>
      <c r="AR49" s="120"/>
      <c r="AS49" s="120"/>
      <c r="AT49" s="120"/>
    </row>
    <row r="50" spans="38:46" ht="15.75" customHeight="1">
      <c r="AL50" s="120"/>
      <c r="AM50" s="120"/>
      <c r="AN50" s="120"/>
      <c r="AO50" s="120"/>
      <c r="AP50" s="120"/>
      <c r="AQ50" s="120"/>
      <c r="AR50" s="120"/>
      <c r="AS50" s="120"/>
      <c r="AT50" s="120"/>
    </row>
    <row r="51" spans="38:46" ht="15">
      <c r="AL51" s="120"/>
      <c r="AM51" s="120"/>
      <c r="AN51" s="120"/>
      <c r="AO51" s="120"/>
      <c r="AP51" s="120"/>
      <c r="AQ51" s="120"/>
      <c r="AR51" s="120"/>
      <c r="AS51" s="120"/>
      <c r="AT51" s="120"/>
    </row>
    <row r="52" spans="38:46" ht="15">
      <c r="AL52" s="120"/>
      <c r="AM52" s="120"/>
      <c r="AN52" s="120"/>
      <c r="AO52" s="120"/>
      <c r="AP52" s="120"/>
      <c r="AQ52" s="120"/>
      <c r="AR52" s="120"/>
      <c r="AS52" s="120"/>
      <c r="AT52" s="120"/>
    </row>
    <row r="53" spans="38:46" ht="15.75">
      <c r="AL53" s="120"/>
      <c r="AM53" s="120"/>
      <c r="AN53" s="120"/>
      <c r="AO53" s="120"/>
      <c r="AP53" s="120"/>
      <c r="AQ53" s="123"/>
      <c r="AR53" s="123"/>
      <c r="AS53" s="123"/>
      <c r="AT53" s="123"/>
    </row>
    <row r="54" spans="38:46" ht="15.75" customHeight="1">
      <c r="AL54" s="120"/>
      <c r="AM54" s="120"/>
      <c r="AN54" s="120"/>
      <c r="AO54" s="120"/>
      <c r="AP54" s="120"/>
      <c r="AQ54" s="123"/>
      <c r="AR54" s="123"/>
      <c r="AS54" s="123"/>
      <c r="AT54" s="123"/>
    </row>
    <row r="55" spans="38:46" ht="15">
      <c r="AL55" s="120"/>
      <c r="AM55" s="120"/>
      <c r="AN55" s="120"/>
      <c r="AO55" s="120"/>
      <c r="AP55" s="120"/>
      <c r="AQ55" s="120"/>
      <c r="AR55" s="120"/>
      <c r="AS55" s="120"/>
      <c r="AT55" s="120"/>
    </row>
    <row r="56" spans="38:46" ht="15">
      <c r="AL56" s="120"/>
      <c r="AM56" s="120"/>
      <c r="AN56" s="120"/>
      <c r="AO56" s="120"/>
      <c r="AP56" s="120"/>
      <c r="AQ56" s="120"/>
      <c r="AR56" s="120"/>
      <c r="AS56" s="120"/>
      <c r="AT56" s="120"/>
    </row>
    <row r="57" spans="38:46" ht="15">
      <c r="AL57" s="120"/>
      <c r="AM57" s="120"/>
      <c r="AN57" s="120"/>
      <c r="AO57" s="120"/>
      <c r="AP57" s="120"/>
      <c r="AQ57" s="120"/>
      <c r="AR57" s="120"/>
      <c r="AS57" s="120"/>
      <c r="AT57" s="120"/>
    </row>
    <row r="58" spans="38:46" ht="15">
      <c r="AL58" s="120"/>
      <c r="AM58" s="120"/>
      <c r="AN58" s="120"/>
      <c r="AO58" s="120"/>
      <c r="AP58" s="120"/>
      <c r="AQ58" s="120"/>
      <c r="AR58" s="120"/>
      <c r="AS58" s="120"/>
      <c r="AT58" s="120"/>
    </row>
    <row r="59" spans="38:46" ht="15">
      <c r="AL59" s="120"/>
      <c r="AM59" s="120"/>
      <c r="AN59" s="120"/>
      <c r="AO59" s="120"/>
      <c r="AP59" s="120"/>
      <c r="AQ59" s="120"/>
      <c r="AR59" s="120"/>
      <c r="AS59" s="120"/>
      <c r="AT59" s="120"/>
    </row>
    <row r="60" spans="38:46" ht="15">
      <c r="AL60" s="120"/>
      <c r="AM60" s="120"/>
      <c r="AN60" s="120"/>
      <c r="AO60" s="120"/>
      <c r="AP60" s="120"/>
      <c r="AQ60" s="120"/>
      <c r="AR60" s="120"/>
      <c r="AS60" s="120"/>
      <c r="AT60" s="120"/>
    </row>
    <row r="61" spans="38:46" ht="15">
      <c r="AL61" s="120"/>
      <c r="AM61" s="120"/>
      <c r="AN61" s="120"/>
      <c r="AO61" s="120"/>
      <c r="AP61" s="120"/>
      <c r="AQ61" s="120"/>
      <c r="AR61" s="120"/>
      <c r="AS61" s="120"/>
      <c r="AT61" s="120"/>
    </row>
    <row r="62" spans="38:46" ht="15">
      <c r="AL62" s="120"/>
      <c r="AM62" s="120"/>
      <c r="AN62" s="120"/>
      <c r="AO62" s="120"/>
      <c r="AP62" s="120"/>
      <c r="AQ62" s="120"/>
      <c r="AR62" s="120"/>
      <c r="AS62" s="120"/>
      <c r="AT62" s="120"/>
    </row>
    <row r="63" spans="38:46" ht="15">
      <c r="AL63" s="120"/>
      <c r="AM63" s="120"/>
      <c r="AN63" s="120"/>
      <c r="AO63" s="120"/>
      <c r="AP63" s="120"/>
      <c r="AQ63" s="120"/>
      <c r="AR63" s="120"/>
      <c r="AS63" s="120"/>
      <c r="AT63" s="120"/>
    </row>
    <row r="64" spans="38:46" ht="15">
      <c r="AL64" s="120"/>
      <c r="AM64" s="120"/>
      <c r="AN64" s="120"/>
      <c r="AO64" s="120"/>
      <c r="AP64" s="120"/>
      <c r="AQ64" s="120"/>
      <c r="AR64" s="120"/>
      <c r="AS64" s="120"/>
      <c r="AT64" s="120"/>
    </row>
    <row r="65" spans="38:46" ht="15.75">
      <c r="AL65" s="120"/>
      <c r="AM65" s="120"/>
      <c r="AN65" s="120"/>
      <c r="AO65" s="120"/>
      <c r="AP65" s="120"/>
      <c r="AQ65" s="122"/>
      <c r="AR65" s="122"/>
      <c r="AS65" s="122"/>
      <c r="AT65" s="120"/>
    </row>
    <row r="66" spans="38:46" ht="15.75">
      <c r="AL66" s="120"/>
      <c r="AM66" s="120"/>
      <c r="AN66" s="120"/>
      <c r="AO66" s="120"/>
      <c r="AP66" s="120"/>
      <c r="AQ66" s="348"/>
      <c r="AR66" s="120"/>
      <c r="AS66" s="120"/>
      <c r="AT66" s="120"/>
    </row>
    <row r="67" spans="38:46" ht="15.75">
      <c r="AL67" s="120"/>
      <c r="AM67" s="120"/>
      <c r="AN67" s="120"/>
      <c r="AO67" s="120"/>
      <c r="AP67" s="120"/>
      <c r="AQ67" s="833"/>
      <c r="AR67" s="833"/>
      <c r="AS67" s="120"/>
      <c r="AT67" s="120"/>
    </row>
    <row r="68" spans="38:46" ht="15">
      <c r="AL68" s="120"/>
      <c r="AM68" s="120"/>
      <c r="AN68" s="120"/>
      <c r="AO68" s="120"/>
      <c r="AP68" s="120"/>
      <c r="AQ68" s="120"/>
      <c r="AR68" s="120"/>
      <c r="AS68" s="120"/>
      <c r="AT68" s="120"/>
    </row>
    <row r="69" spans="38:46" ht="15">
      <c r="AL69" s="120"/>
      <c r="AM69" s="120"/>
      <c r="AN69" s="120"/>
      <c r="AO69" s="120"/>
      <c r="AP69" s="120"/>
      <c r="AQ69" s="120"/>
      <c r="AR69" s="120"/>
      <c r="AS69" s="120"/>
      <c r="AT69" s="120"/>
    </row>
    <row r="70" spans="38:46" ht="15">
      <c r="AL70" s="120"/>
      <c r="AM70" s="120"/>
      <c r="AN70" s="120"/>
      <c r="AO70" s="120"/>
      <c r="AP70" s="120"/>
      <c r="AQ70" s="120"/>
      <c r="AR70" s="120"/>
      <c r="AS70" s="120"/>
      <c r="AT70" s="120"/>
    </row>
    <row r="71" spans="38:46" ht="15">
      <c r="AL71" s="120"/>
      <c r="AM71" s="120"/>
      <c r="AN71" s="120"/>
      <c r="AO71" s="120"/>
      <c r="AP71" s="120"/>
      <c r="AQ71" s="120"/>
      <c r="AR71" s="120"/>
      <c r="AS71" s="120"/>
      <c r="AT71" s="120"/>
    </row>
    <row r="72" spans="38:46" ht="15">
      <c r="AL72" s="120"/>
      <c r="AM72" s="120"/>
      <c r="AN72" s="120"/>
      <c r="AO72" s="120"/>
      <c r="AP72" s="120"/>
      <c r="AQ72" s="120"/>
      <c r="AR72" s="120"/>
      <c r="AS72" s="120"/>
      <c r="AT72" s="120"/>
    </row>
    <row r="73" spans="38:46" ht="15">
      <c r="AL73" s="120"/>
      <c r="AM73" s="120"/>
      <c r="AN73" s="120"/>
      <c r="AO73" s="120"/>
      <c r="AP73" s="120"/>
      <c r="AQ73" s="120"/>
      <c r="AR73" s="120"/>
      <c r="AS73" s="120"/>
      <c r="AT73" s="120"/>
    </row>
    <row r="74" spans="38:46" ht="15">
      <c r="AL74" s="120"/>
      <c r="AM74" s="120"/>
      <c r="AN74" s="120"/>
      <c r="AO74" s="120"/>
      <c r="AP74" s="120"/>
      <c r="AQ74" s="120"/>
      <c r="AR74" s="120"/>
      <c r="AS74" s="120"/>
      <c r="AT74" s="120"/>
    </row>
    <row r="75" spans="38:46" ht="15">
      <c r="AL75" s="120"/>
      <c r="AM75" s="120"/>
      <c r="AN75" s="120"/>
      <c r="AO75" s="120"/>
      <c r="AP75" s="120"/>
      <c r="AQ75" s="120"/>
      <c r="AR75" s="120"/>
      <c r="AS75" s="120"/>
      <c r="AT75" s="120"/>
    </row>
    <row r="76" spans="38:46" ht="15">
      <c r="AL76" s="120"/>
      <c r="AM76" s="120"/>
      <c r="AN76" s="120"/>
      <c r="AO76" s="120"/>
      <c r="AP76" s="120"/>
      <c r="AQ76" s="120"/>
      <c r="AR76" s="120"/>
      <c r="AS76" s="120"/>
      <c r="AT76" s="120"/>
    </row>
    <row r="77" spans="38:46" ht="15">
      <c r="AL77" s="120"/>
      <c r="AM77" s="120"/>
      <c r="AN77" s="120"/>
      <c r="AO77" s="120"/>
      <c r="AP77" s="120"/>
      <c r="AQ77" s="120"/>
      <c r="AR77" s="120"/>
      <c r="AS77" s="120"/>
      <c r="AT77" s="120"/>
    </row>
    <row r="78" spans="38:46" ht="15">
      <c r="AL78" s="120"/>
      <c r="AM78" s="120"/>
      <c r="AN78" s="120"/>
      <c r="AO78" s="120"/>
      <c r="AP78" s="120"/>
      <c r="AQ78" s="120"/>
      <c r="AR78" s="120"/>
      <c r="AS78" s="120"/>
      <c r="AT78" s="120"/>
    </row>
    <row r="79" spans="38:46" ht="15">
      <c r="AL79" s="120"/>
      <c r="AM79" s="120"/>
      <c r="AN79" s="120"/>
      <c r="AO79" s="120"/>
      <c r="AP79" s="120"/>
      <c r="AQ79" s="120"/>
      <c r="AR79" s="120"/>
      <c r="AS79" s="120"/>
      <c r="AT79" s="120"/>
    </row>
    <row r="80" spans="38:46" ht="15">
      <c r="AL80" s="120"/>
      <c r="AM80" s="120"/>
      <c r="AN80" s="120"/>
      <c r="AO80" s="120"/>
      <c r="AP80" s="120"/>
      <c r="AQ80" s="120"/>
      <c r="AR80" s="120"/>
      <c r="AS80" s="120"/>
      <c r="AT80" s="120"/>
    </row>
    <row r="81" spans="38:46" ht="15">
      <c r="AL81" s="120"/>
      <c r="AM81" s="120"/>
      <c r="AN81" s="120"/>
      <c r="AO81" s="120"/>
      <c r="AP81" s="120"/>
      <c r="AQ81" s="120"/>
      <c r="AR81" s="120"/>
      <c r="AS81" s="120"/>
      <c r="AT81" s="120"/>
    </row>
    <row r="82" spans="38:46" ht="15">
      <c r="AL82" s="120"/>
      <c r="AM82" s="120"/>
      <c r="AN82" s="120"/>
      <c r="AO82" s="120"/>
      <c r="AP82" s="120"/>
      <c r="AQ82" s="120"/>
      <c r="AR82" s="120"/>
      <c r="AS82" s="120"/>
      <c r="AT82" s="120"/>
    </row>
  </sheetData>
  <mergeCells count="21">
    <mergeCell ref="W13:AB13"/>
    <mergeCell ref="AQ67:AR67"/>
    <mergeCell ref="AL1:AP2"/>
    <mergeCell ref="L1:M1"/>
    <mergeCell ref="A9:E9"/>
    <mergeCell ref="E1:E2"/>
    <mergeCell ref="C1:C2"/>
    <mergeCell ref="A1:A2"/>
    <mergeCell ref="B1:B2"/>
    <mergeCell ref="D1:D2"/>
    <mergeCell ref="J1:K1"/>
    <mergeCell ref="F1:I1"/>
    <mergeCell ref="N1:O1"/>
    <mergeCell ref="AK1:AK2"/>
    <mergeCell ref="P1:T1"/>
    <mergeCell ref="AC1:AG1"/>
    <mergeCell ref="W1:Y1"/>
    <mergeCell ref="Z1:AB1"/>
    <mergeCell ref="AI1:AI2"/>
    <mergeCell ref="AJ1:AJ2"/>
    <mergeCell ref="U1:V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1" topLeftCell="A2" activePane="bottomLeft" state="frozen"/>
      <selection pane="bottomLeft" activeCell="B31" sqref="B31"/>
    </sheetView>
  </sheetViews>
  <sheetFormatPr defaultRowHeight="11.25"/>
  <cols>
    <col min="1" max="1" width="9.140625" style="3"/>
    <col min="2" max="2" width="63.7109375" style="3" bestFit="1" customWidth="1"/>
    <col min="3" max="3" width="15.285156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0.28515625" style="3" bestFit="1" customWidth="1"/>
    <col min="13" max="14" width="9.42578125" style="3" bestFit="1" customWidth="1"/>
    <col min="15" max="17" width="9.140625" style="3"/>
    <col min="18" max="18" width="7" style="3" customWidth="1"/>
    <col min="19" max="19" width="5.140625" style="3" bestFit="1" customWidth="1"/>
    <col min="20" max="20" width="6.140625" style="3" bestFit="1" customWidth="1"/>
    <col min="21" max="21" width="12.140625" style="3" bestFit="1" customWidth="1"/>
    <col min="22" max="22" width="11.28515625" style="3" bestFit="1" customWidth="1"/>
    <col min="23" max="23" width="15.7109375" style="3" bestFit="1" customWidth="1"/>
    <col min="24" max="24" width="32.28515625" style="3" bestFit="1" customWidth="1"/>
    <col min="25" max="25" width="5.28515625" style="3" customWidth="1"/>
    <col min="26" max="16384" width="9.140625" style="3"/>
  </cols>
  <sheetData>
    <row r="1" spans="1:28">
      <c r="A1" s="189"/>
      <c r="B1" s="189"/>
      <c r="C1" s="359"/>
      <c r="D1" s="189" t="s">
        <v>316</v>
      </c>
      <c r="E1" s="189" t="s">
        <v>317</v>
      </c>
      <c r="F1" s="189" t="s">
        <v>318</v>
      </c>
      <c r="G1" s="189" t="s">
        <v>319</v>
      </c>
      <c r="H1" s="189" t="s">
        <v>320</v>
      </c>
      <c r="I1" s="189" t="s">
        <v>321</v>
      </c>
      <c r="J1" s="189" t="s">
        <v>322</v>
      </c>
      <c r="K1" s="190" t="s">
        <v>323</v>
      </c>
      <c r="L1" s="189" t="s">
        <v>324</v>
      </c>
      <c r="M1" s="189" t="s">
        <v>95</v>
      </c>
      <c r="N1" s="189" t="s">
        <v>325</v>
      </c>
      <c r="O1" s="189" t="s">
        <v>320</v>
      </c>
      <c r="P1" s="191" t="s">
        <v>29</v>
      </c>
      <c r="Q1" s="576" t="s">
        <v>326</v>
      </c>
      <c r="R1" s="577"/>
      <c r="S1" s="578"/>
      <c r="T1" s="420"/>
      <c r="U1" s="584" t="s">
        <v>406</v>
      </c>
      <c r="V1" s="585"/>
      <c r="W1" s="585"/>
      <c r="X1" s="579" t="s">
        <v>327</v>
      </c>
      <c r="Y1" s="579"/>
      <c r="Z1" s="579"/>
      <c r="AA1" s="579"/>
      <c r="AB1" s="580"/>
    </row>
    <row r="2" spans="1:28">
      <c r="A2" s="273" t="str">
        <f>'1-συμβολαια'!A3</f>
        <v>1ο</v>
      </c>
      <c r="B2" s="76" t="str">
        <f>'1-συμβολαια'!C3</f>
        <v xml:space="preserve">αγοραπωλησίας ΠΡΟΣΥΜΦΩΝΟ τίμημα = αρραβών = </v>
      </c>
      <c r="C2" s="192">
        <f>'1-συμβολαια'!D3</f>
        <v>3000000</v>
      </c>
      <c r="D2" s="192">
        <v>100</v>
      </c>
      <c r="E2" s="192">
        <v>288</v>
      </c>
      <c r="F2" s="273"/>
      <c r="G2" s="273">
        <v>180</v>
      </c>
      <c r="H2" s="273"/>
      <c r="I2" s="273"/>
      <c r="J2" s="273"/>
      <c r="K2" s="273">
        <f t="shared" ref="K2" si="0">SUM(D2:J2)</f>
        <v>568</v>
      </c>
      <c r="L2" s="273"/>
      <c r="M2" s="273"/>
      <c r="N2" s="273"/>
      <c r="O2" s="192">
        <v>3524</v>
      </c>
      <c r="P2" s="192"/>
      <c r="Q2" s="452"/>
      <c r="R2" s="452"/>
      <c r="S2" s="453"/>
      <c r="T2" s="452"/>
      <c r="U2" s="452"/>
      <c r="V2" s="452"/>
      <c r="W2" s="452"/>
      <c r="X2" s="452"/>
      <c r="Y2" s="452"/>
      <c r="Z2" s="452"/>
      <c r="AA2" s="452"/>
      <c r="AB2" s="452"/>
    </row>
    <row r="3" spans="1:28">
      <c r="A3" s="273" t="str">
        <f>'1-συμβολαια'!A4</f>
        <v>2ο</v>
      </c>
      <c r="B3" s="76" t="str">
        <f>'1-συμβολαια'!C4</f>
        <v xml:space="preserve">αγοραπωλησίας ΠΡΟΣΥΜΦΩΝΟ τίμημα 3.700.000 αρραβών = </v>
      </c>
      <c r="C3" s="192">
        <f>'1-συμβολαια'!D4</f>
        <v>100000</v>
      </c>
      <c r="D3" s="192">
        <v>100</v>
      </c>
      <c r="E3" s="192">
        <v>288</v>
      </c>
      <c r="F3" s="273"/>
      <c r="G3" s="273">
        <v>180</v>
      </c>
      <c r="H3" s="273"/>
      <c r="I3" s="273"/>
      <c r="J3" s="273"/>
      <c r="K3" s="273">
        <f t="shared" ref="K3" si="1">SUM(D3:J3)</f>
        <v>568</v>
      </c>
      <c r="L3" s="192"/>
      <c r="M3" s="192"/>
      <c r="N3" s="192"/>
      <c r="O3" s="76"/>
      <c r="P3" s="76"/>
      <c r="Q3" s="452"/>
      <c r="R3" s="452"/>
      <c r="S3" s="453"/>
      <c r="T3" s="452"/>
      <c r="U3" s="452"/>
      <c r="V3" s="452"/>
      <c r="W3" s="452"/>
      <c r="X3" s="452"/>
      <c r="Y3" s="452"/>
      <c r="Z3" s="452"/>
      <c r="AA3" s="452"/>
      <c r="AB3" s="452"/>
    </row>
    <row r="4" spans="1:28">
      <c r="A4" s="273" t="str">
        <f>'1-συμβολαια'!A5</f>
        <v>3ο</v>
      </c>
      <c r="B4" s="76" t="str">
        <f>'1-συμβολαια'!C5</f>
        <v>αγοραπωλησίας ΠΡΟΣΥΜΦΩΝΟ τίμημα = 4.000.000δρχ αρραβών =</v>
      </c>
      <c r="C4" s="192">
        <f>'1-συμβολαια'!D5</f>
        <v>325000</v>
      </c>
      <c r="D4" s="362"/>
      <c r="E4" s="362"/>
      <c r="F4" s="362"/>
      <c r="G4" s="362"/>
      <c r="H4" s="362"/>
      <c r="I4" s="362"/>
      <c r="J4" s="362"/>
      <c r="K4" s="362"/>
      <c r="L4" s="192"/>
      <c r="M4" s="192"/>
      <c r="N4" s="192"/>
      <c r="O4" s="76"/>
      <c r="P4" s="76"/>
      <c r="Q4" s="452"/>
      <c r="R4" s="452"/>
      <c r="S4" s="453"/>
      <c r="T4" s="452"/>
      <c r="U4" s="452"/>
      <c r="V4" s="452"/>
      <c r="W4" s="452"/>
      <c r="X4" s="452"/>
      <c r="Y4" s="452"/>
      <c r="Z4" s="452"/>
      <c r="AA4" s="452"/>
      <c r="AB4" s="452"/>
    </row>
    <row r="5" spans="1:28" ht="12" thickBot="1">
      <c r="A5" s="416" t="str">
        <f>'1-συμβολαια'!A6</f>
        <v>4ο</v>
      </c>
      <c r="B5" s="258" t="str">
        <f>'1-συμβολαια'!C6</f>
        <v>αγοραπωλησίας ΠΡΟΣΥΜΦΩΝΟ τίμημα = αρραβών =</v>
      </c>
      <c r="C5" s="489">
        <f>'1-συμβολαια'!D6</f>
        <v>3350000</v>
      </c>
      <c r="D5" s="489">
        <v>80</v>
      </c>
      <c r="E5" s="489">
        <v>288</v>
      </c>
      <c r="F5" s="489"/>
      <c r="G5" s="489">
        <v>180</v>
      </c>
      <c r="H5" s="424"/>
      <c r="I5" s="424"/>
      <c r="J5" s="424"/>
      <c r="K5" s="424">
        <f t="shared" ref="K5:K7" si="2">SUM(D5:I5)</f>
        <v>548</v>
      </c>
      <c r="L5" s="489"/>
      <c r="M5" s="489"/>
      <c r="N5" s="489"/>
      <c r="O5" s="258"/>
      <c r="P5" s="258"/>
      <c r="Q5" s="490"/>
      <c r="R5" s="490"/>
      <c r="S5" s="490"/>
      <c r="T5" s="490"/>
      <c r="U5" s="490"/>
      <c r="V5" s="76"/>
      <c r="W5" s="76"/>
      <c r="X5" s="76"/>
      <c r="Y5" s="76"/>
      <c r="Z5" s="76"/>
      <c r="AA5" s="76"/>
      <c r="AB5" s="76"/>
    </row>
    <row r="6" spans="1:28">
      <c r="A6" s="484" t="str">
        <f>'1-συμβολαια'!A7</f>
        <v>5ο</v>
      </c>
      <c r="B6" s="485" t="str">
        <f>'1-συμβολαια'!C7</f>
        <v>αγοραπωλησία ΒΑΣΕΙ προσυμφώνου 2ο τίμημα = 3.700.000 αρραβών = 100.000</v>
      </c>
      <c r="C6" s="486">
        <f>'1-συμβολαια'!D7</f>
        <v>3600000</v>
      </c>
      <c r="D6" s="422">
        <v>90</v>
      </c>
      <c r="E6" s="422"/>
      <c r="F6" s="422"/>
      <c r="G6" s="422"/>
      <c r="H6" s="422"/>
      <c r="I6" s="422"/>
      <c r="J6" s="422"/>
      <c r="K6" s="422">
        <f t="shared" si="2"/>
        <v>90</v>
      </c>
      <c r="L6" s="486"/>
      <c r="M6" s="486"/>
      <c r="N6" s="486"/>
      <c r="O6" s="485"/>
      <c r="P6" s="485"/>
      <c r="Q6" s="487">
        <v>37190</v>
      </c>
      <c r="R6" s="486">
        <v>362</v>
      </c>
      <c r="S6" s="486">
        <v>37</v>
      </c>
      <c r="T6" s="485"/>
      <c r="U6" s="488"/>
      <c r="V6" s="76"/>
      <c r="W6" s="76"/>
      <c r="X6" s="76"/>
      <c r="Y6" s="76"/>
      <c r="Z6" s="76"/>
      <c r="AA6" s="76"/>
      <c r="AB6" s="76"/>
    </row>
    <row r="7" spans="1:28" ht="12" thickBot="1">
      <c r="A7" s="491">
        <f>'1-συμβολαια'!A8</f>
        <v>0</v>
      </c>
      <c r="B7" s="258" t="str">
        <f>'1-συμβολαια'!C8</f>
        <v>χρησικτησία αγροτεμαχίου = 1992 ΑΝΑΔΑΣΜΟΣ</v>
      </c>
      <c r="C7" s="489">
        <f>'1-συμβολαια'!D8</f>
        <v>2999999</v>
      </c>
      <c r="D7" s="424"/>
      <c r="E7" s="424"/>
      <c r="F7" s="424"/>
      <c r="G7" s="424"/>
      <c r="H7" s="424"/>
      <c r="I7" s="424"/>
      <c r="J7" s="424"/>
      <c r="K7" s="424">
        <f t="shared" si="2"/>
        <v>0</v>
      </c>
      <c r="L7" s="489"/>
      <c r="M7" s="489"/>
      <c r="N7" s="489"/>
      <c r="O7" s="258"/>
      <c r="P7" s="258"/>
      <c r="Q7" s="423"/>
      <c r="R7" s="258"/>
      <c r="S7" s="258"/>
      <c r="T7" s="258"/>
      <c r="U7" s="258"/>
      <c r="V7" s="76"/>
      <c r="W7" s="76"/>
      <c r="X7" s="76"/>
      <c r="Y7" s="76"/>
      <c r="Z7" s="76"/>
      <c r="AA7" s="76"/>
      <c r="AB7" s="76"/>
    </row>
    <row r="8" spans="1:28">
      <c r="A8" s="581" t="str">
        <f>'1-συμβολαια'!A9</f>
        <v>σύνολο</v>
      </c>
      <c r="B8" s="582"/>
      <c r="C8" s="583"/>
      <c r="D8" s="485">
        <f t="shared" ref="D8:K8" si="3">SUM(D2:D7)</f>
        <v>370</v>
      </c>
      <c r="E8" s="485">
        <f t="shared" si="3"/>
        <v>864</v>
      </c>
      <c r="F8" s="485">
        <f t="shared" si="3"/>
        <v>0</v>
      </c>
      <c r="G8" s="485">
        <f t="shared" si="3"/>
        <v>540</v>
      </c>
      <c r="H8" s="485">
        <f t="shared" si="3"/>
        <v>0</v>
      </c>
      <c r="I8" s="485">
        <f t="shared" si="3"/>
        <v>0</v>
      </c>
      <c r="J8" s="485">
        <f t="shared" si="3"/>
        <v>0</v>
      </c>
      <c r="K8" s="485">
        <f t="shared" si="3"/>
        <v>1774</v>
      </c>
    </row>
    <row r="9" spans="1:28">
      <c r="J9" s="2"/>
    </row>
    <row r="10" spans="1:28">
      <c r="C10" s="8" t="s">
        <v>407</v>
      </c>
      <c r="I10" s="5"/>
    </row>
    <row r="11" spans="1:28">
      <c r="J11" s="2"/>
    </row>
    <row r="12" spans="1:28">
      <c r="H12" s="153"/>
    </row>
    <row r="13" spans="1:28">
      <c r="J13" s="2"/>
    </row>
    <row r="14" spans="1:28">
      <c r="E14" s="112"/>
      <c r="J14" s="2"/>
    </row>
    <row r="15" spans="1:28">
      <c r="E15" s="6"/>
      <c r="J15" s="2"/>
    </row>
    <row r="18" spans="2:16">
      <c r="C18" s="5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58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360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C22" s="361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5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D24" s="5"/>
    </row>
    <row r="25" spans="2:16">
      <c r="D25" s="5"/>
    </row>
    <row r="26" spans="2:16">
      <c r="B26" s="293"/>
      <c r="D26" s="5"/>
      <c r="E26" s="8"/>
    </row>
    <row r="27" spans="2:16"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  <row r="32" spans="2:16">
      <c r="B32" s="293"/>
      <c r="D32" s="5"/>
      <c r="E32" s="58"/>
    </row>
    <row r="33" spans="3:5">
      <c r="D33" s="5"/>
      <c r="E33" s="58"/>
    </row>
    <row r="34" spans="3:5">
      <c r="D34" s="5"/>
      <c r="E34" s="58"/>
    </row>
    <row r="35" spans="3:5">
      <c r="C35" s="58"/>
      <c r="D35" s="5"/>
      <c r="E35" s="58"/>
    </row>
    <row r="36" spans="3:5">
      <c r="D36" s="5"/>
      <c r="E36" s="8"/>
    </row>
    <row r="37" spans="3:5">
      <c r="D37" s="5"/>
      <c r="E37" s="2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C39" sqref="C39"/>
    </sheetView>
  </sheetViews>
  <sheetFormatPr defaultRowHeight="11.25"/>
  <cols>
    <col min="1" max="1" width="7" style="8" customWidth="1"/>
    <col min="2" max="2" width="58.42578125" style="90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1" customWidth="1"/>
    <col min="17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96" t="s">
        <v>1</v>
      </c>
      <c r="B1" s="598" t="s">
        <v>0</v>
      </c>
      <c r="C1" s="600" t="s">
        <v>7</v>
      </c>
      <c r="D1" s="594" t="s">
        <v>368</v>
      </c>
      <c r="E1" s="595"/>
      <c r="F1" s="595"/>
      <c r="G1" s="595"/>
      <c r="H1" s="595"/>
      <c r="I1" s="595"/>
      <c r="J1" s="595"/>
      <c r="K1" s="595"/>
      <c r="L1" s="595"/>
      <c r="M1" s="602" t="s">
        <v>93</v>
      </c>
      <c r="N1" s="603"/>
      <c r="O1" s="604" t="s">
        <v>254</v>
      </c>
      <c r="P1" s="586" t="s">
        <v>85</v>
      </c>
      <c r="Q1" s="587"/>
      <c r="R1" s="587"/>
      <c r="S1" s="587"/>
      <c r="T1" s="587"/>
      <c r="U1" s="587"/>
      <c r="V1" s="587"/>
      <c r="W1" s="587"/>
      <c r="X1" s="587"/>
      <c r="Y1" s="587"/>
      <c r="Z1" s="588"/>
    </row>
    <row r="2" spans="1:26" s="11" customFormat="1" ht="24" customHeight="1" thickBot="1">
      <c r="A2" s="597"/>
      <c r="B2" s="599"/>
      <c r="C2" s="601"/>
      <c r="D2" s="60" t="s">
        <v>79</v>
      </c>
      <c r="E2" s="60" t="s">
        <v>80</v>
      </c>
      <c r="F2" s="60" t="s">
        <v>369</v>
      </c>
      <c r="G2" s="60" t="s">
        <v>370</v>
      </c>
      <c r="H2" s="60" t="s">
        <v>23</v>
      </c>
      <c r="I2" s="209" t="s">
        <v>358</v>
      </c>
      <c r="J2" s="209" t="s">
        <v>359</v>
      </c>
      <c r="K2" s="209" t="s">
        <v>379</v>
      </c>
      <c r="L2" s="210" t="s">
        <v>361</v>
      </c>
      <c r="M2" s="214" t="s">
        <v>380</v>
      </c>
      <c r="N2" s="213" t="s">
        <v>381</v>
      </c>
      <c r="O2" s="605"/>
      <c r="P2" s="589"/>
      <c r="Q2" s="590"/>
      <c r="R2" s="590"/>
      <c r="S2" s="590"/>
      <c r="T2" s="590"/>
      <c r="U2" s="590"/>
      <c r="V2" s="590"/>
      <c r="W2" s="590"/>
      <c r="X2" s="590"/>
      <c r="Y2" s="590"/>
      <c r="Z2" s="591"/>
    </row>
    <row r="3" spans="1:26" s="5" customFormat="1">
      <c r="A3" s="450" t="str">
        <f>'1-συμβολαια'!A3</f>
        <v>1ο</v>
      </c>
      <c r="B3" s="294" t="str">
        <f>'1-συμβολαια'!C3</f>
        <v xml:space="preserve">αγοραπωλησίας ΠΡΟΣΥΜΦΩΝΟ τίμημα = αρραβών = </v>
      </c>
      <c r="C3" s="295">
        <f>'1-συμβολαια'!D3</f>
        <v>3000000</v>
      </c>
      <c r="D3" s="290"/>
      <c r="E3" s="290">
        <v>1000</v>
      </c>
      <c r="F3" s="290">
        <v>3600</v>
      </c>
      <c r="G3" s="290">
        <f t="shared" ref="G3:G5" si="0">(C3-120000)*1.2%</f>
        <v>34560</v>
      </c>
      <c r="H3" s="290">
        <f t="shared" ref="H3:H4" si="1">D3+E3+F3+G3</f>
        <v>39160</v>
      </c>
      <c r="I3" s="268">
        <f t="shared" ref="I3:I4" si="2">(F3+G3)*9%</f>
        <v>3434.4</v>
      </c>
      <c r="J3" s="268">
        <f t="shared" ref="J3:J4" si="3">(D3+E3)*5%</f>
        <v>50</v>
      </c>
      <c r="K3" s="268">
        <f t="shared" ref="K3:K4" si="4">H3*5%</f>
        <v>1958</v>
      </c>
      <c r="L3" s="295">
        <f t="shared" ref="L3:L4" si="5">H3*1%</f>
        <v>391.6</v>
      </c>
      <c r="M3" s="295">
        <f t="shared" ref="M3:M4" si="6">H3-O3</f>
        <v>33326</v>
      </c>
      <c r="N3" s="295">
        <f t="shared" ref="N3:N4" si="7">D3+E3</f>
        <v>1000</v>
      </c>
      <c r="O3" s="295">
        <f t="shared" ref="O3:O4" si="8">I3+J3+K3+L3</f>
        <v>5834</v>
      </c>
      <c r="P3" s="296" t="s">
        <v>546</v>
      </c>
      <c r="Q3" s="296" t="s">
        <v>405</v>
      </c>
      <c r="R3" s="296"/>
      <c r="S3" s="296"/>
      <c r="T3" s="296"/>
      <c r="U3" s="296"/>
      <c r="V3" s="296"/>
      <c r="W3" s="271"/>
      <c r="X3" s="271"/>
      <c r="Y3" s="271"/>
      <c r="Z3" s="271"/>
    </row>
    <row r="4" spans="1:26" s="5" customFormat="1">
      <c r="A4" s="307" t="str">
        <f>'1-συμβολαια'!A4</f>
        <v>2ο</v>
      </c>
      <c r="B4" s="294" t="str">
        <f>'1-συμβολαια'!C4</f>
        <v xml:space="preserve">αγοραπωλησίας ΠΡΟΣΥΜΦΩΝΟ τίμημα 3.700.000 αρραβών = </v>
      </c>
      <c r="C4" s="267">
        <f>'1-συμβολαια'!D4</f>
        <v>100000</v>
      </c>
      <c r="D4" s="290"/>
      <c r="E4" s="290">
        <v>1000</v>
      </c>
      <c r="F4" s="290">
        <v>3600</v>
      </c>
      <c r="G4" s="290"/>
      <c r="H4" s="290">
        <f t="shared" si="1"/>
        <v>4600</v>
      </c>
      <c r="I4" s="290">
        <f t="shared" si="2"/>
        <v>324</v>
      </c>
      <c r="J4" s="290">
        <f t="shared" si="3"/>
        <v>50</v>
      </c>
      <c r="K4" s="290">
        <f t="shared" si="4"/>
        <v>230</v>
      </c>
      <c r="L4" s="267">
        <f t="shared" si="5"/>
        <v>46</v>
      </c>
      <c r="M4" s="267">
        <f t="shared" si="6"/>
        <v>3950</v>
      </c>
      <c r="N4" s="267">
        <f t="shared" si="7"/>
        <v>1000</v>
      </c>
      <c r="O4" s="267">
        <f t="shared" si="8"/>
        <v>650</v>
      </c>
      <c r="P4" s="296" t="s">
        <v>546</v>
      </c>
      <c r="Q4" s="296" t="s">
        <v>405</v>
      </c>
      <c r="R4" s="296" t="s">
        <v>547</v>
      </c>
      <c r="S4" s="296" t="s">
        <v>548</v>
      </c>
      <c r="T4" s="296"/>
      <c r="U4" s="296"/>
      <c r="V4" s="296"/>
      <c r="W4" s="271"/>
      <c r="X4" s="271"/>
      <c r="Y4" s="271"/>
      <c r="Z4" s="271"/>
    </row>
    <row r="5" spans="1:26" s="5" customFormat="1">
      <c r="A5" s="307" t="str">
        <f>'1-συμβολαια'!A5</f>
        <v>3ο</v>
      </c>
      <c r="B5" s="294" t="str">
        <f>'1-συμβολαια'!C5</f>
        <v>αγοραπωλησίας ΠΡΟΣΥΜΦΩΝΟ τίμημα = 4.000.000δρχ αρραβών =</v>
      </c>
      <c r="C5" s="267">
        <f>'1-συμβολαια'!D5</f>
        <v>325000</v>
      </c>
      <c r="D5" s="290"/>
      <c r="E5" s="290">
        <v>1000</v>
      </c>
      <c r="F5" s="290">
        <v>3600</v>
      </c>
      <c r="G5" s="290">
        <f t="shared" si="0"/>
        <v>2460</v>
      </c>
      <c r="H5" s="290">
        <f t="shared" ref="H5:H8" si="9">D5+E5+F5+G5</f>
        <v>7060</v>
      </c>
      <c r="I5" s="290">
        <f t="shared" ref="I5:I8" si="10">(F5+G5)*9%</f>
        <v>545.4</v>
      </c>
      <c r="J5" s="290">
        <f t="shared" ref="J5:J8" si="11">(D5+E5)*5%</f>
        <v>50</v>
      </c>
      <c r="K5" s="290">
        <f t="shared" ref="K5:K8" si="12">H5*5%</f>
        <v>353</v>
      </c>
      <c r="L5" s="267">
        <f t="shared" ref="L5:L8" si="13">H5*1%</f>
        <v>70.600000000000009</v>
      </c>
      <c r="M5" s="267">
        <f t="shared" ref="M5:M8" si="14">H5-O5</f>
        <v>6041</v>
      </c>
      <c r="N5" s="267">
        <f t="shared" ref="N5:N8" si="15">D5+E5</f>
        <v>1000</v>
      </c>
      <c r="O5" s="267">
        <f t="shared" ref="O5:O8" si="16">I5+J5+K5+L5</f>
        <v>1019</v>
      </c>
      <c r="P5" s="296"/>
      <c r="Q5" s="296" t="s">
        <v>405</v>
      </c>
      <c r="R5" s="296"/>
      <c r="S5" s="296"/>
      <c r="T5" s="296"/>
      <c r="U5" s="296"/>
      <c r="V5" s="296"/>
      <c r="W5" s="271"/>
      <c r="X5" s="271"/>
      <c r="Y5" s="271"/>
      <c r="Z5" s="271"/>
    </row>
    <row r="6" spans="1:26" s="5" customFormat="1" ht="12" thickBot="1">
      <c r="A6" s="463" t="str">
        <f>'1-συμβολαια'!A6</f>
        <v>4ο</v>
      </c>
      <c r="B6" s="426" t="str">
        <f>'1-συμβολαια'!C6</f>
        <v>αγοραπωλησίας ΠΡΟΣΥΜΦΩΝΟ τίμημα = αρραβών =</v>
      </c>
      <c r="C6" s="413">
        <f>'1-συμβολαια'!D6</f>
        <v>3350000</v>
      </c>
      <c r="D6" s="415"/>
      <c r="E6" s="415">
        <v>1000</v>
      </c>
      <c r="F6" s="415">
        <v>3600</v>
      </c>
      <c r="G6" s="415">
        <f t="shared" ref="G6:G7" si="17">(C6-120000)*1.2%</f>
        <v>38760</v>
      </c>
      <c r="H6" s="415">
        <f t="shared" si="9"/>
        <v>43360</v>
      </c>
      <c r="I6" s="415">
        <f t="shared" si="10"/>
        <v>3812.3999999999996</v>
      </c>
      <c r="J6" s="415">
        <f t="shared" si="11"/>
        <v>50</v>
      </c>
      <c r="K6" s="415">
        <f t="shared" si="12"/>
        <v>2168</v>
      </c>
      <c r="L6" s="413">
        <f t="shared" si="13"/>
        <v>433.6</v>
      </c>
      <c r="M6" s="413">
        <f t="shared" si="14"/>
        <v>36896</v>
      </c>
      <c r="N6" s="413">
        <f t="shared" si="15"/>
        <v>1000</v>
      </c>
      <c r="O6" s="413">
        <f t="shared" si="16"/>
        <v>6464</v>
      </c>
      <c r="P6" s="503" t="s">
        <v>546</v>
      </c>
      <c r="Q6" s="503" t="s">
        <v>405</v>
      </c>
      <c r="R6" s="503"/>
      <c r="S6" s="503"/>
      <c r="T6" s="503"/>
      <c r="U6" s="503"/>
      <c r="V6" s="503"/>
      <c r="W6" s="429"/>
      <c r="X6" s="429"/>
      <c r="Y6" s="429"/>
      <c r="Z6" s="271"/>
    </row>
    <row r="7" spans="1:26" s="5" customFormat="1">
      <c r="A7" s="430" t="str">
        <f>'1-συμβολαια'!A7</f>
        <v>5ο</v>
      </c>
      <c r="B7" s="329" t="str">
        <f>'1-συμβολαια'!C7</f>
        <v>αγοραπωλησία ΒΑΣΕΙ προσυμφώνου 2ο τίμημα = 3.700.000 αρραβών = 100.000</v>
      </c>
      <c r="C7" s="295">
        <f>'1-συμβολαια'!D7</f>
        <v>3600000</v>
      </c>
      <c r="D7" s="268"/>
      <c r="E7" s="268">
        <v>1000</v>
      </c>
      <c r="F7" s="268">
        <v>3600</v>
      </c>
      <c r="G7" s="268">
        <f t="shared" si="17"/>
        <v>41760</v>
      </c>
      <c r="H7" s="268">
        <f t="shared" si="9"/>
        <v>46360</v>
      </c>
      <c r="I7" s="268">
        <f t="shared" si="10"/>
        <v>4082.3999999999996</v>
      </c>
      <c r="J7" s="268">
        <f t="shared" si="11"/>
        <v>50</v>
      </c>
      <c r="K7" s="268">
        <f t="shared" si="12"/>
        <v>2318</v>
      </c>
      <c r="L7" s="295">
        <f t="shared" si="13"/>
        <v>463.6</v>
      </c>
      <c r="M7" s="295">
        <f t="shared" si="14"/>
        <v>39446</v>
      </c>
      <c r="N7" s="295">
        <f t="shared" si="15"/>
        <v>1000</v>
      </c>
      <c r="O7" s="295">
        <f t="shared" si="16"/>
        <v>6914</v>
      </c>
      <c r="P7" s="502" t="s">
        <v>546</v>
      </c>
      <c r="Q7" s="502" t="s">
        <v>405</v>
      </c>
      <c r="R7" s="502"/>
      <c r="S7" s="502"/>
      <c r="T7" s="502"/>
      <c r="U7" s="502"/>
      <c r="V7" s="502"/>
      <c r="W7" s="428"/>
      <c r="X7" s="428"/>
      <c r="Y7" s="428"/>
      <c r="Z7" s="271"/>
    </row>
    <row r="8" spans="1:26" s="5" customFormat="1" ht="12" thickBot="1">
      <c r="A8" s="432">
        <f>'1-συμβολαια'!A8</f>
        <v>0</v>
      </c>
      <c r="B8" s="426" t="str">
        <f>'1-συμβολαια'!C8</f>
        <v>χρησικτησία αγροτεμαχίου = 1992 ΑΝΑΔΑΣΜΟΣ</v>
      </c>
      <c r="C8" s="413">
        <f>'1-συμβολαια'!D8</f>
        <v>2999999</v>
      </c>
      <c r="D8" s="415"/>
      <c r="E8" s="415">
        <v>1000</v>
      </c>
      <c r="F8" s="415">
        <v>3600</v>
      </c>
      <c r="G8" s="415">
        <f t="shared" ref="G8" si="18">(C8-120000)*1.2%</f>
        <v>34559.987999999998</v>
      </c>
      <c r="H8" s="415">
        <f t="shared" si="9"/>
        <v>39159.987999999998</v>
      </c>
      <c r="I8" s="415">
        <f t="shared" si="10"/>
        <v>3434.3989199999996</v>
      </c>
      <c r="J8" s="415">
        <f t="shared" si="11"/>
        <v>50</v>
      </c>
      <c r="K8" s="415">
        <f t="shared" si="12"/>
        <v>1957.9993999999999</v>
      </c>
      <c r="L8" s="413">
        <f t="shared" si="13"/>
        <v>391.59987999999998</v>
      </c>
      <c r="M8" s="413">
        <f t="shared" si="14"/>
        <v>33325.989799999996</v>
      </c>
      <c r="N8" s="413">
        <f t="shared" si="15"/>
        <v>1000</v>
      </c>
      <c r="O8" s="413">
        <f t="shared" si="16"/>
        <v>5833.9981999999991</v>
      </c>
      <c r="P8" s="503"/>
      <c r="Q8" s="503" t="s">
        <v>405</v>
      </c>
      <c r="R8" s="503"/>
      <c r="S8" s="503"/>
      <c r="T8" s="503"/>
      <c r="U8" s="503"/>
      <c r="V8" s="503"/>
      <c r="W8" s="429"/>
      <c r="X8" s="429"/>
      <c r="Y8" s="271"/>
      <c r="Z8" s="271"/>
    </row>
    <row r="9" spans="1:26">
      <c r="A9" s="557" t="s">
        <v>56</v>
      </c>
      <c r="B9" s="558"/>
      <c r="C9" s="558"/>
      <c r="D9" s="419">
        <f t="shared" ref="D9:O9" si="19">SUM(D3:D8)</f>
        <v>0</v>
      </c>
      <c r="E9" s="419">
        <f t="shared" si="19"/>
        <v>6000</v>
      </c>
      <c r="F9" s="419">
        <f t="shared" si="19"/>
        <v>21600</v>
      </c>
      <c r="G9" s="419">
        <f t="shared" si="19"/>
        <v>152099.98800000001</v>
      </c>
      <c r="H9" s="419">
        <f t="shared" si="19"/>
        <v>179699.98800000001</v>
      </c>
      <c r="I9" s="419">
        <f t="shared" si="19"/>
        <v>15632.998919999998</v>
      </c>
      <c r="J9" s="419">
        <f t="shared" si="19"/>
        <v>300</v>
      </c>
      <c r="K9" s="419">
        <f t="shared" si="19"/>
        <v>8984.9994000000006</v>
      </c>
      <c r="L9" s="419">
        <f t="shared" si="19"/>
        <v>1796.9998800000001</v>
      </c>
      <c r="M9" s="419">
        <f t="shared" si="19"/>
        <v>152984.98979999998</v>
      </c>
      <c r="N9" s="419">
        <f t="shared" si="19"/>
        <v>6000</v>
      </c>
      <c r="O9" s="419">
        <f t="shared" si="19"/>
        <v>26714.998199999998</v>
      </c>
    </row>
    <row r="10" spans="1:26">
      <c r="J10" s="219"/>
      <c r="K10" s="219">
        <v>10</v>
      </c>
      <c r="L10" s="8" t="s">
        <v>79</v>
      </c>
      <c r="P10" s="151" t="s">
        <v>382</v>
      </c>
      <c r="Q10" s="124"/>
      <c r="R10" s="124"/>
      <c r="S10" s="124"/>
      <c r="T10" s="124"/>
      <c r="U10" s="124"/>
      <c r="V10" s="124"/>
      <c r="W10" s="124"/>
      <c r="X10" s="124"/>
      <c r="Y10" s="124"/>
    </row>
    <row r="11" spans="1:26">
      <c r="K11" s="219">
        <v>50</v>
      </c>
      <c r="L11" s="8" t="s">
        <v>395</v>
      </c>
      <c r="P11" s="134"/>
      <c r="Q11" s="151" t="s">
        <v>383</v>
      </c>
      <c r="R11" s="124"/>
      <c r="S11" s="124"/>
      <c r="T11" s="124"/>
      <c r="U11" s="124"/>
      <c r="V11" s="124"/>
      <c r="W11" s="124"/>
      <c r="X11" s="124"/>
      <c r="Y11" s="134"/>
    </row>
    <row r="12" spans="1:26">
      <c r="P12" s="134"/>
      <c r="Q12" s="134"/>
      <c r="R12" s="124" t="s">
        <v>384</v>
      </c>
      <c r="S12" s="134"/>
      <c r="T12" s="134"/>
      <c r="U12" s="134"/>
      <c r="V12" s="134"/>
      <c r="W12" s="134"/>
      <c r="X12" s="134"/>
      <c r="Y12" s="134"/>
    </row>
    <row r="13" spans="1:26">
      <c r="P13" s="134"/>
      <c r="Q13" s="134"/>
      <c r="R13" s="134"/>
      <c r="S13" s="151" t="s">
        <v>385</v>
      </c>
      <c r="T13" s="134"/>
      <c r="U13" s="134"/>
      <c r="V13" s="134"/>
      <c r="W13" s="134"/>
      <c r="X13" s="134"/>
      <c r="Y13" s="134"/>
    </row>
    <row r="14" spans="1:26">
      <c r="P14" s="134"/>
      <c r="Q14" s="134"/>
      <c r="R14" s="134"/>
      <c r="S14" s="134"/>
      <c r="T14" s="124" t="s">
        <v>386</v>
      </c>
      <c r="U14" s="134"/>
      <c r="V14" s="134"/>
      <c r="W14" s="134"/>
      <c r="X14" s="134"/>
      <c r="Y14" s="134"/>
    </row>
    <row r="15" spans="1:26">
      <c r="P15" s="134"/>
      <c r="Q15" s="134"/>
      <c r="R15" s="124"/>
      <c r="S15" s="124"/>
      <c r="T15" s="134"/>
      <c r="U15" s="151" t="s">
        <v>387</v>
      </c>
      <c r="V15" s="134"/>
      <c r="W15" s="124"/>
      <c r="X15" s="124"/>
      <c r="Y15" s="124"/>
      <c r="Z15" s="124"/>
    </row>
    <row r="16" spans="1:26">
      <c r="P16" s="134"/>
      <c r="Q16" s="134"/>
      <c r="R16" s="124"/>
      <c r="S16" s="124"/>
      <c r="T16" s="134"/>
      <c r="U16" s="134"/>
      <c r="V16" s="124" t="s">
        <v>388</v>
      </c>
      <c r="W16" s="124"/>
      <c r="X16" s="124"/>
      <c r="Y16" s="124"/>
      <c r="Z16" s="134"/>
    </row>
    <row r="17" spans="2:26">
      <c r="P17" s="134"/>
      <c r="Q17" s="134"/>
      <c r="R17" s="134"/>
      <c r="S17" s="124"/>
      <c r="T17" s="134"/>
      <c r="U17" s="134"/>
      <c r="V17" s="134"/>
      <c r="W17" s="134"/>
      <c r="X17" s="134"/>
      <c r="Y17" s="134"/>
      <c r="Z17" s="134"/>
    </row>
    <row r="18" spans="2:26" ht="15.75">
      <c r="B18" s="592" t="s">
        <v>389</v>
      </c>
      <c r="C18" s="592"/>
      <c r="D18" s="592"/>
      <c r="E18" s="592"/>
      <c r="F18" s="592"/>
      <c r="G18" s="592"/>
      <c r="H18" s="592"/>
      <c r="I18" s="592"/>
      <c r="J18" s="592"/>
      <c r="K18" s="592"/>
      <c r="L18" s="592"/>
      <c r="M18" s="592"/>
      <c r="N18" s="592"/>
      <c r="O18" s="592"/>
      <c r="P18" s="592"/>
    </row>
    <row r="19" spans="2:26" ht="15.75">
      <c r="C19" s="607" t="s">
        <v>390</v>
      </c>
      <c r="D19" s="607"/>
      <c r="E19" s="607"/>
      <c r="F19" s="607"/>
      <c r="G19" s="607"/>
      <c r="H19" s="607"/>
      <c r="I19" s="607"/>
      <c r="J19" s="607"/>
      <c r="K19" s="607"/>
      <c r="L19" s="607"/>
      <c r="M19" s="607"/>
      <c r="N19" s="61"/>
      <c r="O19" s="220">
        <v>50</v>
      </c>
      <c r="P19" s="221"/>
      <c r="Q19" s="5" t="s">
        <v>396</v>
      </c>
      <c r="R19" s="3"/>
      <c r="S19" s="220"/>
    </row>
    <row r="20" spans="2:26" ht="15.75">
      <c r="C20" s="215"/>
      <c r="D20" s="606" t="s">
        <v>391</v>
      </c>
      <c r="E20" s="606"/>
      <c r="F20" s="606"/>
      <c r="G20" s="606"/>
      <c r="H20" s="606"/>
      <c r="I20" s="606"/>
      <c r="J20" s="606"/>
      <c r="K20" s="606"/>
      <c r="L20" s="606"/>
      <c r="M20" s="61"/>
      <c r="N20" s="61"/>
      <c r="O20" s="154">
        <v>150</v>
      </c>
      <c r="P20" s="222">
        <v>191</v>
      </c>
      <c r="Q20" s="222" t="s">
        <v>397</v>
      </c>
      <c r="R20" s="3"/>
      <c r="S20" s="154"/>
    </row>
    <row r="21" spans="2:26" ht="15">
      <c r="L21" s="211"/>
      <c r="M21" s="211"/>
      <c r="N21" s="211"/>
      <c r="O21" s="8"/>
      <c r="P21" s="221">
        <v>250</v>
      </c>
      <c r="Q21" s="221" t="s">
        <v>133</v>
      </c>
      <c r="R21" s="3"/>
      <c r="S21" s="5"/>
    </row>
    <row r="22" spans="2:26" ht="15">
      <c r="C22" s="593" t="s">
        <v>61</v>
      </c>
      <c r="D22" s="593"/>
      <c r="E22" s="593"/>
      <c r="F22" s="593"/>
      <c r="G22" s="593"/>
      <c r="H22" s="593"/>
      <c r="L22" s="8"/>
      <c r="M22" s="212"/>
      <c r="N22" s="212"/>
      <c r="O22" s="8"/>
      <c r="P22" s="221">
        <v>500</v>
      </c>
      <c r="Q22" s="222" t="s">
        <v>398</v>
      </c>
      <c r="R22" s="3"/>
      <c r="S22" s="3"/>
    </row>
    <row r="23" spans="2:26" ht="15">
      <c r="H23" s="3"/>
      <c r="J23" s="3"/>
      <c r="K23" s="3"/>
      <c r="L23" s="211"/>
      <c r="M23" s="211"/>
      <c r="N23" s="211"/>
      <c r="O23" s="8"/>
      <c r="P23" s="223">
        <v>1260</v>
      </c>
      <c r="Q23" s="221" t="s">
        <v>399</v>
      </c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12"/>
      <c r="M24" s="212"/>
      <c r="N24" s="212"/>
      <c r="O24" s="8"/>
      <c r="P24" s="5"/>
      <c r="Q24" s="5"/>
      <c r="R24" s="5"/>
      <c r="S24" s="5"/>
      <c r="U24" s="3"/>
      <c r="V24" s="3"/>
      <c r="W24" s="3"/>
      <c r="X24" s="3"/>
    </row>
    <row r="25" spans="2:26" ht="12.75">
      <c r="B25" s="216" t="s">
        <v>392</v>
      </c>
      <c r="H25" s="3"/>
      <c r="J25" s="3"/>
      <c r="K25" s="3"/>
      <c r="O25" s="8"/>
      <c r="P25" s="5" t="s">
        <v>400</v>
      </c>
      <c r="Q25" s="5"/>
      <c r="R25" s="5" t="s">
        <v>133</v>
      </c>
      <c r="S25" s="5"/>
      <c r="U25" s="3"/>
      <c r="V25" s="3"/>
      <c r="W25" s="3"/>
      <c r="X25" s="3"/>
    </row>
    <row r="26" spans="2:26" ht="12.75">
      <c r="B26" s="217" t="s">
        <v>393</v>
      </c>
      <c r="H26" s="58"/>
      <c r="J26" s="58"/>
      <c r="K26" s="58"/>
      <c r="O26" s="8"/>
      <c r="P26" s="5" t="s">
        <v>401</v>
      </c>
      <c r="Q26" s="5"/>
      <c r="R26" s="5" t="s">
        <v>134</v>
      </c>
      <c r="S26" s="5"/>
    </row>
    <row r="27" spans="2:26" ht="15.75">
      <c r="B27" s="218" t="s">
        <v>394</v>
      </c>
      <c r="H27" s="58"/>
      <c r="I27" s="58"/>
      <c r="J27" s="58"/>
      <c r="K27" s="58"/>
      <c r="O27" s="8"/>
      <c r="P27" s="5" t="s">
        <v>402</v>
      </c>
      <c r="Q27" s="5"/>
      <c r="R27" s="5" t="s">
        <v>135</v>
      </c>
      <c r="S27" s="5"/>
    </row>
    <row r="28" spans="2:26" ht="15">
      <c r="B28" s="91"/>
      <c r="C28" s="4"/>
      <c r="D28" s="58"/>
      <c r="E28" s="4"/>
      <c r="F28" s="4"/>
      <c r="G28" s="4"/>
      <c r="H28" s="58"/>
      <c r="I28" s="58"/>
      <c r="J28" s="58"/>
      <c r="K28" s="58"/>
      <c r="L28" s="58"/>
      <c r="O28" s="8"/>
      <c r="P28" s="224">
        <v>750</v>
      </c>
      <c r="Q28" s="221"/>
      <c r="R28" s="5" t="s">
        <v>403</v>
      </c>
      <c r="S28" s="5"/>
    </row>
    <row r="29" spans="2:26" ht="15">
      <c r="B29" s="91"/>
      <c r="C29" s="4"/>
      <c r="D29" s="58"/>
      <c r="E29" s="4"/>
      <c r="F29" s="4"/>
      <c r="G29" s="4"/>
      <c r="H29" s="58"/>
      <c r="I29" s="58"/>
      <c r="J29" s="58"/>
      <c r="K29" s="58"/>
      <c r="O29" s="8"/>
      <c r="P29" s="225">
        <v>1000</v>
      </c>
      <c r="Q29" s="222"/>
      <c r="R29" s="3" t="s">
        <v>404</v>
      </c>
      <c r="S29" s="3"/>
    </row>
    <row r="30" spans="2:26" ht="15">
      <c r="B30" s="91"/>
      <c r="C30" s="4"/>
      <c r="D30" s="58"/>
      <c r="E30" s="4"/>
      <c r="F30" s="4"/>
      <c r="G30" s="4"/>
      <c r="H30" s="58"/>
      <c r="I30" s="58"/>
      <c r="J30" s="58"/>
      <c r="K30" s="58"/>
      <c r="O30" s="154"/>
      <c r="P30" s="222"/>
      <c r="Q30" s="222"/>
      <c r="R30" s="3"/>
      <c r="S30" s="154"/>
    </row>
    <row r="31" spans="2:26" ht="15">
      <c r="B31" s="91"/>
      <c r="C31" s="4"/>
      <c r="D31" s="58"/>
      <c r="E31" s="4"/>
      <c r="F31" s="4"/>
      <c r="G31" s="4"/>
      <c r="H31" s="58"/>
      <c r="I31" s="58"/>
      <c r="J31" s="58"/>
      <c r="K31" s="58"/>
      <c r="O31" s="8"/>
      <c r="P31" s="221"/>
      <c r="Q31" s="221"/>
      <c r="R31" s="3"/>
      <c r="S31" s="5"/>
    </row>
    <row r="32" spans="2:26">
      <c r="B32" s="91"/>
      <c r="C32" s="4"/>
      <c r="D32" s="58"/>
      <c r="E32" s="4"/>
      <c r="F32" s="4"/>
      <c r="G32" s="4"/>
      <c r="H32" s="58"/>
      <c r="I32" s="58"/>
      <c r="J32" s="58"/>
      <c r="K32" s="58"/>
      <c r="O32" s="8"/>
      <c r="P32" s="5"/>
      <c r="Q32" s="5"/>
      <c r="R32" s="5"/>
      <c r="S32" s="5"/>
    </row>
    <row r="33" spans="2:19"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B35" s="293"/>
      <c r="E35" s="8"/>
      <c r="F35" s="8"/>
      <c r="G35" s="8"/>
    </row>
    <row r="36" spans="2:19">
      <c r="B36" s="3"/>
      <c r="E36" s="8"/>
      <c r="F36" s="8"/>
      <c r="G36" s="8"/>
    </row>
    <row r="37" spans="2:19">
      <c r="B37" s="3"/>
      <c r="E37" s="8"/>
      <c r="F37" s="8"/>
      <c r="G37" s="8"/>
    </row>
    <row r="38" spans="2:19">
      <c r="B38" s="3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293"/>
      <c r="D41" s="58"/>
      <c r="E41" s="58"/>
      <c r="F41" s="58"/>
      <c r="G41" s="58"/>
      <c r="H41" s="58"/>
    </row>
    <row r="42" spans="2:19">
      <c r="B42" s="3"/>
      <c r="D42" s="58"/>
      <c r="E42" s="58"/>
      <c r="F42" s="58"/>
      <c r="G42" s="58"/>
      <c r="H42" s="58"/>
    </row>
    <row r="43" spans="2:19">
      <c r="B43" s="3"/>
      <c r="C43" s="58"/>
      <c r="D43" s="58"/>
      <c r="E43" s="58"/>
      <c r="F43" s="58"/>
      <c r="G43" s="58"/>
      <c r="H43" s="58"/>
    </row>
    <row r="44" spans="2:19">
      <c r="B44" s="3"/>
      <c r="C44" s="58"/>
      <c r="D44" s="58"/>
      <c r="E44" s="58"/>
      <c r="F44" s="58"/>
      <c r="G44" s="58"/>
      <c r="I44" s="2"/>
    </row>
    <row r="45" spans="2:19">
      <c r="B45" s="3"/>
      <c r="C45" s="8"/>
      <c r="E45" s="8"/>
      <c r="F45" s="8"/>
      <c r="G45" s="8"/>
      <c r="I45" s="2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7"/>
  <sheetViews>
    <sheetView workbookViewId="0">
      <pane ySplit="2" topLeftCell="A3" activePane="bottomLeft" state="frozen"/>
      <selection pane="bottomLeft" activeCell="I27" sqref="I27"/>
    </sheetView>
  </sheetViews>
  <sheetFormatPr defaultRowHeight="11.25"/>
  <cols>
    <col min="1" max="1" width="11.5703125" style="3" bestFit="1" customWidth="1"/>
    <col min="2" max="2" width="72.42578125" style="88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17" t="s">
        <v>1</v>
      </c>
      <c r="B1" s="623" t="s">
        <v>0</v>
      </c>
      <c r="C1" s="625" t="s">
        <v>86</v>
      </c>
      <c r="D1" s="619" t="s">
        <v>3</v>
      </c>
      <c r="E1" s="620"/>
      <c r="F1" s="621" t="s">
        <v>517</v>
      </c>
      <c r="G1" s="622"/>
      <c r="H1" s="608" t="s">
        <v>29</v>
      </c>
      <c r="I1" s="609"/>
      <c r="J1" s="609"/>
      <c r="K1" s="609"/>
      <c r="L1" s="609"/>
      <c r="M1" s="609"/>
      <c r="N1" s="610"/>
    </row>
    <row r="2" spans="1:14" s="9" customFormat="1" ht="23.25" customHeight="1" thickBot="1">
      <c r="A2" s="618"/>
      <c r="B2" s="624"/>
      <c r="C2" s="626"/>
      <c r="D2" s="48"/>
      <c r="E2" s="59" t="s">
        <v>9</v>
      </c>
      <c r="F2" s="98" t="s">
        <v>409</v>
      </c>
      <c r="G2" s="301" t="s">
        <v>9</v>
      </c>
      <c r="H2" s="611"/>
      <c r="I2" s="612"/>
      <c r="J2" s="612"/>
      <c r="K2" s="612"/>
      <c r="L2" s="612"/>
      <c r="M2" s="612"/>
      <c r="N2" s="613"/>
    </row>
    <row r="3" spans="1:14" s="133" customFormat="1" ht="15">
      <c r="A3" s="451" t="str">
        <f>'1-συμβολαια'!A3</f>
        <v>1ο</v>
      </c>
      <c r="B3" s="297" t="str">
        <f>'1-συμβολαια'!C3</f>
        <v xml:space="preserve">αγοραπωλησίας ΠΡΟΣΥΜΦΩΝΟ τίμημα = αρραβών = </v>
      </c>
      <c r="C3" s="300">
        <f>'1-συμβολαια'!D3</f>
        <v>3000000</v>
      </c>
      <c r="D3" s="343">
        <v>4</v>
      </c>
      <c r="E3" s="343">
        <v>4</v>
      </c>
      <c r="F3" s="298">
        <f t="shared" ref="F3:F4" si="0">(D3-1)*1000</f>
        <v>3000</v>
      </c>
      <c r="G3" s="298">
        <f t="shared" ref="G3:G7" si="1">(E3-1)*1000</f>
        <v>3000</v>
      </c>
      <c r="H3" s="296"/>
      <c r="I3" s="296"/>
      <c r="J3" s="296"/>
      <c r="K3" s="299"/>
      <c r="L3" s="299"/>
      <c r="M3" s="299"/>
      <c r="N3" s="299"/>
    </row>
    <row r="4" spans="1:14" s="133" customFormat="1" ht="15">
      <c r="A4" s="343" t="str">
        <f>'1-συμβολαια'!A4</f>
        <v>2ο</v>
      </c>
      <c r="B4" s="326" t="str">
        <f>'1-συμβολαια'!C4</f>
        <v xml:space="preserve">αγοραπωλησίας ΠΡΟΣΥΜΦΩΝΟ τίμημα 3.700.000 αρραβών = </v>
      </c>
      <c r="C4" s="343">
        <f>'1-συμβολαια'!D4</f>
        <v>100000</v>
      </c>
      <c r="D4" s="343">
        <v>4</v>
      </c>
      <c r="E4" s="343">
        <v>4</v>
      </c>
      <c r="F4" s="298">
        <f t="shared" si="0"/>
        <v>3000</v>
      </c>
      <c r="G4" s="298">
        <f t="shared" si="1"/>
        <v>3000</v>
      </c>
      <c r="H4" s="296"/>
      <c r="I4" s="296" t="s">
        <v>136</v>
      </c>
      <c r="J4" s="296"/>
      <c r="K4" s="299"/>
      <c r="L4" s="299"/>
      <c r="M4" s="299"/>
      <c r="N4" s="299"/>
    </row>
    <row r="5" spans="1:14" s="133" customFormat="1" ht="15">
      <c r="A5" s="343" t="str">
        <f>'1-συμβολαια'!A5</f>
        <v>3ο</v>
      </c>
      <c r="B5" s="324" t="str">
        <f>'1-συμβολαια'!C5</f>
        <v>αγοραπωλησίας ΠΡΟΣΥΜΦΩΝΟ τίμημα = 4.000.000δρχ αρραβών =</v>
      </c>
      <c r="C5" s="343">
        <f>'1-συμβολαια'!D5</f>
        <v>325000</v>
      </c>
      <c r="D5" s="343">
        <v>4</v>
      </c>
      <c r="E5" s="343">
        <v>4</v>
      </c>
      <c r="F5" s="298">
        <f t="shared" ref="F5:G8" si="2">(D5-1)*1000</f>
        <v>3000</v>
      </c>
      <c r="G5" s="298">
        <f t="shared" si="2"/>
        <v>3000</v>
      </c>
      <c r="H5" s="296"/>
      <c r="I5" s="296" t="s">
        <v>136</v>
      </c>
      <c r="J5" s="296"/>
      <c r="K5" s="299"/>
      <c r="L5" s="299"/>
      <c r="M5" s="299"/>
      <c r="N5" s="299"/>
    </row>
    <row r="6" spans="1:14" s="133" customFormat="1" ht="15.75" thickBot="1">
      <c r="A6" s="468" t="str">
        <f>'1-συμβολαια'!A6</f>
        <v>4ο</v>
      </c>
      <c r="B6" s="476" t="str">
        <f>'1-συμβολαια'!C6</f>
        <v>αγοραπωλησίας ΠΡΟΣΥΜΦΩΝΟ τίμημα = αρραβών =</v>
      </c>
      <c r="C6" s="468">
        <f>'1-συμβολαια'!D6</f>
        <v>3350000</v>
      </c>
      <c r="D6" s="468">
        <v>4</v>
      </c>
      <c r="E6" s="468">
        <v>4</v>
      </c>
      <c r="F6" s="471">
        <f t="shared" si="2"/>
        <v>3000</v>
      </c>
      <c r="G6" s="471">
        <f t="shared" si="2"/>
        <v>3000</v>
      </c>
      <c r="H6" s="503"/>
      <c r="I6" s="503"/>
      <c r="J6" s="503"/>
      <c r="K6" s="505"/>
      <c r="L6" s="505"/>
      <c r="M6" s="505"/>
      <c r="N6" s="505"/>
    </row>
    <row r="7" spans="1:14" s="133" customFormat="1" ht="15">
      <c r="A7" s="474" t="str">
        <f>'1-συμβολαια'!A7</f>
        <v>5ο</v>
      </c>
      <c r="B7" s="475" t="str">
        <f>'1-συμβολαια'!C7</f>
        <v>αγοραπωλησία ΒΑΣΕΙ προσυμφώνου 2ο τίμημα = 3.700.000 αρραβών = 100.000</v>
      </c>
      <c r="C7" s="464">
        <f>'1-συμβολαια'!D7</f>
        <v>3600000</v>
      </c>
      <c r="D7" s="464">
        <v>4</v>
      </c>
      <c r="E7" s="464">
        <v>4</v>
      </c>
      <c r="F7" s="325">
        <f t="shared" si="2"/>
        <v>3000</v>
      </c>
      <c r="G7" s="325">
        <f t="shared" si="1"/>
        <v>3000</v>
      </c>
      <c r="H7" s="502"/>
      <c r="I7" s="502"/>
      <c r="J7" s="502"/>
      <c r="K7" s="504"/>
      <c r="L7" s="504"/>
      <c r="M7" s="504"/>
      <c r="N7" s="504"/>
    </row>
    <row r="8" spans="1:14" s="133" customFormat="1" ht="15.75" thickBot="1">
      <c r="A8" s="479">
        <f>'1-συμβολαια'!A8</f>
        <v>0</v>
      </c>
      <c r="B8" s="476" t="str">
        <f>'1-συμβολαια'!C8</f>
        <v>χρησικτησία αγροτεμαχίου = 1992 ΑΝΑΔΑΣΜΟΣ</v>
      </c>
      <c r="C8" s="468">
        <f>'1-συμβολαια'!D8</f>
        <v>2999999</v>
      </c>
      <c r="D8" s="468">
        <v>4</v>
      </c>
      <c r="E8" s="468"/>
      <c r="F8" s="471">
        <f t="shared" si="2"/>
        <v>3000</v>
      </c>
      <c r="G8" s="471"/>
      <c r="H8" s="503"/>
      <c r="I8" s="503"/>
      <c r="J8" s="503"/>
      <c r="K8" s="505"/>
      <c r="L8" s="505"/>
      <c r="M8" s="505"/>
      <c r="N8" s="505"/>
    </row>
    <row r="9" spans="1:14" ht="15.75">
      <c r="A9" s="614" t="s">
        <v>60</v>
      </c>
      <c r="B9" s="615"/>
      <c r="C9" s="615"/>
      <c r="D9" s="615"/>
      <c r="E9" s="616"/>
      <c r="F9" s="477">
        <f>SUM(F3:F8)</f>
        <v>18000</v>
      </c>
      <c r="G9" s="478">
        <f>SUM(G3:G8)</f>
        <v>15000</v>
      </c>
    </row>
    <row r="10" spans="1:14" ht="15.75">
      <c r="H10" s="135" t="s">
        <v>145</v>
      </c>
      <c r="I10" s="136"/>
      <c r="J10" s="136"/>
      <c r="K10" s="136"/>
      <c r="L10" s="136"/>
      <c r="M10" s="136"/>
    </row>
    <row r="11" spans="1:14" ht="15.75">
      <c r="I11" s="136" t="s">
        <v>146</v>
      </c>
      <c r="J11" s="136"/>
      <c r="K11" s="136"/>
      <c r="L11" s="136"/>
      <c r="M11" s="85"/>
    </row>
    <row r="12" spans="1:14" ht="15.75">
      <c r="J12" s="135" t="s">
        <v>147</v>
      </c>
    </row>
    <row r="16" spans="1:14" ht="15.75">
      <c r="B16" s="365" t="s">
        <v>518</v>
      </c>
    </row>
    <row r="17" spans="2:9" ht="15.75">
      <c r="B17" s="365" t="s">
        <v>519</v>
      </c>
      <c r="F17" s="8"/>
      <c r="H17" s="8"/>
      <c r="I17" s="8"/>
    </row>
    <row r="18" spans="2:9" ht="15.75">
      <c r="B18" s="3"/>
      <c r="C18" s="226" t="s">
        <v>61</v>
      </c>
      <c r="F18" s="8"/>
      <c r="H18" s="8"/>
      <c r="I18" s="8"/>
    </row>
    <row r="19" spans="2:9">
      <c r="B19" s="3"/>
      <c r="F19" s="8"/>
      <c r="H19" s="8"/>
      <c r="I19" s="8"/>
    </row>
    <row r="20" spans="2:9">
      <c r="B20" s="3"/>
      <c r="F20" s="8"/>
      <c r="H20" s="8"/>
      <c r="I20" s="8"/>
    </row>
    <row r="21" spans="2:9">
      <c r="B21" s="3"/>
      <c r="F21" s="8"/>
      <c r="H21" s="8"/>
      <c r="I21" s="8"/>
    </row>
    <row r="22" spans="2:9">
      <c r="B22" s="3"/>
      <c r="F22" s="8"/>
      <c r="H22" s="8"/>
      <c r="I22" s="8"/>
    </row>
    <row r="23" spans="2:9">
      <c r="B23" s="293"/>
      <c r="D23" s="58"/>
      <c r="E23" s="58"/>
      <c r="F23" s="58"/>
      <c r="G23" s="58"/>
      <c r="H23" s="8"/>
      <c r="I23" s="8"/>
    </row>
    <row r="24" spans="2:9">
      <c r="B24" s="3"/>
      <c r="D24" s="58"/>
      <c r="E24" s="58"/>
      <c r="F24" s="58"/>
      <c r="G24" s="58"/>
      <c r="H24" s="8"/>
      <c r="I24" s="8"/>
    </row>
    <row r="25" spans="2:9">
      <c r="B25" s="3"/>
      <c r="D25" s="58"/>
      <c r="E25" s="58"/>
      <c r="F25" s="58"/>
      <c r="G25" s="58"/>
      <c r="H25" s="8"/>
      <c r="I25" s="8"/>
    </row>
    <row r="26" spans="2:9">
      <c r="B26" s="3"/>
      <c r="D26" s="58"/>
      <c r="E26" s="58"/>
      <c r="F26" s="58"/>
      <c r="G26" s="58"/>
      <c r="H26" s="8"/>
      <c r="I26" s="2"/>
    </row>
    <row r="27" spans="2:9">
      <c r="B27" s="3"/>
      <c r="F27" s="8"/>
      <c r="H27" s="8"/>
      <c r="I27" s="2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11.5703125" style="8" bestFit="1" customWidth="1"/>
    <col min="2" max="2" width="70.85546875" style="90" bestFit="1" customWidth="1"/>
    <col min="3" max="3" width="7.28515625" style="8" bestFit="1" customWidth="1"/>
    <col min="4" max="4" width="8.140625" style="8" customWidth="1"/>
    <col min="5" max="5" width="6" style="8" bestFit="1" customWidth="1"/>
    <col min="6" max="6" width="8.5703125" style="8" bestFit="1" customWidth="1"/>
    <col min="7" max="7" width="6" style="8" bestFit="1" customWidth="1"/>
    <col min="8" max="8" width="7.28515625" style="8" bestFit="1" customWidth="1"/>
    <col min="9" max="9" width="11.42578125" style="8" bestFit="1" customWidth="1"/>
    <col min="10" max="10" width="14.7109375" style="8" bestFit="1" customWidth="1"/>
    <col min="11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6" t="s">
        <v>1</v>
      </c>
      <c r="B1" s="598" t="s">
        <v>0</v>
      </c>
      <c r="C1" s="627" t="s">
        <v>11</v>
      </c>
      <c r="D1" s="627"/>
      <c r="E1" s="627"/>
      <c r="F1" s="627"/>
      <c r="G1" s="627"/>
      <c r="H1" s="628" t="s">
        <v>12</v>
      </c>
      <c r="I1" s="628"/>
      <c r="J1" s="628"/>
      <c r="K1" s="628"/>
      <c r="L1" s="628"/>
      <c r="M1" s="628"/>
      <c r="N1" s="628"/>
      <c r="O1" s="631" t="s">
        <v>87</v>
      </c>
      <c r="P1" s="629" t="s">
        <v>230</v>
      </c>
      <c r="Q1" s="586" t="s">
        <v>29</v>
      </c>
      <c r="R1" s="587"/>
      <c r="S1" s="587"/>
      <c r="T1" s="587"/>
      <c r="U1" s="588"/>
    </row>
    <row r="2" spans="1:25" ht="24" customHeight="1" thickBot="1">
      <c r="A2" s="597"/>
      <c r="B2" s="599"/>
      <c r="C2" s="7" t="s">
        <v>47</v>
      </c>
      <c r="D2" s="338" t="s">
        <v>48</v>
      </c>
      <c r="E2" s="338" t="s">
        <v>49</v>
      </c>
      <c r="F2" s="338" t="s">
        <v>50</v>
      </c>
      <c r="G2" s="39" t="s">
        <v>51</v>
      </c>
      <c r="H2" s="7" t="s">
        <v>47</v>
      </c>
      <c r="I2" s="338" t="s">
        <v>48</v>
      </c>
      <c r="J2" s="338" t="s">
        <v>49</v>
      </c>
      <c r="K2" s="338" t="s">
        <v>50</v>
      </c>
      <c r="L2" s="338" t="s">
        <v>51</v>
      </c>
      <c r="M2" s="338" t="s">
        <v>52</v>
      </c>
      <c r="N2" s="40" t="s">
        <v>53</v>
      </c>
      <c r="O2" s="632"/>
      <c r="P2" s="630"/>
      <c r="Q2" s="589"/>
      <c r="R2" s="590"/>
      <c r="S2" s="590"/>
      <c r="T2" s="590"/>
      <c r="U2" s="591"/>
    </row>
    <row r="3" spans="1:25" s="272" customFormat="1" ht="15">
      <c r="A3" s="451" t="str">
        <f>'1-συμβολαια'!A3</f>
        <v>1ο</v>
      </c>
      <c r="B3" s="302" t="str">
        <f>'1-συμβολαια'!C3</f>
        <v xml:space="preserve">αγοραπωλησίας ΠΡΟΣΥΜΦΩΝΟ τίμημα = αρραβών = </v>
      </c>
      <c r="C3" s="303">
        <v>4</v>
      </c>
      <c r="D3" s="267" t="s">
        <v>578</v>
      </c>
      <c r="E3" s="267" t="s">
        <v>578</v>
      </c>
      <c r="F3" s="267" t="s">
        <v>578</v>
      </c>
      <c r="G3" s="267" t="s">
        <v>578</v>
      </c>
      <c r="H3" s="303">
        <v>1</v>
      </c>
      <c r="I3" s="267" t="s">
        <v>575</v>
      </c>
      <c r="J3" s="267"/>
      <c r="K3" s="267"/>
      <c r="L3" s="267"/>
      <c r="M3" s="267"/>
      <c r="N3" s="267"/>
      <c r="O3" s="303">
        <v>3</v>
      </c>
      <c r="P3" s="298">
        <f>O3*('2-δικαιώμ'!N3+'3-φύλλα2α'!F3)</f>
        <v>12000</v>
      </c>
      <c r="Q3" s="304"/>
      <c r="R3" s="304"/>
      <c r="S3" s="304"/>
      <c r="T3" s="304"/>
      <c r="U3" s="305"/>
    </row>
    <row r="4" spans="1:25" s="272" customFormat="1" ht="15">
      <c r="A4" s="343" t="str">
        <f>'1-συμβολαια'!A4</f>
        <v>2ο</v>
      </c>
      <c r="B4" s="319" t="str">
        <f>'1-συμβολαια'!C4</f>
        <v xml:space="preserve">αγοραπωλησίας ΠΡΟΣΥΜΦΩΝΟ τίμημα 3.700.000 αρραβών = </v>
      </c>
      <c r="C4" s="303">
        <v>1</v>
      </c>
      <c r="D4" s="267" t="s">
        <v>578</v>
      </c>
      <c r="E4" s="267"/>
      <c r="F4" s="267"/>
      <c r="G4" s="267"/>
      <c r="H4" s="303">
        <v>1</v>
      </c>
      <c r="I4" s="267" t="s">
        <v>575</v>
      </c>
      <c r="J4" s="267"/>
      <c r="K4" s="267"/>
      <c r="L4" s="267"/>
      <c r="M4" s="267"/>
      <c r="N4" s="267"/>
      <c r="O4" s="303"/>
      <c r="P4" s="298">
        <f>O4*('2-δικαιώμ'!N4+'3-φύλλα2α'!F4)</f>
        <v>0</v>
      </c>
      <c r="Q4" s="304"/>
      <c r="R4" s="304"/>
      <c r="S4" s="304"/>
      <c r="T4" s="304"/>
      <c r="U4" s="305"/>
    </row>
    <row r="5" spans="1:25" s="272" customFormat="1" ht="15">
      <c r="A5" s="343" t="str">
        <f>'1-συμβολαια'!A5</f>
        <v>3ο</v>
      </c>
      <c r="B5" s="302" t="str">
        <f>'1-συμβολαια'!C5</f>
        <v>αγοραπωλησίας ΠΡΟΣΥΜΦΩΝΟ τίμημα = 4.000.000δρχ αρραβών =</v>
      </c>
      <c r="C5" s="303">
        <v>1</v>
      </c>
      <c r="D5" s="267" t="s">
        <v>578</v>
      </c>
      <c r="E5" s="267"/>
      <c r="F5" s="267"/>
      <c r="G5" s="267"/>
      <c r="H5" s="303">
        <v>1</v>
      </c>
      <c r="I5" s="267" t="s">
        <v>575</v>
      </c>
      <c r="J5" s="267"/>
      <c r="K5" s="267"/>
      <c r="L5" s="267"/>
      <c r="M5" s="267"/>
      <c r="N5" s="267"/>
      <c r="O5" s="303"/>
      <c r="P5" s="298">
        <f>O5*('2-δικαιώμ'!N5+'3-φύλλα2α'!F5)</f>
        <v>0</v>
      </c>
      <c r="Q5" s="304"/>
      <c r="R5" s="304"/>
      <c r="S5" s="304"/>
      <c r="T5" s="304"/>
      <c r="U5" s="305"/>
    </row>
    <row r="6" spans="1:25" s="272" customFormat="1" ht="15.75" thickBot="1">
      <c r="A6" s="468" t="str">
        <f>'1-συμβολαια'!A6</f>
        <v>4ο</v>
      </c>
      <c r="B6" s="469" t="str">
        <f>'1-συμβολαια'!C6</f>
        <v>αγοραπωλησίας ΠΡΟΣΥΜΦΩΝΟ τίμημα = αρραβών =</v>
      </c>
      <c r="C6" s="470">
        <v>1</v>
      </c>
      <c r="D6" s="413" t="s">
        <v>578</v>
      </c>
      <c r="E6" s="413"/>
      <c r="F6" s="413"/>
      <c r="G6" s="413"/>
      <c r="H6" s="470">
        <v>2</v>
      </c>
      <c r="I6" s="413" t="s">
        <v>575</v>
      </c>
      <c r="J6" s="413" t="s">
        <v>577</v>
      </c>
      <c r="K6" s="413"/>
      <c r="L6" s="413"/>
      <c r="M6" s="413"/>
      <c r="N6" s="413"/>
      <c r="O6" s="470">
        <v>1</v>
      </c>
      <c r="P6" s="471">
        <f>O6*('2-δικαιώμ'!N6+'3-φύλλα2α'!F6)</f>
        <v>4000</v>
      </c>
      <c r="Q6" s="472"/>
      <c r="R6" s="304"/>
      <c r="S6" s="304"/>
      <c r="T6" s="304"/>
      <c r="U6" s="305"/>
    </row>
    <row r="7" spans="1:25" s="272" customFormat="1" ht="15">
      <c r="A7" s="474" t="str">
        <f>'1-συμβολαια'!A7</f>
        <v>5ο</v>
      </c>
      <c r="B7" s="465" t="str">
        <f>'1-συμβολαια'!C7</f>
        <v>αγοραπωλησία ΒΑΣΕΙ προσυμφώνου 2ο τίμημα = 3.700.000 αρραβών = 100.000</v>
      </c>
      <c r="C7" s="466">
        <v>1</v>
      </c>
      <c r="D7" s="295" t="s">
        <v>578</v>
      </c>
      <c r="E7" s="295"/>
      <c r="F7" s="295"/>
      <c r="G7" s="295"/>
      <c r="H7" s="466">
        <v>1</v>
      </c>
      <c r="I7" s="295" t="s">
        <v>576</v>
      </c>
      <c r="J7" s="295"/>
      <c r="K7" s="295"/>
      <c r="L7" s="295"/>
      <c r="M7" s="295"/>
      <c r="N7" s="295"/>
      <c r="O7" s="466"/>
      <c r="P7" s="325">
        <f>O7*('2-δικαιώμ'!N7+'3-φύλλα2α'!F7)</f>
        <v>0</v>
      </c>
      <c r="Q7" s="467"/>
      <c r="R7" s="304"/>
      <c r="S7" s="304"/>
      <c r="T7" s="304"/>
      <c r="U7" s="305"/>
    </row>
    <row r="8" spans="1:25" s="272" customFormat="1" ht="15.75" thickBot="1">
      <c r="A8" s="479">
        <f>'1-συμβολαια'!A8</f>
        <v>0</v>
      </c>
      <c r="B8" s="469" t="str">
        <f>'1-συμβολαια'!C8</f>
        <v>χρησικτησία αγροτεμαχίου = 1992 ΑΝΑΔΑΣΜΟΣ</v>
      </c>
      <c r="C8" s="470"/>
      <c r="D8" s="413"/>
      <c r="E8" s="413"/>
      <c r="F8" s="413"/>
      <c r="G8" s="413"/>
      <c r="H8" s="470"/>
      <c r="I8" s="413" t="s">
        <v>452</v>
      </c>
      <c r="J8" s="413"/>
      <c r="K8" s="413"/>
      <c r="L8" s="413"/>
      <c r="M8" s="413"/>
      <c r="N8" s="413"/>
      <c r="O8" s="470"/>
      <c r="P8" s="471">
        <f>O8*('2-δικαιώμ'!N8+'3-φύλλα2α'!F8)</f>
        <v>0</v>
      </c>
      <c r="Q8" s="472"/>
      <c r="R8" s="304"/>
      <c r="S8" s="304"/>
      <c r="T8" s="304"/>
      <c r="U8" s="305"/>
    </row>
    <row r="9" spans="1:25" ht="15.75">
      <c r="A9" s="614" t="s">
        <v>47</v>
      </c>
      <c r="B9" s="615"/>
      <c r="C9" s="615"/>
      <c r="D9" s="615"/>
      <c r="E9" s="615"/>
      <c r="F9" s="615"/>
      <c r="G9" s="615"/>
      <c r="H9" s="615"/>
      <c r="I9" s="615"/>
      <c r="J9" s="615"/>
      <c r="K9" s="615"/>
      <c r="L9" s="615"/>
      <c r="M9" s="615"/>
      <c r="N9" s="615"/>
      <c r="O9" s="615"/>
      <c r="P9" s="473">
        <f>SUM(P3:P8)</f>
        <v>16000</v>
      </c>
    </row>
    <row r="11" spans="1:25" ht="15.75">
      <c r="Q11" s="149" t="s">
        <v>148</v>
      </c>
      <c r="R11" s="121"/>
      <c r="S11" s="121"/>
      <c r="T11" s="121"/>
      <c r="U11" s="121"/>
      <c r="V11" s="121"/>
      <c r="W11" s="121"/>
      <c r="X11" s="121"/>
      <c r="Y11" s="111"/>
    </row>
    <row r="12" spans="1:25" ht="15.75">
      <c r="R12" s="136" t="s">
        <v>149</v>
      </c>
      <c r="S12" s="136"/>
      <c r="T12" s="136"/>
      <c r="U12" s="136"/>
      <c r="V12" s="136"/>
      <c r="W12" s="136"/>
      <c r="X12" s="136"/>
    </row>
    <row r="13" spans="1:25" ht="15.75">
      <c r="S13" s="149" t="s">
        <v>150</v>
      </c>
    </row>
    <row r="16" spans="1:25">
      <c r="B16" s="127"/>
    </row>
    <row r="17" spans="2:2">
      <c r="B17" s="128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4"/>
  <sheetViews>
    <sheetView workbookViewId="0">
      <pane ySplit="2" topLeftCell="A3" activePane="bottomLeft" state="frozen"/>
      <selection pane="bottomLeft" activeCell="L42" sqref="L42"/>
    </sheetView>
  </sheetViews>
  <sheetFormatPr defaultRowHeight="11.25"/>
  <cols>
    <col min="1" max="1" width="7.28515625" style="8" bestFit="1" customWidth="1"/>
    <col min="2" max="2" width="59.140625" style="90" bestFit="1" customWidth="1"/>
    <col min="3" max="3" width="10.7109375" style="8" customWidth="1"/>
    <col min="4" max="4" width="6" style="3" customWidth="1"/>
    <col min="5" max="5" width="6.28515625" style="3" customWidth="1"/>
    <col min="6" max="6" width="6" style="8" customWidth="1"/>
    <col min="7" max="7" width="7.28515625" style="8" bestFit="1" customWidth="1"/>
    <col min="8" max="8" width="8.140625" style="8" bestFit="1" customWidth="1"/>
    <col min="9" max="9" width="9.140625" style="8" customWidth="1"/>
    <col min="10" max="12" width="7.28515625" style="8" customWidth="1"/>
    <col min="13" max="13" width="8.140625" style="8" customWidth="1"/>
    <col min="14" max="14" width="10.5703125" style="8" customWidth="1"/>
    <col min="15" max="15" width="7.28515625" style="8" customWidth="1"/>
    <col min="16" max="16" width="10.28515625" style="8" customWidth="1"/>
    <col min="17" max="17" width="8.140625" style="8" customWidth="1"/>
    <col min="18" max="18" width="8.85546875" style="81" customWidth="1"/>
    <col min="19" max="19" width="9.7109375" style="81" customWidth="1"/>
    <col min="20" max="20" width="10.42578125" style="81" customWidth="1"/>
    <col min="21" max="21" width="7.28515625" style="81" customWidth="1"/>
    <col min="22" max="22" width="9.42578125" style="81" customWidth="1"/>
    <col min="23" max="23" width="9.710937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.85546875" style="81" customWidth="1"/>
    <col min="29" max="29" width="6.28515625" style="81" customWidth="1"/>
    <col min="30" max="30" width="7.140625" style="81" customWidth="1"/>
    <col min="31" max="31" width="9.85546875" style="81" customWidth="1"/>
    <col min="32" max="32" width="8.42578125" style="81" customWidth="1"/>
    <col min="33" max="33" width="6.28515625" style="81" customWidth="1"/>
    <col min="34" max="34" width="8.140625" style="81" customWidth="1"/>
    <col min="35" max="35" width="9.28515625" style="81" customWidth="1"/>
    <col min="36" max="38" width="6.28515625" style="81" customWidth="1"/>
    <col min="39" max="39" width="7.28515625" style="81" bestFit="1" customWidth="1"/>
    <col min="40" max="40" width="8.140625" style="82" bestFit="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9" t="s">
        <v>1</v>
      </c>
      <c r="B1" s="642" t="s">
        <v>0</v>
      </c>
      <c r="C1" s="646" t="s">
        <v>7</v>
      </c>
      <c r="D1" s="644" t="s">
        <v>3</v>
      </c>
      <c r="E1" s="645"/>
      <c r="F1" s="633" t="s">
        <v>410</v>
      </c>
      <c r="G1" s="634"/>
      <c r="H1" s="634"/>
      <c r="I1" s="634"/>
      <c r="J1" s="634"/>
      <c r="K1" s="634"/>
      <c r="L1" s="635"/>
      <c r="M1" s="636" t="s">
        <v>413</v>
      </c>
      <c r="N1" s="637"/>
      <c r="O1" s="638" t="s">
        <v>254</v>
      </c>
      <c r="P1" s="639"/>
      <c r="Q1" s="640"/>
      <c r="R1" s="641" t="s">
        <v>176</v>
      </c>
      <c r="S1" s="641"/>
      <c r="T1" s="641"/>
      <c r="U1" s="641"/>
      <c r="V1" s="641"/>
      <c r="W1" s="641"/>
      <c r="X1" s="641"/>
      <c r="Y1" s="641"/>
      <c r="Z1" s="641"/>
      <c r="AA1" s="641"/>
      <c r="AB1" s="641"/>
      <c r="AC1" s="641"/>
      <c r="AD1" s="641"/>
      <c r="AE1" s="641"/>
      <c r="AF1" s="641"/>
      <c r="AG1" s="641"/>
      <c r="AH1" s="641"/>
      <c r="AI1" s="641"/>
      <c r="AJ1" s="641"/>
      <c r="AK1" s="641"/>
      <c r="AL1" s="641"/>
      <c r="AM1" s="641"/>
      <c r="AN1" s="641"/>
      <c r="AO1" s="641"/>
    </row>
    <row r="2" spans="1:41" ht="23.25" thickBot="1">
      <c r="A2" s="560"/>
      <c r="B2" s="643"/>
      <c r="C2" s="647"/>
      <c r="D2" s="155" t="s">
        <v>4</v>
      </c>
      <c r="E2" s="143" t="s">
        <v>9</v>
      </c>
      <c r="F2" s="227" t="s">
        <v>4</v>
      </c>
      <c r="G2" s="156" t="s">
        <v>9</v>
      </c>
      <c r="H2" s="308" t="s">
        <v>47</v>
      </c>
      <c r="I2" s="227" t="s">
        <v>9</v>
      </c>
      <c r="J2" s="309" t="s">
        <v>359</v>
      </c>
      <c r="K2" s="309" t="s">
        <v>379</v>
      </c>
      <c r="L2" s="310" t="s">
        <v>361</v>
      </c>
      <c r="M2" s="227" t="s">
        <v>23</v>
      </c>
      <c r="N2" s="311" t="s">
        <v>88</v>
      </c>
      <c r="O2" s="227" t="s">
        <v>23</v>
      </c>
      <c r="P2" s="288" t="s">
        <v>9</v>
      </c>
      <c r="Q2" s="370" t="s">
        <v>411</v>
      </c>
      <c r="R2" s="158" t="s">
        <v>129</v>
      </c>
      <c r="S2" s="158" t="s">
        <v>174</v>
      </c>
      <c r="T2" s="158" t="s">
        <v>130</v>
      </c>
      <c r="U2" s="158" t="s">
        <v>256</v>
      </c>
      <c r="V2" s="158" t="s">
        <v>131</v>
      </c>
      <c r="W2" s="158" t="s">
        <v>257</v>
      </c>
      <c r="X2" s="158" t="s">
        <v>151</v>
      </c>
      <c r="Y2" s="158" t="s">
        <v>175</v>
      </c>
      <c r="Z2" s="158" t="s">
        <v>152</v>
      </c>
      <c r="AA2" s="158" t="s">
        <v>258</v>
      </c>
      <c r="AB2" s="158" t="s">
        <v>153</v>
      </c>
      <c r="AC2" s="158" t="s">
        <v>259</v>
      </c>
      <c r="AD2" s="158" t="s">
        <v>154</v>
      </c>
      <c r="AE2" s="158" t="s">
        <v>271</v>
      </c>
      <c r="AF2" s="158" t="s">
        <v>272</v>
      </c>
      <c r="AG2" s="265" t="s">
        <v>273</v>
      </c>
      <c r="AH2" s="158" t="s">
        <v>274</v>
      </c>
      <c r="AI2" s="158" t="s">
        <v>275</v>
      </c>
      <c r="AJ2" s="158" t="s">
        <v>477</v>
      </c>
      <c r="AK2" s="158" t="s">
        <v>478</v>
      </c>
      <c r="AL2" s="158"/>
      <c r="AM2" s="250" t="s">
        <v>549</v>
      </c>
      <c r="AN2" s="344" t="s">
        <v>47</v>
      </c>
      <c r="AO2" s="249" t="s">
        <v>29</v>
      </c>
    </row>
    <row r="3" spans="1:41" s="5" customFormat="1">
      <c r="A3" s="450" t="str">
        <f>'1-συμβολαια'!A3</f>
        <v>1ο</v>
      </c>
      <c r="B3" s="294" t="str">
        <f>'1-συμβολαια'!C3</f>
        <v xml:space="preserve">αγοραπωλησίας ΠΡΟΣΥΜΦΩΝΟ τίμημα = αρραβών = </v>
      </c>
      <c r="C3" s="295">
        <f>'1-συμβολαια'!D3</f>
        <v>3000000</v>
      </c>
      <c r="D3" s="307">
        <f>'3-φύλλα2α'!D3</f>
        <v>4</v>
      </c>
      <c r="E3" s="307">
        <f>'3-φύλλα2α'!E3</f>
        <v>4</v>
      </c>
      <c r="F3" s="347">
        <v>5</v>
      </c>
      <c r="G3" s="460">
        <v>1</v>
      </c>
      <c r="H3" s="290">
        <f t="shared" ref="H3" si="0">F3*D3*1100</f>
        <v>22000</v>
      </c>
      <c r="I3" s="461">
        <f t="shared" ref="I3" si="1">E3*G3*1100</f>
        <v>4400</v>
      </c>
      <c r="J3" s="312">
        <f t="shared" ref="J3" si="2">H3*5%</f>
        <v>1100</v>
      </c>
      <c r="K3" s="312">
        <f t="shared" ref="K3" si="3">H3*5%</f>
        <v>1100</v>
      </c>
      <c r="L3" s="312">
        <f t="shared" ref="L3" si="4">H3*1%</f>
        <v>220</v>
      </c>
      <c r="M3" s="312">
        <f t="shared" ref="M3" si="5">H3-O3</f>
        <v>19580</v>
      </c>
      <c r="N3" s="312">
        <f t="shared" ref="N3" si="6">I3-P3</f>
        <v>4400</v>
      </c>
      <c r="O3" s="312">
        <f t="shared" ref="O3" si="7">J3+K3+L3</f>
        <v>2420</v>
      </c>
      <c r="P3" s="312"/>
      <c r="Q3" s="312">
        <f t="shared" ref="Q3" si="8">O3-P3</f>
        <v>2420</v>
      </c>
      <c r="R3" s="506"/>
      <c r="S3" s="506"/>
      <c r="T3" s="506"/>
      <c r="U3" s="506"/>
      <c r="V3" s="506">
        <v>4400</v>
      </c>
      <c r="W3" s="506">
        <v>500</v>
      </c>
      <c r="X3" s="506"/>
      <c r="Y3" s="506"/>
      <c r="Z3" s="506"/>
      <c r="AA3" s="506"/>
      <c r="AB3" s="506"/>
      <c r="AC3" s="506"/>
      <c r="AD3" s="506"/>
      <c r="AE3" s="506"/>
      <c r="AF3" s="507"/>
      <c r="AG3" s="507"/>
      <c r="AH3" s="507"/>
      <c r="AI3" s="507"/>
      <c r="AJ3" s="507"/>
      <c r="AK3" s="507"/>
      <c r="AL3" s="507"/>
      <c r="AM3" s="507">
        <f t="shared" ref="AM3" si="9">U3+Y3+AA3+AI3+AK3</f>
        <v>0</v>
      </c>
      <c r="AN3" s="507">
        <f t="shared" ref="AN3" si="10">SUM(R3:AL3)-AM3</f>
        <v>4900</v>
      </c>
      <c r="AO3" s="271"/>
    </row>
    <row r="4" spans="1:41" s="5" customFormat="1">
      <c r="A4" s="307" t="str">
        <f>'1-συμβολαια'!A4</f>
        <v>2ο</v>
      </c>
      <c r="B4" s="294" t="str">
        <f>'1-συμβολαια'!C4</f>
        <v xml:space="preserve">αγοραπωλησίας ΠΡΟΣΥΜΦΩΝΟ τίμημα 3.700.000 αρραβών = </v>
      </c>
      <c r="C4" s="267">
        <f>'1-συμβολαια'!D4</f>
        <v>100000</v>
      </c>
      <c r="D4" s="307">
        <f>'3-φύλλα2α'!D4</f>
        <v>4</v>
      </c>
      <c r="E4" s="307">
        <f>'3-φύλλα2α'!E4</f>
        <v>4</v>
      </c>
      <c r="F4" s="347">
        <v>2</v>
      </c>
      <c r="G4" s="347">
        <v>2</v>
      </c>
      <c r="H4" s="290">
        <f t="shared" ref="H4:H7" si="11">F4*D4*1100</f>
        <v>8800</v>
      </c>
      <c r="I4" s="290">
        <f t="shared" ref="I4:I7" si="12">E4*G4*1100</f>
        <v>8800</v>
      </c>
      <c r="J4" s="290">
        <f t="shared" ref="J4:J7" si="13">H4*5%</f>
        <v>440</v>
      </c>
      <c r="K4" s="290">
        <f t="shared" ref="K4:K7" si="14">H4*5%</f>
        <v>440</v>
      </c>
      <c r="L4" s="290">
        <f t="shared" ref="L4:L7" si="15">H4*1%</f>
        <v>88</v>
      </c>
      <c r="M4" s="290">
        <f t="shared" ref="M4:M7" si="16">H4-O4</f>
        <v>7832</v>
      </c>
      <c r="N4" s="290">
        <f t="shared" ref="N4:N7" si="17">I4-P4</f>
        <v>8800</v>
      </c>
      <c r="O4" s="290">
        <f t="shared" ref="O4:O7" si="18">J4+K4+L4</f>
        <v>968</v>
      </c>
      <c r="P4" s="290"/>
      <c r="Q4" s="290">
        <f t="shared" ref="Q4:Q7" si="19">O4-P4</f>
        <v>968</v>
      </c>
      <c r="R4" s="506"/>
      <c r="S4" s="506"/>
      <c r="T4" s="506"/>
      <c r="U4" s="506"/>
      <c r="V4" s="506">
        <v>4400</v>
      </c>
      <c r="W4" s="506">
        <v>500</v>
      </c>
      <c r="X4" s="506"/>
      <c r="Y4" s="506"/>
      <c r="Z4" s="506"/>
      <c r="AA4" s="506"/>
      <c r="AB4" s="506"/>
      <c r="AC4" s="506"/>
      <c r="AD4" s="506"/>
      <c r="AE4" s="506"/>
      <c r="AF4" s="507"/>
      <c r="AG4" s="507"/>
      <c r="AH4" s="507"/>
      <c r="AI4" s="507"/>
      <c r="AJ4" s="507"/>
      <c r="AK4" s="507"/>
      <c r="AL4" s="507"/>
      <c r="AM4" s="507">
        <f t="shared" ref="AM4:AM7" si="20">U4+Y4+AA4+AI4+AK4</f>
        <v>0</v>
      </c>
      <c r="AN4" s="507">
        <f t="shared" ref="AN4:AN7" si="21">SUM(R4:AL4)-AM4</f>
        <v>4900</v>
      </c>
      <c r="AO4" s="271"/>
    </row>
    <row r="5" spans="1:41" s="5" customFormat="1">
      <c r="A5" s="307" t="str">
        <f>'1-συμβολαια'!A5</f>
        <v>3ο</v>
      </c>
      <c r="B5" s="294" t="str">
        <f>'1-συμβολαια'!C5</f>
        <v>αγοραπωλησίας ΠΡΟΣΥΜΦΩΝΟ τίμημα = 4.000.000δρχ αρραβών =</v>
      </c>
      <c r="C5" s="267">
        <f>'1-συμβολαια'!D5</f>
        <v>325000</v>
      </c>
      <c r="D5" s="307">
        <f>'3-φύλλα2α'!D5</f>
        <v>4</v>
      </c>
      <c r="E5" s="307">
        <f>'3-φύλλα2α'!E5</f>
        <v>4</v>
      </c>
      <c r="F5" s="347">
        <v>2</v>
      </c>
      <c r="G5" s="347">
        <v>2</v>
      </c>
      <c r="H5" s="290">
        <f t="shared" si="11"/>
        <v>8800</v>
      </c>
      <c r="I5" s="290">
        <f t="shared" si="12"/>
        <v>8800</v>
      </c>
      <c r="J5" s="290">
        <f t="shared" si="13"/>
        <v>440</v>
      </c>
      <c r="K5" s="290">
        <f t="shared" si="14"/>
        <v>440</v>
      </c>
      <c r="L5" s="290">
        <f t="shared" si="15"/>
        <v>88</v>
      </c>
      <c r="M5" s="290">
        <f t="shared" si="16"/>
        <v>7832</v>
      </c>
      <c r="N5" s="290">
        <f t="shared" si="17"/>
        <v>8800</v>
      </c>
      <c r="O5" s="290">
        <f t="shared" si="18"/>
        <v>968</v>
      </c>
      <c r="P5" s="290"/>
      <c r="Q5" s="290">
        <f t="shared" si="19"/>
        <v>968</v>
      </c>
      <c r="R5" s="506"/>
      <c r="S5" s="506"/>
      <c r="T5" s="506"/>
      <c r="U5" s="506"/>
      <c r="V5" s="506">
        <v>4400</v>
      </c>
      <c r="W5" s="506">
        <v>500</v>
      </c>
      <c r="X5" s="506"/>
      <c r="Y5" s="506"/>
      <c r="Z5" s="506"/>
      <c r="AA5" s="506"/>
      <c r="AB5" s="506"/>
      <c r="AC5" s="506"/>
      <c r="AD5" s="506"/>
      <c r="AE5" s="506"/>
      <c r="AF5" s="506"/>
      <c r="AG5" s="506"/>
      <c r="AH5" s="506"/>
      <c r="AI5" s="506"/>
      <c r="AJ5" s="506"/>
      <c r="AK5" s="506"/>
      <c r="AL5" s="506"/>
      <c r="AM5" s="506">
        <f t="shared" si="20"/>
        <v>0</v>
      </c>
      <c r="AN5" s="506">
        <f t="shared" si="21"/>
        <v>4900</v>
      </c>
      <c r="AO5" s="271"/>
    </row>
    <row r="6" spans="1:41" s="5" customFormat="1" ht="12" thickBot="1">
      <c r="A6" s="463" t="str">
        <f>'1-συμβολαια'!A6</f>
        <v>4ο</v>
      </c>
      <c r="B6" s="426" t="str">
        <f>'1-συμβολαια'!C6</f>
        <v>αγοραπωλησίας ΠΡΟΣΥΜΦΩΝΟ τίμημα = αρραβών =</v>
      </c>
      <c r="C6" s="413">
        <f>'1-συμβολαια'!D6</f>
        <v>3350000</v>
      </c>
      <c r="D6" s="463">
        <f>'3-φύλλα2α'!D6</f>
        <v>4</v>
      </c>
      <c r="E6" s="463">
        <f>'3-φύλλα2α'!E6</f>
        <v>4</v>
      </c>
      <c r="F6" s="482">
        <v>2</v>
      </c>
      <c r="G6" s="482">
        <v>2</v>
      </c>
      <c r="H6" s="415">
        <f t="shared" si="11"/>
        <v>8800</v>
      </c>
      <c r="I6" s="415">
        <f t="shared" si="12"/>
        <v>8800</v>
      </c>
      <c r="J6" s="415">
        <f t="shared" si="13"/>
        <v>440</v>
      </c>
      <c r="K6" s="415">
        <f t="shared" si="14"/>
        <v>440</v>
      </c>
      <c r="L6" s="415">
        <f t="shared" si="15"/>
        <v>88</v>
      </c>
      <c r="M6" s="415">
        <f t="shared" si="16"/>
        <v>7832</v>
      </c>
      <c r="N6" s="415">
        <f t="shared" si="17"/>
        <v>8800</v>
      </c>
      <c r="O6" s="415">
        <f t="shared" si="18"/>
        <v>968</v>
      </c>
      <c r="P6" s="415"/>
      <c r="Q6" s="415">
        <f t="shared" si="19"/>
        <v>968</v>
      </c>
      <c r="R6" s="508"/>
      <c r="S6" s="508"/>
      <c r="T6" s="508"/>
      <c r="U6" s="508"/>
      <c r="V6" s="508">
        <v>4400</v>
      </c>
      <c r="W6" s="508">
        <v>500</v>
      </c>
      <c r="X6" s="508"/>
      <c r="Y6" s="508"/>
      <c r="Z6" s="508"/>
      <c r="AA6" s="508"/>
      <c r="AB6" s="508"/>
      <c r="AC6" s="508"/>
      <c r="AD6" s="508"/>
      <c r="AE6" s="508"/>
      <c r="AF6" s="508"/>
      <c r="AG6" s="508"/>
      <c r="AH6" s="508"/>
      <c r="AI6" s="508"/>
      <c r="AJ6" s="508"/>
      <c r="AK6" s="508"/>
      <c r="AL6" s="508"/>
      <c r="AM6" s="508">
        <f t="shared" si="20"/>
        <v>0</v>
      </c>
      <c r="AN6" s="508">
        <f t="shared" si="21"/>
        <v>4900</v>
      </c>
      <c r="AO6" s="429"/>
    </row>
    <row r="7" spans="1:41" s="5" customFormat="1">
      <c r="A7" s="430" t="str">
        <f>'1-συμβολαια'!A7</f>
        <v>5ο</v>
      </c>
      <c r="B7" s="329" t="str">
        <f>'1-συμβολαια'!C7</f>
        <v>αγοραπωλησία ΒΑΣΕΙ προσυμφώνου 2ο τίμημα = 3.700.000 αρραβών = 100.000</v>
      </c>
      <c r="C7" s="295">
        <f>'1-συμβολαια'!D7</f>
        <v>3600000</v>
      </c>
      <c r="D7" s="327">
        <f>'3-φύλλα2α'!D7</f>
        <v>4</v>
      </c>
      <c r="E7" s="327">
        <f>'3-φύλλα2α'!E7</f>
        <v>4</v>
      </c>
      <c r="F7" s="481">
        <v>2</v>
      </c>
      <c r="G7" s="481">
        <v>2</v>
      </c>
      <c r="H7" s="268">
        <f t="shared" si="11"/>
        <v>8800</v>
      </c>
      <c r="I7" s="268">
        <f t="shared" si="12"/>
        <v>8800</v>
      </c>
      <c r="J7" s="268">
        <f t="shared" si="13"/>
        <v>440</v>
      </c>
      <c r="K7" s="268">
        <f t="shared" si="14"/>
        <v>440</v>
      </c>
      <c r="L7" s="268">
        <f t="shared" si="15"/>
        <v>88</v>
      </c>
      <c r="M7" s="268">
        <f t="shared" si="16"/>
        <v>7832</v>
      </c>
      <c r="N7" s="268">
        <f t="shared" si="17"/>
        <v>8800</v>
      </c>
      <c r="O7" s="268">
        <f t="shared" si="18"/>
        <v>968</v>
      </c>
      <c r="P7" s="268"/>
      <c r="Q7" s="268">
        <f t="shared" si="19"/>
        <v>968</v>
      </c>
      <c r="R7" s="507">
        <v>4400</v>
      </c>
      <c r="S7" s="507">
        <v>500</v>
      </c>
      <c r="T7" s="507">
        <v>4400</v>
      </c>
      <c r="U7" s="507">
        <v>800</v>
      </c>
      <c r="V7" s="507">
        <v>4400</v>
      </c>
      <c r="W7" s="507">
        <v>500</v>
      </c>
      <c r="X7" s="507"/>
      <c r="Y7" s="507"/>
      <c r="Z7" s="507"/>
      <c r="AA7" s="507"/>
      <c r="AB7" s="507"/>
      <c r="AC7" s="507"/>
      <c r="AD7" s="507"/>
      <c r="AE7" s="507">
        <v>500</v>
      </c>
      <c r="AF7" s="507"/>
      <c r="AG7" s="507"/>
      <c r="AH7" s="507">
        <v>2200</v>
      </c>
      <c r="AI7" s="507">
        <v>800</v>
      </c>
      <c r="AJ7" s="507"/>
      <c r="AK7" s="507"/>
      <c r="AL7" s="507"/>
      <c r="AM7" s="507">
        <f t="shared" si="20"/>
        <v>1600</v>
      </c>
      <c r="AN7" s="507">
        <f t="shared" si="21"/>
        <v>16900</v>
      </c>
      <c r="AO7" s="428"/>
    </row>
    <row r="8" spans="1:41" s="5" customFormat="1" ht="12" thickBot="1">
      <c r="A8" s="432">
        <f>'1-συμβολαια'!A8</f>
        <v>0</v>
      </c>
      <c r="B8" s="426" t="str">
        <f>'1-συμβολαια'!C8</f>
        <v>χρησικτησία αγροτεμαχίου = 1992 ΑΝΑΔΑΣΜΟΣ</v>
      </c>
      <c r="C8" s="413">
        <f>'1-συμβολαια'!D8</f>
        <v>2999999</v>
      </c>
      <c r="D8" s="463">
        <f>'3-φύλλα2α'!D8</f>
        <v>4</v>
      </c>
      <c r="E8" s="463">
        <f>'3-φύλλα2α'!E8</f>
        <v>0</v>
      </c>
      <c r="F8" s="482"/>
      <c r="G8" s="482"/>
      <c r="H8" s="415">
        <f t="shared" ref="H8" si="22">F8*D8*1100</f>
        <v>0</v>
      </c>
      <c r="I8" s="415">
        <f t="shared" ref="I8" si="23">E8*G8*1100</f>
        <v>0</v>
      </c>
      <c r="J8" s="415">
        <f t="shared" ref="J8" si="24">H8*5%</f>
        <v>0</v>
      </c>
      <c r="K8" s="415">
        <f t="shared" ref="K8" si="25">H8*5%</f>
        <v>0</v>
      </c>
      <c r="L8" s="415">
        <f t="shared" ref="L8" si="26">H8*1%</f>
        <v>0</v>
      </c>
      <c r="M8" s="415">
        <f t="shared" ref="M8" si="27">H8-O8</f>
        <v>0</v>
      </c>
      <c r="N8" s="415">
        <f t="shared" ref="N8" si="28">I8-P8</f>
        <v>0</v>
      </c>
      <c r="O8" s="415">
        <f t="shared" ref="O8" si="29">J8+K8+L8</f>
        <v>0</v>
      </c>
      <c r="P8" s="415"/>
      <c r="Q8" s="415">
        <f t="shared" ref="Q8" si="30">O8-P8</f>
        <v>0</v>
      </c>
      <c r="R8" s="508"/>
      <c r="S8" s="508"/>
      <c r="T8" s="508"/>
      <c r="U8" s="508"/>
      <c r="V8" s="508"/>
      <c r="W8" s="508"/>
      <c r="X8" s="508"/>
      <c r="Y8" s="508"/>
      <c r="Z8" s="508"/>
      <c r="AA8" s="508"/>
      <c r="AB8" s="508"/>
      <c r="AC8" s="508"/>
      <c r="AD8" s="508"/>
      <c r="AE8" s="508"/>
      <c r="AF8" s="508"/>
      <c r="AG8" s="508"/>
      <c r="AH8" s="508"/>
      <c r="AI8" s="508"/>
      <c r="AJ8" s="508"/>
      <c r="AK8" s="508"/>
      <c r="AL8" s="508"/>
      <c r="AM8" s="508">
        <f t="shared" ref="AM8" si="31">U8+Y8+AA8+AI8+AK8</f>
        <v>0</v>
      </c>
      <c r="AN8" s="508">
        <f t="shared" ref="AN8" si="32">SUM(R8:AL8)-AM8</f>
        <v>0</v>
      </c>
      <c r="AO8" s="429"/>
    </row>
    <row r="9" spans="1:41">
      <c r="A9" s="557" t="s">
        <v>47</v>
      </c>
      <c r="B9" s="558"/>
      <c r="C9" s="558"/>
      <c r="D9" s="558"/>
      <c r="E9" s="558"/>
      <c r="F9" s="483"/>
      <c r="G9" s="483"/>
      <c r="H9" s="419">
        <f t="shared" ref="H9:W9" si="33">SUM(H3:H8)</f>
        <v>57200</v>
      </c>
      <c r="I9" s="419">
        <f t="shared" si="33"/>
        <v>39600</v>
      </c>
      <c r="J9" s="419">
        <f t="shared" si="33"/>
        <v>2860</v>
      </c>
      <c r="K9" s="419">
        <f t="shared" si="33"/>
        <v>2860</v>
      </c>
      <c r="L9" s="419">
        <f t="shared" si="33"/>
        <v>572</v>
      </c>
      <c r="M9" s="419">
        <f t="shared" si="33"/>
        <v>50908</v>
      </c>
      <c r="N9" s="419">
        <f t="shared" si="33"/>
        <v>39600</v>
      </c>
      <c r="O9" s="419">
        <f t="shared" si="33"/>
        <v>6292</v>
      </c>
      <c r="P9" s="419">
        <f t="shared" si="33"/>
        <v>0</v>
      </c>
      <c r="Q9" s="419">
        <f t="shared" si="33"/>
        <v>6292</v>
      </c>
      <c r="R9" s="419">
        <f t="shared" si="33"/>
        <v>4400</v>
      </c>
      <c r="S9" s="419">
        <f t="shared" si="33"/>
        <v>500</v>
      </c>
      <c r="T9" s="419">
        <f t="shared" si="33"/>
        <v>4400</v>
      </c>
      <c r="U9" s="419">
        <f t="shared" si="33"/>
        <v>800</v>
      </c>
      <c r="V9" s="419">
        <f t="shared" si="33"/>
        <v>22000</v>
      </c>
      <c r="W9" s="419">
        <f t="shared" si="33"/>
        <v>2500</v>
      </c>
      <c r="X9" s="419"/>
      <c r="Y9" s="419"/>
      <c r="Z9" s="419"/>
      <c r="AA9" s="419">
        <f t="shared" ref="AA9:AF9" si="34">SUM(AA3:AA8)</f>
        <v>0</v>
      </c>
      <c r="AB9" s="419">
        <f t="shared" si="34"/>
        <v>0</v>
      </c>
      <c r="AC9" s="419">
        <f t="shared" si="34"/>
        <v>0</v>
      </c>
      <c r="AD9" s="419">
        <f t="shared" si="34"/>
        <v>0</v>
      </c>
      <c r="AE9" s="419">
        <f t="shared" si="34"/>
        <v>500</v>
      </c>
      <c r="AF9" s="419">
        <f t="shared" si="34"/>
        <v>0</v>
      </c>
      <c r="AG9" s="346"/>
      <c r="AH9" s="419">
        <f t="shared" ref="AH9:AN9" si="35">SUM(AH3:AH8)</f>
        <v>2200</v>
      </c>
      <c r="AI9" s="419">
        <f t="shared" si="35"/>
        <v>800</v>
      </c>
      <c r="AJ9" s="419">
        <f t="shared" si="35"/>
        <v>0</v>
      </c>
      <c r="AK9" s="419">
        <f t="shared" si="35"/>
        <v>0</v>
      </c>
      <c r="AL9" s="419">
        <f t="shared" si="35"/>
        <v>0</v>
      </c>
      <c r="AM9" s="419">
        <f t="shared" si="35"/>
        <v>1600</v>
      </c>
      <c r="AN9" s="419">
        <f t="shared" si="35"/>
        <v>36500</v>
      </c>
    </row>
    <row r="11" spans="1:41">
      <c r="R11" s="151" t="s">
        <v>493</v>
      </c>
      <c r="S11" s="161"/>
      <c r="T11" s="161"/>
      <c r="U11" s="161"/>
      <c r="V11" s="161"/>
      <c r="W11" s="161"/>
      <c r="X11" s="162"/>
      <c r="Y11" s="162"/>
      <c r="Z11" s="162"/>
      <c r="AA11" s="162"/>
      <c r="AB11" s="162"/>
      <c r="AC11" s="162"/>
      <c r="AD11" s="162"/>
      <c r="AE11" s="85"/>
      <c r="AF11" s="85"/>
      <c r="AG11" s="85"/>
      <c r="AH11" s="85"/>
      <c r="AI11" s="85"/>
      <c r="AJ11" s="85"/>
      <c r="AK11" s="85"/>
      <c r="AL11" s="85"/>
      <c r="AM11" s="85"/>
      <c r="AN11" s="109"/>
    </row>
    <row r="12" spans="1:41" ht="15.75">
      <c r="B12" s="436" t="s">
        <v>412</v>
      </c>
      <c r="D12" s="437"/>
      <c r="E12" s="437"/>
      <c r="R12" s="162"/>
      <c r="S12" s="163" t="s">
        <v>504</v>
      </c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85"/>
      <c r="AF12" s="85"/>
      <c r="AG12" s="85"/>
      <c r="AH12" s="85"/>
      <c r="AI12" s="85"/>
      <c r="AJ12" s="85"/>
      <c r="AK12" s="85"/>
      <c r="AL12" s="85"/>
      <c r="AM12" s="85"/>
      <c r="AN12" s="109"/>
    </row>
    <row r="13" spans="1:41">
      <c r="H13" s="459"/>
      <c r="R13" s="162"/>
      <c r="S13" s="162"/>
      <c r="T13" s="160" t="s">
        <v>231</v>
      </c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85"/>
      <c r="AF13" s="85"/>
      <c r="AG13" s="85"/>
      <c r="AH13" s="85"/>
      <c r="AI13" s="85"/>
      <c r="AJ13" s="85"/>
      <c r="AK13" s="85"/>
      <c r="AL13" s="85"/>
      <c r="AM13" s="85"/>
      <c r="AN13" s="109"/>
    </row>
    <row r="14" spans="1:41">
      <c r="G14" s="8" t="s">
        <v>571</v>
      </c>
      <c r="H14" s="77" t="s">
        <v>531</v>
      </c>
      <c r="R14" s="162"/>
      <c r="S14" s="162"/>
      <c r="T14" s="162"/>
      <c r="U14" s="163" t="s">
        <v>232</v>
      </c>
      <c r="V14" s="162"/>
      <c r="W14" s="162"/>
      <c r="X14" s="162"/>
      <c r="Y14" s="162"/>
      <c r="Z14" s="162"/>
      <c r="AA14" s="162"/>
      <c r="AB14" s="162"/>
      <c r="AC14" s="162"/>
      <c r="AD14" s="162"/>
      <c r="AE14" s="85"/>
      <c r="AF14" s="85"/>
      <c r="AG14" s="85"/>
      <c r="AH14" s="85"/>
      <c r="AI14" s="85"/>
      <c r="AJ14" s="85"/>
      <c r="AK14" s="85"/>
      <c r="AL14" s="85"/>
      <c r="AM14" s="85"/>
      <c r="AN14" s="109"/>
    </row>
    <row r="15" spans="1:41">
      <c r="H15" s="8">
        <f>H3/F3</f>
        <v>4400</v>
      </c>
      <c r="R15" s="162"/>
      <c r="S15" s="162"/>
      <c r="T15" s="162"/>
      <c r="U15" s="162"/>
      <c r="V15" s="160" t="s">
        <v>505</v>
      </c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85"/>
      <c r="AN15" s="109"/>
    </row>
    <row r="16" spans="1:41">
      <c r="G16" s="8" t="s">
        <v>572</v>
      </c>
      <c r="H16" s="8" t="s">
        <v>530</v>
      </c>
      <c r="S16" s="162"/>
      <c r="T16" s="162"/>
      <c r="U16" s="162"/>
      <c r="V16" s="162"/>
      <c r="W16" s="163" t="s">
        <v>233</v>
      </c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85"/>
      <c r="AN16" s="109"/>
    </row>
    <row r="17" spans="2:41">
      <c r="H17" s="8">
        <f>H5/F5</f>
        <v>4400</v>
      </c>
      <c r="R17" s="162"/>
      <c r="S17" s="162"/>
      <c r="T17" s="162"/>
      <c r="U17" s="162"/>
      <c r="V17" s="162"/>
      <c r="W17" s="162"/>
      <c r="X17" s="160" t="s">
        <v>234</v>
      </c>
      <c r="Y17" s="160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85"/>
      <c r="AN17" s="109"/>
    </row>
    <row r="18" spans="2:41">
      <c r="G18" s="8" t="s">
        <v>573</v>
      </c>
      <c r="H18" s="8" t="s">
        <v>530</v>
      </c>
      <c r="R18" s="162"/>
      <c r="S18" s="162"/>
      <c r="T18" s="162"/>
      <c r="U18" s="162"/>
      <c r="V18" s="162"/>
      <c r="W18" s="162"/>
      <c r="X18" s="162"/>
      <c r="Y18" s="163" t="s">
        <v>260</v>
      </c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85"/>
      <c r="AN18" s="109"/>
    </row>
    <row r="19" spans="2:41">
      <c r="B19" s="127"/>
      <c r="H19" s="8">
        <f>H5/F5</f>
        <v>4400</v>
      </c>
      <c r="R19" s="162"/>
      <c r="S19" s="162"/>
      <c r="T19" s="162"/>
      <c r="U19" s="162"/>
      <c r="V19" s="162"/>
      <c r="W19" s="162"/>
      <c r="X19" s="162"/>
      <c r="Y19" s="162"/>
      <c r="Z19" s="160" t="s">
        <v>235</v>
      </c>
      <c r="AA19" s="163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85"/>
      <c r="AN19" s="109"/>
      <c r="AO19" s="159"/>
    </row>
    <row r="20" spans="2:41">
      <c r="B20" s="128"/>
      <c r="G20" s="8" t="s">
        <v>574</v>
      </c>
      <c r="H20" s="8" t="s">
        <v>544</v>
      </c>
      <c r="R20" s="162"/>
      <c r="S20" s="162"/>
      <c r="T20" s="162"/>
      <c r="U20" s="162"/>
      <c r="V20" s="162"/>
      <c r="W20" s="162"/>
      <c r="X20" s="162"/>
      <c r="Y20" s="162"/>
      <c r="Z20" s="163"/>
      <c r="AA20" s="163" t="s">
        <v>261</v>
      </c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85"/>
      <c r="AN20" s="109"/>
      <c r="AO20" s="159"/>
    </row>
    <row r="21" spans="2:41">
      <c r="H21" s="8">
        <f>H6/F6</f>
        <v>4400</v>
      </c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0" t="s">
        <v>236</v>
      </c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85"/>
      <c r="AN21" s="345"/>
    </row>
    <row r="22" spans="2:41">
      <c r="G22" s="8" t="s">
        <v>570</v>
      </c>
      <c r="H22" s="8" t="s">
        <v>530</v>
      </c>
      <c r="Q22" s="8" t="s">
        <v>570</v>
      </c>
      <c r="R22" s="162" t="s">
        <v>572</v>
      </c>
      <c r="S22" s="162"/>
      <c r="T22" s="162"/>
      <c r="U22" s="8"/>
      <c r="V22" s="8"/>
      <c r="W22" s="162"/>
      <c r="X22" s="162"/>
      <c r="Y22" s="162"/>
      <c r="Z22" s="162"/>
      <c r="AA22" s="162"/>
      <c r="AB22" s="162"/>
      <c r="AC22" s="163" t="s">
        <v>237</v>
      </c>
      <c r="AD22" s="162"/>
      <c r="AE22" s="162"/>
      <c r="AF22" s="162"/>
      <c r="AG22" s="162"/>
      <c r="AH22" s="162"/>
      <c r="AI22" s="162"/>
      <c r="AJ22" s="162"/>
      <c r="AK22" s="162"/>
      <c r="AL22" s="162"/>
      <c r="AM22" s="85"/>
      <c r="AN22" s="109"/>
    </row>
    <row r="23" spans="2:41">
      <c r="H23" s="8">
        <f>H7/F7</f>
        <v>4400</v>
      </c>
      <c r="S23" s="162"/>
      <c r="T23" s="162"/>
      <c r="U23" s="8"/>
      <c r="V23" s="8"/>
      <c r="W23" s="162"/>
      <c r="X23" s="162"/>
      <c r="Y23" s="162"/>
      <c r="Z23" s="162"/>
      <c r="AA23" s="162"/>
      <c r="AB23" s="162"/>
      <c r="AC23" s="162"/>
      <c r="AD23" s="160" t="s">
        <v>276</v>
      </c>
      <c r="AE23" s="164"/>
      <c r="AF23" s="164"/>
      <c r="AG23" s="164"/>
      <c r="AH23" s="164"/>
      <c r="AI23" s="164"/>
      <c r="AJ23" s="164"/>
      <c r="AK23" s="164"/>
      <c r="AL23" s="164"/>
      <c r="AM23" s="163"/>
    </row>
    <row r="24" spans="2:41">
      <c r="R24" s="162"/>
      <c r="S24" s="85"/>
      <c r="T24" s="85"/>
      <c r="U24" s="8"/>
      <c r="V24" s="8"/>
      <c r="W24" s="162"/>
      <c r="X24" s="162"/>
      <c r="Y24" s="162"/>
      <c r="Z24" s="162"/>
      <c r="AA24" s="162"/>
      <c r="AB24" s="162"/>
      <c r="AC24" s="162"/>
      <c r="AD24" s="162"/>
      <c r="AE24" s="160" t="s">
        <v>277</v>
      </c>
      <c r="AF24" s="163"/>
      <c r="AG24" s="163"/>
      <c r="AH24" s="163"/>
      <c r="AI24" s="163"/>
      <c r="AJ24" s="163"/>
      <c r="AK24" s="163"/>
      <c r="AL24" s="163"/>
      <c r="AM24" s="85"/>
    </row>
    <row r="25" spans="2:41">
      <c r="B25" s="293"/>
      <c r="S25" s="2"/>
      <c r="T25" s="2"/>
      <c r="U25" s="8"/>
      <c r="V25" s="8"/>
      <c r="AF25" s="163" t="s">
        <v>278</v>
      </c>
      <c r="AG25" s="164"/>
      <c r="AH25" s="164"/>
      <c r="AI25" s="164"/>
      <c r="AJ25" s="164"/>
      <c r="AK25" s="164"/>
    </row>
    <row r="26" spans="2:41">
      <c r="B26" s="128"/>
      <c r="D26" s="8"/>
      <c r="E26" s="8"/>
      <c r="R26" s="85"/>
      <c r="U26" s="8"/>
      <c r="V26" s="8"/>
      <c r="AF26" s="162"/>
      <c r="AG26" s="266" t="s">
        <v>279</v>
      </c>
      <c r="AH26" s="266"/>
      <c r="AI26" s="266"/>
      <c r="AJ26" s="266"/>
      <c r="AK26" s="266"/>
      <c r="AL26" s="266"/>
    </row>
    <row r="27" spans="2:41">
      <c r="B27" s="88"/>
      <c r="D27" s="8"/>
      <c r="E27" s="8"/>
      <c r="R27" s="2"/>
      <c r="U27" s="8"/>
      <c r="V27" s="8"/>
      <c r="AG27" s="162"/>
      <c r="AH27" s="160" t="s">
        <v>482</v>
      </c>
      <c r="AI27" s="162"/>
      <c r="AJ27" s="162"/>
      <c r="AK27" s="162"/>
      <c r="AL27" s="163"/>
    </row>
    <row r="28" spans="2:41">
      <c r="B28" s="88"/>
      <c r="D28" s="8"/>
      <c r="E28" s="8"/>
      <c r="U28" s="8"/>
      <c r="V28" s="8"/>
      <c r="AI28" s="163" t="s">
        <v>479</v>
      </c>
      <c r="AJ28" s="163"/>
      <c r="AK28" s="163"/>
    </row>
    <row r="29" spans="2:41">
      <c r="B29" s="88"/>
      <c r="D29" s="8"/>
      <c r="E29" s="8"/>
      <c r="U29" s="8"/>
      <c r="V29" s="8"/>
      <c r="AJ29" s="160" t="s">
        <v>480</v>
      </c>
      <c r="AK29" s="162"/>
    </row>
    <row r="30" spans="2:41">
      <c r="B30" s="3"/>
      <c r="D30" s="8"/>
      <c r="E30" s="8"/>
      <c r="U30" s="8"/>
      <c r="V30" s="8"/>
      <c r="AK30" s="163" t="s">
        <v>481</v>
      </c>
    </row>
    <row r="31" spans="2:41">
      <c r="B31" s="293"/>
      <c r="D31" s="8"/>
      <c r="E31" s="8"/>
      <c r="U31" s="8"/>
      <c r="V31" s="8"/>
    </row>
    <row r="32" spans="2:41">
      <c r="B32" s="3"/>
      <c r="D32" s="58"/>
      <c r="E32" s="58"/>
      <c r="F32" s="58"/>
      <c r="U32" s="8"/>
      <c r="V32" s="8"/>
    </row>
    <row r="33" spans="1:18">
      <c r="A33" s="8" t="s">
        <v>570</v>
      </c>
      <c r="B33" s="3"/>
      <c r="D33" s="58"/>
      <c r="E33" s="58"/>
      <c r="F33" s="58"/>
    </row>
    <row r="34" spans="1:18">
      <c r="B34" s="3"/>
      <c r="D34" s="58"/>
      <c r="E34" s="58"/>
      <c r="F34" s="58"/>
    </row>
    <row r="35" spans="1:18">
      <c r="B35" s="3"/>
      <c r="C35" s="58"/>
      <c r="D35" s="58"/>
      <c r="E35" s="58"/>
      <c r="F35" s="58"/>
    </row>
    <row r="36" spans="1:18">
      <c r="B36" s="3"/>
      <c r="D36" s="8"/>
      <c r="E36" s="8"/>
      <c r="R36" s="85"/>
    </row>
    <row r="37" spans="1:18">
      <c r="R37" s="2"/>
    </row>
    <row r="44" spans="1:18">
      <c r="G44" s="58"/>
    </row>
  </sheetData>
  <mergeCells count="9">
    <mergeCell ref="F1:L1"/>
    <mergeCell ref="M1:N1"/>
    <mergeCell ref="O1:Q1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3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28515625" style="8" bestFit="1" customWidth="1"/>
    <col min="2" max="2" width="59.140625" style="88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6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648" t="s">
        <v>31</v>
      </c>
      <c r="B1" s="649"/>
      <c r="C1" s="649"/>
      <c r="D1" s="650"/>
      <c r="E1" s="661" t="s">
        <v>414</v>
      </c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663" t="s">
        <v>70</v>
      </c>
      <c r="S1" s="669" t="s">
        <v>164</v>
      </c>
      <c r="T1" s="648" t="s">
        <v>13</v>
      </c>
      <c r="U1" s="649"/>
      <c r="V1" s="649"/>
      <c r="W1" s="649"/>
      <c r="X1" s="649"/>
      <c r="Y1" s="649"/>
      <c r="Z1" s="649"/>
      <c r="AA1" s="649"/>
      <c r="AB1" s="649"/>
      <c r="AC1" s="650"/>
      <c r="AD1" s="660" t="s">
        <v>14</v>
      </c>
      <c r="AE1" s="660"/>
      <c r="AF1" s="660"/>
      <c r="AG1" s="660"/>
      <c r="AH1" s="660"/>
      <c r="AI1" s="660"/>
      <c r="AJ1" s="660"/>
      <c r="AK1" s="660"/>
      <c r="AL1" s="660"/>
      <c r="AM1" s="648" t="s">
        <v>15</v>
      </c>
      <c r="AN1" s="649"/>
      <c r="AO1" s="649"/>
      <c r="AP1" s="649"/>
      <c r="AQ1" s="649"/>
      <c r="AR1" s="649"/>
      <c r="AS1" s="649"/>
      <c r="AT1" s="649"/>
      <c r="AU1" s="649"/>
      <c r="AV1" s="650"/>
      <c r="AW1" s="651" t="s">
        <v>16</v>
      </c>
      <c r="AX1" s="651"/>
      <c r="AY1" s="651"/>
      <c r="AZ1" s="651"/>
      <c r="BA1" s="651"/>
      <c r="BB1" s="651"/>
      <c r="BC1" s="651"/>
      <c r="BD1" s="651"/>
      <c r="BE1" s="652" t="s">
        <v>17</v>
      </c>
      <c r="BF1" s="653"/>
      <c r="BG1" s="653"/>
      <c r="BH1" s="653"/>
      <c r="BI1" s="654"/>
    </row>
    <row r="2" spans="1:61" s="4" customFormat="1" ht="45.75" customHeight="1" thickBot="1">
      <c r="A2" s="78" t="s">
        <v>19</v>
      </c>
      <c r="B2" s="87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255</v>
      </c>
      <c r="H2" s="41" t="s">
        <v>73</v>
      </c>
      <c r="I2" s="667" t="s">
        <v>29</v>
      </c>
      <c r="J2" s="668"/>
      <c r="K2" s="41" t="s">
        <v>155</v>
      </c>
      <c r="L2" s="41" t="s">
        <v>156</v>
      </c>
      <c r="M2" s="41" t="s">
        <v>92</v>
      </c>
      <c r="N2" s="41"/>
      <c r="O2" s="41" t="s">
        <v>163</v>
      </c>
      <c r="P2" s="92" t="s">
        <v>98</v>
      </c>
      <c r="Q2" s="110" t="s">
        <v>97</v>
      </c>
      <c r="R2" s="664"/>
      <c r="S2" s="670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55" t="s">
        <v>29</v>
      </c>
      <c r="AC2" s="656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0" t="s">
        <v>74</v>
      </c>
      <c r="AJ2" s="70" t="s">
        <v>75</v>
      </c>
      <c r="AK2" s="665" t="s">
        <v>29</v>
      </c>
      <c r="AL2" s="666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55" t="s">
        <v>29</v>
      </c>
      <c r="AV2" s="656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55" t="s">
        <v>29</v>
      </c>
      <c r="BI2" s="656"/>
    </row>
    <row r="3" spans="1:61" s="188" customFormat="1">
      <c r="A3" s="349" t="str">
        <f>'1-συμβολαια'!A3</f>
        <v>1ο</v>
      </c>
      <c r="B3" s="313" t="str">
        <f>'1-συμβολαια'!C3</f>
        <v xml:space="preserve">αγοραπωλησίας ΠΡΟΣΥΜΦΩΝΟ τίμημα = αρραβών = </v>
      </c>
      <c r="C3" s="267" t="str">
        <f>'4-πολλυπρ'!D3</f>
        <v>;;;???</v>
      </c>
      <c r="D3" s="267" t="str">
        <f>'4-πολλυπρ'!I3</f>
        <v>219-54</v>
      </c>
      <c r="E3" s="267"/>
      <c r="F3" s="306"/>
      <c r="G3" s="295"/>
      <c r="H3" s="295"/>
      <c r="I3" s="317"/>
      <c r="J3" s="317"/>
      <c r="K3" s="295"/>
      <c r="L3" s="295"/>
      <c r="M3" s="295"/>
      <c r="N3" s="267"/>
      <c r="O3" s="295">
        <f>K3+L3</f>
        <v>0</v>
      </c>
      <c r="P3" s="267"/>
      <c r="Q3" s="267"/>
      <c r="R3" s="267"/>
      <c r="S3" s="267"/>
      <c r="T3" s="350"/>
      <c r="U3" s="349"/>
      <c r="V3" s="315" t="s">
        <v>415</v>
      </c>
      <c r="W3" s="315"/>
      <c r="X3" s="315" t="s">
        <v>9</v>
      </c>
      <c r="Y3" s="351"/>
      <c r="Z3" s="315"/>
      <c r="AA3" s="315"/>
      <c r="AB3" s="315"/>
      <c r="AC3" s="349"/>
      <c r="AD3" s="350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15" t="s">
        <v>415</v>
      </c>
      <c r="AP3" s="349"/>
      <c r="AQ3" s="315" t="s">
        <v>9</v>
      </c>
      <c r="AR3" s="349"/>
      <c r="AS3" s="349"/>
      <c r="AT3" s="349"/>
      <c r="AU3" s="349"/>
      <c r="AV3" s="350"/>
      <c r="AW3" s="349"/>
      <c r="AX3" s="349"/>
      <c r="AY3" s="349"/>
      <c r="AZ3" s="351"/>
      <c r="BA3" s="351"/>
      <c r="BB3" s="351"/>
      <c r="BC3" s="351"/>
      <c r="BD3" s="351"/>
      <c r="BE3" s="349"/>
      <c r="BF3" s="349"/>
      <c r="BG3" s="350"/>
      <c r="BH3" s="351"/>
      <c r="BI3" s="351"/>
    </row>
    <row r="4" spans="1:61" s="188" customFormat="1">
      <c r="A4" s="349" t="str">
        <f>'1-συμβολαια'!A4</f>
        <v>2ο</v>
      </c>
      <c r="B4" s="313" t="str">
        <f>'1-συμβολαια'!C4</f>
        <v xml:space="preserve">αγοραπωλησίας ΠΡΟΣΥΜΦΩΝΟ τίμημα 3.700.000 αρραβών = </v>
      </c>
      <c r="C4" s="267" t="str">
        <f>'4-πολλυπρ'!D4</f>
        <v>;;;???</v>
      </c>
      <c r="D4" s="267" t="str">
        <f>'4-πολλυπρ'!I4</f>
        <v>219-54</v>
      </c>
      <c r="E4" s="267"/>
      <c r="F4" s="306"/>
      <c r="G4" s="295"/>
      <c r="H4" s="295"/>
      <c r="I4" s="317"/>
      <c r="J4" s="317"/>
      <c r="K4" s="295"/>
      <c r="L4" s="295"/>
      <c r="M4" s="295"/>
      <c r="N4" s="267"/>
      <c r="O4" s="295">
        <f t="shared" ref="O4:O8" si="0">K4+L4</f>
        <v>0</v>
      </c>
      <c r="P4" s="267"/>
      <c r="Q4" s="267"/>
      <c r="R4" s="267"/>
      <c r="S4" s="267"/>
      <c r="T4" s="350"/>
      <c r="U4" s="349"/>
      <c r="V4" s="315" t="s">
        <v>415</v>
      </c>
      <c r="W4" s="315"/>
      <c r="X4" s="315" t="s">
        <v>9</v>
      </c>
      <c r="Y4" s="351"/>
      <c r="Z4" s="315"/>
      <c r="AA4" s="315"/>
      <c r="AB4" s="315"/>
      <c r="AC4" s="349"/>
      <c r="AD4" s="350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15" t="s">
        <v>415</v>
      </c>
      <c r="AP4" s="349"/>
      <c r="AQ4" s="315" t="s">
        <v>9</v>
      </c>
      <c r="AR4" s="349"/>
      <c r="AS4" s="349"/>
      <c r="AT4" s="349"/>
      <c r="AU4" s="349"/>
      <c r="AV4" s="350"/>
      <c r="AW4" s="349"/>
      <c r="AX4" s="349"/>
      <c r="AY4" s="349"/>
      <c r="AZ4" s="351"/>
      <c r="BA4" s="351"/>
      <c r="BB4" s="351"/>
      <c r="BC4" s="351"/>
      <c r="BD4" s="351"/>
      <c r="BE4" s="349"/>
      <c r="BF4" s="349"/>
      <c r="BG4" s="350"/>
      <c r="BH4" s="351"/>
      <c r="BI4" s="351"/>
    </row>
    <row r="5" spans="1:61" s="188" customFormat="1">
      <c r="A5" s="349" t="str">
        <f>'1-συμβολαια'!A5</f>
        <v>3ο</v>
      </c>
      <c r="B5" s="509" t="str">
        <f>'1-συμβολαια'!C5</f>
        <v>αγοραπωλησίας ΠΡΟΣΥΜΦΩΝΟ τίμημα = 4.000.000δρχ αρραβών =</v>
      </c>
      <c r="C5" s="267" t="str">
        <f>'4-πολλυπρ'!D5</f>
        <v>;;;???</v>
      </c>
      <c r="D5" s="267" t="str">
        <f>'4-πολλυπρ'!I5</f>
        <v>219-54</v>
      </c>
      <c r="E5" s="267"/>
      <c r="F5" s="510"/>
      <c r="G5" s="267"/>
      <c r="H5" s="267"/>
      <c r="I5" s="511"/>
      <c r="J5" s="511"/>
      <c r="K5" s="267"/>
      <c r="L5" s="267"/>
      <c r="M5" s="267"/>
      <c r="N5" s="267"/>
      <c r="O5" s="267">
        <f t="shared" si="0"/>
        <v>0</v>
      </c>
      <c r="P5" s="267"/>
      <c r="Q5" s="267"/>
      <c r="R5" s="267"/>
      <c r="S5" s="267"/>
      <c r="T5" s="350"/>
      <c r="U5" s="349"/>
      <c r="V5" s="315" t="s">
        <v>415</v>
      </c>
      <c r="W5" s="315"/>
      <c r="X5" s="315" t="s">
        <v>9</v>
      </c>
      <c r="Y5" s="351"/>
      <c r="Z5" s="315"/>
      <c r="AA5" s="315"/>
      <c r="AB5" s="315"/>
      <c r="AC5" s="349"/>
      <c r="AD5" s="350"/>
      <c r="AE5" s="349"/>
      <c r="AF5" s="349"/>
      <c r="AG5" s="349"/>
      <c r="AH5" s="349"/>
      <c r="AI5" s="349"/>
      <c r="AJ5" s="349"/>
      <c r="AK5" s="349"/>
      <c r="AL5" s="349"/>
      <c r="AM5" s="349"/>
      <c r="AN5" s="349"/>
      <c r="AO5" s="315" t="s">
        <v>415</v>
      </c>
      <c r="AP5" s="349"/>
      <c r="AQ5" s="315" t="s">
        <v>9</v>
      </c>
      <c r="AR5" s="349"/>
      <c r="AS5" s="349"/>
      <c r="AT5" s="349"/>
      <c r="AU5" s="349"/>
      <c r="AV5" s="350"/>
      <c r="AW5" s="349"/>
      <c r="AX5" s="349"/>
      <c r="AY5" s="349"/>
      <c r="AZ5" s="351"/>
      <c r="BA5" s="351"/>
      <c r="BB5" s="351"/>
      <c r="BC5" s="351"/>
      <c r="BD5" s="351"/>
      <c r="BE5" s="349"/>
      <c r="BF5" s="349"/>
      <c r="BG5" s="350"/>
      <c r="BH5" s="351"/>
      <c r="BI5" s="351"/>
    </row>
    <row r="6" spans="1:61" s="188" customFormat="1" ht="12" thickBot="1">
      <c r="A6" s="440" t="str">
        <f>'1-συμβολαια'!A6</f>
        <v>4ο</v>
      </c>
      <c r="B6" s="439" t="str">
        <f>'1-συμβολαια'!C6</f>
        <v>αγοραπωλησίας ΠΡΟΣΥΜΦΩΝΟ τίμημα = αρραβών =</v>
      </c>
      <c r="C6" s="413" t="str">
        <f>'4-πολλυπρ'!D6</f>
        <v>;;;???</v>
      </c>
      <c r="D6" s="413" t="str">
        <f>'4-πολλυπρ'!I6</f>
        <v>219-54</v>
      </c>
      <c r="E6" s="267"/>
      <c r="F6" s="510"/>
      <c r="G6" s="267"/>
      <c r="H6" s="267"/>
      <c r="I6" s="511"/>
      <c r="J6" s="511"/>
      <c r="K6" s="267"/>
      <c r="L6" s="267"/>
      <c r="M6" s="267"/>
      <c r="N6" s="267"/>
      <c r="O6" s="267">
        <f t="shared" si="0"/>
        <v>0</v>
      </c>
      <c r="P6" s="267"/>
      <c r="Q6" s="267"/>
      <c r="R6" s="267"/>
      <c r="S6" s="267"/>
      <c r="T6" s="350"/>
      <c r="U6" s="349"/>
      <c r="V6" s="315" t="s">
        <v>415</v>
      </c>
      <c r="W6" s="315"/>
      <c r="X6" s="315" t="s">
        <v>9</v>
      </c>
      <c r="Y6" s="351"/>
      <c r="Z6" s="315"/>
      <c r="AA6" s="315"/>
      <c r="AB6" s="315"/>
      <c r="AC6" s="349"/>
      <c r="AD6" s="350"/>
      <c r="AE6" s="349"/>
      <c r="AF6" s="349"/>
      <c r="AG6" s="349"/>
      <c r="AH6" s="349"/>
      <c r="AI6" s="349"/>
      <c r="AJ6" s="349"/>
      <c r="AK6" s="349"/>
      <c r="AL6" s="349"/>
      <c r="AM6" s="349"/>
      <c r="AN6" s="349"/>
      <c r="AO6" s="315" t="s">
        <v>415</v>
      </c>
      <c r="AP6" s="349"/>
      <c r="AQ6" s="315" t="s">
        <v>9</v>
      </c>
      <c r="AR6" s="349"/>
      <c r="AS6" s="349"/>
      <c r="AT6" s="349"/>
      <c r="AU6" s="349"/>
      <c r="AV6" s="350"/>
      <c r="AW6" s="349"/>
      <c r="AX6" s="349"/>
      <c r="AY6" s="349"/>
      <c r="AZ6" s="351"/>
      <c r="BA6" s="351"/>
      <c r="BB6" s="351"/>
      <c r="BC6" s="351"/>
      <c r="BD6" s="351"/>
      <c r="BE6" s="349"/>
      <c r="BF6" s="349"/>
      <c r="BG6" s="350"/>
      <c r="BH6" s="351"/>
      <c r="BI6" s="351"/>
    </row>
    <row r="7" spans="1:61" s="188" customFormat="1">
      <c r="A7" s="441" t="str">
        <f>'1-συμβολαια'!A7</f>
        <v>5ο</v>
      </c>
      <c r="B7" s="313" t="str">
        <f>'1-συμβολαια'!C7</f>
        <v>αγοραπωλησία ΒΑΣΕΙ προσυμφώνου 2ο τίμημα = 3.700.000 αρραβών = 100.000</v>
      </c>
      <c r="C7" s="295" t="str">
        <f>'4-πολλυπρ'!D7</f>
        <v>;;;???</v>
      </c>
      <c r="D7" s="295" t="str">
        <f>'4-πολλυπρ'!I7</f>
        <v>219-54 = υιός</v>
      </c>
      <c r="E7" s="267">
        <v>2</v>
      </c>
      <c r="F7" s="510">
        <f t="shared" ref="F7" si="1">E7*1100</f>
        <v>2200</v>
      </c>
      <c r="G7" s="267">
        <v>1100</v>
      </c>
      <c r="H7" s="267">
        <f t="shared" ref="H7" si="2">F7+G7</f>
        <v>3300</v>
      </c>
      <c r="I7" s="511" t="s">
        <v>161</v>
      </c>
      <c r="J7" s="511" t="s">
        <v>162</v>
      </c>
      <c r="K7" s="267">
        <v>2000</v>
      </c>
      <c r="L7" s="267">
        <v>2000</v>
      </c>
      <c r="M7" s="267">
        <v>800</v>
      </c>
      <c r="N7" s="267"/>
      <c r="O7" s="267">
        <f t="shared" si="0"/>
        <v>4000</v>
      </c>
      <c r="P7" s="267"/>
      <c r="Q7" s="267"/>
      <c r="R7" s="267"/>
      <c r="S7" s="267"/>
      <c r="T7" s="350"/>
      <c r="U7" s="349"/>
      <c r="V7" s="315" t="s">
        <v>415</v>
      </c>
      <c r="W7" s="315"/>
      <c r="X7" s="315" t="s">
        <v>9</v>
      </c>
      <c r="Y7" s="351"/>
      <c r="Z7" s="315"/>
      <c r="AA7" s="315"/>
      <c r="AB7" s="315"/>
      <c r="AC7" s="349"/>
      <c r="AD7" s="350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15" t="s">
        <v>415</v>
      </c>
      <c r="AP7" s="349"/>
      <c r="AQ7" s="315" t="s">
        <v>9</v>
      </c>
      <c r="AR7" s="349"/>
      <c r="AS7" s="349"/>
      <c r="AT7" s="349"/>
      <c r="AU7" s="349"/>
      <c r="AV7" s="350"/>
      <c r="AW7" s="349"/>
      <c r="AX7" s="349"/>
      <c r="AY7" s="349"/>
      <c r="AZ7" s="351"/>
      <c r="BA7" s="351"/>
      <c r="BB7" s="351"/>
      <c r="BC7" s="351"/>
      <c r="BD7" s="351"/>
      <c r="BE7" s="349"/>
      <c r="BF7" s="349"/>
      <c r="BG7" s="350"/>
      <c r="BH7" s="351"/>
      <c r="BI7" s="351"/>
    </row>
    <row r="8" spans="1:61" s="188" customFormat="1" ht="12" thickBot="1">
      <c r="A8" s="438">
        <f>'1-συμβολαια'!A8</f>
        <v>0</v>
      </c>
      <c r="B8" s="439" t="str">
        <f>'1-συμβολαια'!C8</f>
        <v>χρησικτησία αγροτεμαχίου = 1992 ΑΝΑΔΑΣΜΟΣ</v>
      </c>
      <c r="C8" s="413">
        <f>'4-πολλυπρ'!D8</f>
        <v>0</v>
      </c>
      <c r="D8" s="413" t="str">
        <f>'4-πολλυπρ'!I8</f>
        <v>???</v>
      </c>
      <c r="E8" s="267"/>
      <c r="F8" s="306"/>
      <c r="G8" s="295"/>
      <c r="H8" s="295"/>
      <c r="I8" s="317"/>
      <c r="J8" s="317"/>
      <c r="K8" s="295"/>
      <c r="L8" s="295"/>
      <c r="M8" s="295"/>
      <c r="N8" s="267"/>
      <c r="O8" s="295">
        <f t="shared" si="0"/>
        <v>0</v>
      </c>
      <c r="P8" s="267"/>
      <c r="Q8" s="267"/>
      <c r="R8" s="267"/>
      <c r="S8" s="267"/>
      <c r="T8" s="350"/>
      <c r="U8" s="349"/>
      <c r="V8" s="315" t="s">
        <v>415</v>
      </c>
      <c r="W8" s="315"/>
      <c r="X8" s="315" t="s">
        <v>9</v>
      </c>
      <c r="Y8" s="351"/>
      <c r="Z8" s="315"/>
      <c r="AA8" s="315"/>
      <c r="AB8" s="315"/>
      <c r="AC8" s="349"/>
      <c r="AD8" s="350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15" t="s">
        <v>415</v>
      </c>
      <c r="AP8" s="349"/>
      <c r="AQ8" s="315" t="s">
        <v>9</v>
      </c>
      <c r="AR8" s="349"/>
      <c r="AS8" s="349"/>
      <c r="AT8" s="349"/>
      <c r="AU8" s="349"/>
      <c r="AV8" s="350"/>
      <c r="AW8" s="349"/>
      <c r="AX8" s="349"/>
      <c r="AY8" s="349"/>
      <c r="AZ8" s="351"/>
      <c r="BA8" s="351"/>
      <c r="BB8" s="351"/>
      <c r="BC8" s="351"/>
      <c r="BD8" s="351"/>
      <c r="BE8" s="349"/>
      <c r="BF8" s="349"/>
      <c r="BG8" s="350"/>
      <c r="BH8" s="351"/>
      <c r="BI8" s="351"/>
    </row>
    <row r="9" spans="1:61">
      <c r="A9" s="657" t="s">
        <v>35</v>
      </c>
      <c r="B9" s="658"/>
      <c r="C9" s="658"/>
      <c r="D9" s="659"/>
      <c r="E9" s="71">
        <f>SUM(E3:E8)</f>
        <v>2</v>
      </c>
      <c r="F9" s="71">
        <f>SUM(F3:F8)</f>
        <v>2200</v>
      </c>
      <c r="G9" s="71">
        <f>SUM(G3:G8)</f>
        <v>1100</v>
      </c>
      <c r="H9" s="71">
        <f>SUM(H3:H8)</f>
        <v>3300</v>
      </c>
      <c r="I9" s="71"/>
      <c r="J9" s="71"/>
      <c r="K9" s="71">
        <f t="shared" ref="K9:R9" si="3">SUM(K3:K8)</f>
        <v>2000</v>
      </c>
      <c r="L9" s="71">
        <f t="shared" si="3"/>
        <v>2000</v>
      </c>
      <c r="M9" s="71">
        <f t="shared" si="3"/>
        <v>800</v>
      </c>
      <c r="N9" s="71">
        <f t="shared" si="3"/>
        <v>0</v>
      </c>
      <c r="O9" s="71">
        <f t="shared" si="3"/>
        <v>4000</v>
      </c>
      <c r="P9" s="68">
        <f t="shared" si="3"/>
        <v>0</v>
      </c>
      <c r="Q9" s="68">
        <f t="shared" si="3"/>
        <v>0</v>
      </c>
      <c r="R9" s="68">
        <f t="shared" si="3"/>
        <v>0</v>
      </c>
      <c r="S9" s="68"/>
      <c r="T9" s="131"/>
      <c r="U9" s="68">
        <f>SUM(U3:U8)</f>
        <v>0</v>
      </c>
      <c r="V9" s="68"/>
      <c r="W9" s="68">
        <f>SUM(W3:W8)</f>
        <v>0</v>
      </c>
      <c r="X9" s="68"/>
      <c r="Y9" s="68">
        <f>SUM(Y3:Y8)</f>
        <v>0</v>
      </c>
      <c r="Z9" s="68">
        <f>SUM(Z3:Z8)</f>
        <v>0</v>
      </c>
      <c r="AA9" s="68">
        <f>SUM(AA3:AA8)</f>
        <v>0</v>
      </c>
      <c r="AB9" s="68">
        <f>SUM(AB3:AB8)</f>
        <v>0</v>
      </c>
      <c r="AC9" s="68">
        <f>SUM(AC3:AC8)</f>
        <v>0</v>
      </c>
      <c r="AD9" s="131"/>
      <c r="AE9" s="68"/>
      <c r="AF9" s="68"/>
      <c r="AG9" s="68"/>
      <c r="AH9" s="68"/>
      <c r="AI9" s="71">
        <f>SUM(AI3:AI8)</f>
        <v>0</v>
      </c>
      <c r="AJ9" s="71">
        <f>SUM(AJ3:AJ8)</f>
        <v>0</v>
      </c>
      <c r="AK9" s="71"/>
      <c r="AL9" s="68">
        <f>SUM(AL3:AL8)</f>
        <v>0</v>
      </c>
      <c r="AM9" s="68">
        <f>SUM(AM3:AM8)</f>
        <v>0</v>
      </c>
      <c r="AN9" s="68">
        <f>SUM(AN3:AN8)</f>
        <v>0</v>
      </c>
      <c r="AO9" s="68"/>
      <c r="AP9" s="68">
        <f t="shared" ref="AP9:BD9" si="4">SUM(AP3:AP8)</f>
        <v>0</v>
      </c>
      <c r="AQ9" s="68">
        <f t="shared" si="4"/>
        <v>0</v>
      </c>
      <c r="AR9" s="68">
        <f t="shared" si="4"/>
        <v>0</v>
      </c>
      <c r="AS9" s="68">
        <f t="shared" si="4"/>
        <v>0</v>
      </c>
      <c r="AT9" s="68">
        <f t="shared" si="4"/>
        <v>0</v>
      </c>
      <c r="AU9" s="68">
        <f t="shared" si="4"/>
        <v>0</v>
      </c>
      <c r="AV9" s="68">
        <f t="shared" si="4"/>
        <v>0</v>
      </c>
      <c r="AW9" s="68">
        <f t="shared" si="4"/>
        <v>0</v>
      </c>
      <c r="AX9" s="68">
        <f t="shared" si="4"/>
        <v>0</v>
      </c>
      <c r="AY9" s="68">
        <f t="shared" si="4"/>
        <v>0</v>
      </c>
      <c r="AZ9" s="68">
        <f t="shared" si="4"/>
        <v>0</v>
      </c>
      <c r="BA9" s="68">
        <f t="shared" si="4"/>
        <v>0</v>
      </c>
      <c r="BB9" s="68">
        <f t="shared" si="4"/>
        <v>0</v>
      </c>
      <c r="BC9" s="68">
        <f t="shared" si="4"/>
        <v>0</v>
      </c>
      <c r="BD9" s="68">
        <f t="shared" si="4"/>
        <v>0</v>
      </c>
      <c r="BE9" s="68"/>
      <c r="BF9" s="68"/>
      <c r="BG9" s="68"/>
      <c r="BH9" s="68"/>
      <c r="BI9" s="68"/>
    </row>
    <row r="11" spans="1:61">
      <c r="G11" s="134"/>
      <c r="H11" s="134"/>
      <c r="I11" s="134"/>
      <c r="J11" s="134"/>
      <c r="K11" s="134" t="s">
        <v>416</v>
      </c>
      <c r="L11" s="112"/>
      <c r="M11" s="112"/>
      <c r="N11" s="112"/>
      <c r="S11" s="174" t="s">
        <v>164</v>
      </c>
      <c r="Z11" s="2"/>
      <c r="AB11" s="112" t="s">
        <v>100</v>
      </c>
      <c r="AI11" s="219" t="s">
        <v>101</v>
      </c>
    </row>
    <row r="12" spans="1:61">
      <c r="F12" s="3"/>
      <c r="G12" s="3"/>
      <c r="H12" s="3"/>
      <c r="I12" s="150" t="s">
        <v>157</v>
      </c>
      <c r="J12" s="114"/>
      <c r="L12" s="134" t="s">
        <v>416</v>
      </c>
      <c r="M12" s="3"/>
      <c r="N12" s="3"/>
      <c r="O12" s="3"/>
      <c r="P12" s="150" t="s">
        <v>165</v>
      </c>
      <c r="S12" s="9"/>
    </row>
    <row r="13" spans="1:61">
      <c r="E13" s="113"/>
      <c r="F13" s="3"/>
      <c r="G13" s="3"/>
      <c r="H13" s="3"/>
      <c r="I13" s="114" t="s">
        <v>158</v>
      </c>
      <c r="J13" s="114"/>
      <c r="L13" s="3"/>
      <c r="M13" s="3"/>
      <c r="N13" s="3"/>
      <c r="O13" s="3"/>
      <c r="Q13" s="114" t="s">
        <v>166</v>
      </c>
      <c r="S13" s="9"/>
    </row>
    <row r="14" spans="1:61">
      <c r="I14" s="114"/>
      <c r="J14" s="150" t="s">
        <v>159</v>
      </c>
      <c r="M14" s="145" t="s">
        <v>432</v>
      </c>
      <c r="N14" s="145"/>
      <c r="S14" s="9"/>
    </row>
    <row r="15" spans="1:61">
      <c r="J15" s="114" t="s">
        <v>160</v>
      </c>
      <c r="S15" s="9"/>
    </row>
    <row r="16" spans="1:61">
      <c r="B16" s="3"/>
      <c r="C16" s="8"/>
      <c r="S16" s="9"/>
      <c r="U16" s="28"/>
      <c r="V16" s="28"/>
    </row>
    <row r="17" spans="1:22">
      <c r="B17" s="293"/>
      <c r="C17" s="8"/>
      <c r="S17" s="9"/>
      <c r="U17" s="28"/>
      <c r="V17" s="28"/>
    </row>
    <row r="18" spans="1:22">
      <c r="A18" s="8" t="s">
        <v>570</v>
      </c>
      <c r="B18" s="3" t="s">
        <v>569</v>
      </c>
      <c r="C18" s="2" t="s">
        <v>550</v>
      </c>
      <c r="D18" s="2"/>
      <c r="S18" s="9"/>
      <c r="U18" s="28"/>
      <c r="V18" s="28"/>
    </row>
    <row r="19" spans="1:22">
      <c r="B19" s="293"/>
      <c r="C19" s="2"/>
      <c r="D19" s="339"/>
      <c r="U19" s="28"/>
      <c r="V19" s="28"/>
    </row>
    <row r="20" spans="1:22">
      <c r="B20" s="293"/>
      <c r="C20" s="2"/>
      <c r="D20" s="358"/>
      <c r="U20" s="28"/>
      <c r="V20" s="28"/>
    </row>
    <row r="21" spans="1:22">
      <c r="B21" s="293"/>
      <c r="C21" s="2"/>
      <c r="D21" s="339"/>
      <c r="P21" s="2"/>
      <c r="Q21" s="2"/>
      <c r="R21" s="2"/>
      <c r="S21" s="2"/>
      <c r="U21" s="28"/>
      <c r="V21" s="28"/>
    </row>
    <row r="22" spans="1:22">
      <c r="B22" s="293"/>
      <c r="C22" s="2"/>
      <c r="D22" s="2"/>
      <c r="U22" s="28"/>
      <c r="V22" s="28"/>
    </row>
    <row r="23" spans="1:22">
      <c r="B23" s="3"/>
      <c r="C23" s="8"/>
      <c r="E23" s="8"/>
      <c r="F23" s="8"/>
      <c r="G23" s="8"/>
      <c r="H23" s="8"/>
      <c r="I23" s="81"/>
      <c r="U23" s="28"/>
      <c r="V23" s="28"/>
    </row>
    <row r="24" spans="1:22">
      <c r="B24" s="293"/>
      <c r="C24" s="8"/>
      <c r="E24" s="8"/>
      <c r="F24" s="8"/>
      <c r="G24" s="8"/>
      <c r="H24" s="8"/>
      <c r="I24" s="81"/>
      <c r="U24" s="28"/>
      <c r="V24" s="28"/>
    </row>
    <row r="25" spans="1:22">
      <c r="B25" s="3"/>
      <c r="C25" s="8"/>
      <c r="E25" s="8"/>
      <c r="F25" s="8"/>
      <c r="G25" s="8"/>
      <c r="H25" s="8"/>
      <c r="I25" s="81"/>
      <c r="U25" s="28"/>
      <c r="V25" s="28"/>
    </row>
    <row r="26" spans="1:22">
      <c r="B26" s="3"/>
      <c r="C26" s="8"/>
      <c r="E26" s="8"/>
      <c r="F26" s="8"/>
      <c r="G26" s="8"/>
      <c r="H26" s="8"/>
      <c r="I26" s="81"/>
      <c r="U26" s="28"/>
      <c r="V26" s="28"/>
    </row>
    <row r="27" spans="1:22">
      <c r="B27" s="3"/>
      <c r="C27" s="339"/>
      <c r="E27" s="8"/>
      <c r="F27" s="8"/>
      <c r="G27" s="8"/>
      <c r="H27" s="8"/>
      <c r="I27" s="81"/>
      <c r="U27" s="28"/>
      <c r="V27" s="28"/>
    </row>
    <row r="28" spans="1:22">
      <c r="B28" s="3"/>
      <c r="C28" s="339"/>
      <c r="E28" s="8"/>
      <c r="F28" s="8"/>
      <c r="G28" s="8"/>
      <c r="H28" s="8"/>
      <c r="I28" s="81"/>
      <c r="U28" s="28"/>
      <c r="V28" s="28"/>
    </row>
    <row r="29" spans="1:22">
      <c r="B29" s="293"/>
      <c r="C29" s="339"/>
      <c r="E29" s="58"/>
      <c r="F29" s="58"/>
      <c r="G29" s="58"/>
      <c r="H29" s="8"/>
      <c r="I29" s="81"/>
    </row>
    <row r="30" spans="1:22">
      <c r="B30" s="3"/>
      <c r="C30" s="58"/>
      <c r="E30" s="58"/>
      <c r="F30" s="58"/>
      <c r="G30" s="58"/>
      <c r="H30" s="8"/>
    </row>
    <row r="31" spans="1:22">
      <c r="B31" s="3"/>
      <c r="C31" s="58"/>
      <c r="E31" s="58"/>
      <c r="F31" s="58"/>
      <c r="G31" s="58"/>
      <c r="H31" s="8"/>
    </row>
    <row r="32" spans="1:22">
      <c r="B32" s="3"/>
      <c r="C32" s="58"/>
      <c r="E32" s="58"/>
      <c r="F32" s="58"/>
      <c r="G32" s="58"/>
    </row>
    <row r="33" spans="2:7">
      <c r="B33" s="3"/>
      <c r="C33" s="8"/>
      <c r="E33" s="8"/>
      <c r="F33" s="8"/>
      <c r="G33" s="8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25"/>
  <sheetViews>
    <sheetView workbookViewId="0">
      <pane ySplit="2" topLeftCell="A3" activePane="bottomLeft" state="frozen"/>
      <selection pane="bottomLeft" activeCell="A16" sqref="A16:B16"/>
    </sheetView>
  </sheetViews>
  <sheetFormatPr defaultRowHeight="12.75"/>
  <cols>
    <col min="1" max="1" width="10.5703125" style="380" bestFit="1" customWidth="1"/>
    <col min="2" max="2" width="70.28515625" style="381" bestFit="1" customWidth="1"/>
    <col min="3" max="3" width="7.42578125" style="378" customWidth="1"/>
    <col min="4" max="4" width="7.28515625" style="378" customWidth="1"/>
    <col min="5" max="5" width="9.42578125" style="382" bestFit="1" customWidth="1"/>
    <col min="6" max="7" width="6.42578125" style="382" customWidth="1"/>
    <col min="8" max="8" width="6.140625" style="382" customWidth="1"/>
    <col min="9" max="9" width="9.28515625" style="382" customWidth="1"/>
    <col min="10" max="10" width="9.85546875" style="382" customWidth="1"/>
    <col min="11" max="11" width="8.85546875" style="382" customWidth="1"/>
    <col min="12" max="12" width="10.42578125" style="382" customWidth="1"/>
    <col min="13" max="14" width="8.85546875" style="382" customWidth="1"/>
    <col min="15" max="15" width="11" style="382" customWidth="1"/>
    <col min="16" max="16" width="9.7109375" style="382" customWidth="1"/>
    <col min="17" max="17" width="9.5703125" style="382" customWidth="1"/>
    <col min="18" max="19" width="8.85546875" style="382" customWidth="1"/>
    <col min="20" max="20" width="10.5703125" style="382" customWidth="1"/>
    <col min="21" max="21" width="12" style="382" customWidth="1"/>
    <col min="22" max="23" width="7.42578125" style="384" customWidth="1"/>
    <col min="24" max="24" width="11.42578125" style="384" bestFit="1" customWidth="1"/>
    <col min="25" max="25" width="29.85546875" style="384" customWidth="1"/>
    <col min="26" max="16384" width="9.140625" style="378"/>
  </cols>
  <sheetData>
    <row r="1" spans="1:25" s="371" customFormat="1" ht="15.75" customHeight="1">
      <c r="A1" s="676" t="s">
        <v>31</v>
      </c>
      <c r="B1" s="677"/>
      <c r="C1" s="677"/>
      <c r="D1" s="678"/>
      <c r="E1" s="682" t="s">
        <v>169</v>
      </c>
      <c r="F1" s="683"/>
      <c r="G1" s="683"/>
      <c r="H1" s="683"/>
      <c r="I1" s="671" t="s">
        <v>163</v>
      </c>
      <c r="J1" s="671"/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2" t="s">
        <v>29</v>
      </c>
      <c r="W1" s="673"/>
      <c r="X1" s="673"/>
      <c r="Y1" s="673"/>
    </row>
    <row r="2" spans="1:25" s="371" customFormat="1" ht="39" thickBot="1">
      <c r="A2" s="372" t="s">
        <v>19</v>
      </c>
      <c r="B2" s="373" t="s">
        <v>0</v>
      </c>
      <c r="C2" s="374" t="s">
        <v>11</v>
      </c>
      <c r="D2" s="375" t="s">
        <v>12</v>
      </c>
      <c r="E2" s="376" t="s">
        <v>417</v>
      </c>
      <c r="F2" s="684" t="s">
        <v>29</v>
      </c>
      <c r="G2" s="685"/>
      <c r="H2" s="686"/>
      <c r="I2" s="376" t="s">
        <v>89</v>
      </c>
      <c r="J2" s="374" t="s">
        <v>90</v>
      </c>
      <c r="K2" s="374" t="s">
        <v>92</v>
      </c>
      <c r="L2" s="374" t="s">
        <v>238</v>
      </c>
      <c r="M2" s="374"/>
      <c r="N2" s="374" t="s">
        <v>239</v>
      </c>
      <c r="O2" s="374" t="s">
        <v>522</v>
      </c>
      <c r="P2" s="374" t="s">
        <v>36</v>
      </c>
      <c r="Q2" s="374" t="s">
        <v>528</v>
      </c>
      <c r="R2" s="374"/>
      <c r="S2" s="374" t="s">
        <v>525</v>
      </c>
      <c r="T2" s="374" t="s">
        <v>524</v>
      </c>
      <c r="U2" s="374" t="s">
        <v>47</v>
      </c>
      <c r="V2" s="674"/>
      <c r="W2" s="675"/>
      <c r="X2" s="675"/>
      <c r="Y2" s="675"/>
    </row>
    <row r="3" spans="1:25" s="377" customFormat="1">
      <c r="A3" s="512" t="str">
        <f>'1-συμβολαια'!A3</f>
        <v>1ο</v>
      </c>
      <c r="B3" s="392" t="str">
        <f>'1-συμβολαια'!C3</f>
        <v xml:space="preserve">αγοραπωλησίας ΠΡΟΣΥΜΦΩΝΟ τίμημα = αρραβών = </v>
      </c>
      <c r="C3" s="393" t="str">
        <f>'4-πολλυπρ'!D3</f>
        <v>;;;???</v>
      </c>
      <c r="D3" s="393" t="str">
        <f>'4-πολλυπρ'!I3</f>
        <v>219-54</v>
      </c>
      <c r="E3" s="394"/>
      <c r="F3" s="395"/>
      <c r="G3" s="395"/>
      <c r="H3" s="396"/>
      <c r="I3" s="394"/>
      <c r="J3" s="394"/>
      <c r="K3" s="394"/>
      <c r="L3" s="394"/>
      <c r="M3" s="394"/>
      <c r="N3" s="394"/>
      <c r="O3" s="394"/>
      <c r="P3" s="394"/>
      <c r="Q3" s="394"/>
      <c r="R3" s="394"/>
      <c r="S3" s="394"/>
      <c r="T3" s="394"/>
      <c r="U3" s="394">
        <f t="shared" ref="U3" si="0">SUM(I3:T3)-K3</f>
        <v>0</v>
      </c>
      <c r="V3" s="397"/>
      <c r="W3" s="397"/>
      <c r="X3" s="398"/>
      <c r="Y3" s="399"/>
    </row>
    <row r="4" spans="1:25" s="377" customFormat="1">
      <c r="A4" s="512" t="str">
        <f>'1-συμβολαια'!A4</f>
        <v>2ο</v>
      </c>
      <c r="B4" s="392" t="str">
        <f>'1-συμβολαια'!C4</f>
        <v xml:space="preserve">αγοραπωλησίας ΠΡΟΣΥΜΦΩΝΟ τίμημα 3.700.000 αρραβών = </v>
      </c>
      <c r="C4" s="393" t="str">
        <f>'4-πολλυπρ'!D4</f>
        <v>;;;???</v>
      </c>
      <c r="D4" s="393" t="str">
        <f>'4-πολλυπρ'!I4</f>
        <v>219-54</v>
      </c>
      <c r="E4" s="394"/>
      <c r="F4" s="395"/>
      <c r="G4" s="395"/>
      <c r="H4" s="396"/>
      <c r="I4" s="394"/>
      <c r="J4" s="394"/>
      <c r="K4" s="394"/>
      <c r="L4" s="394"/>
      <c r="M4" s="394"/>
      <c r="N4" s="394"/>
      <c r="O4" s="394"/>
      <c r="P4" s="394"/>
      <c r="Q4" s="394"/>
      <c r="R4" s="394"/>
      <c r="S4" s="394"/>
      <c r="T4" s="394"/>
      <c r="U4" s="394">
        <f t="shared" ref="U4:U8" si="1">SUM(I4:T4)-K4</f>
        <v>0</v>
      </c>
      <c r="V4" s="397"/>
      <c r="W4" s="397"/>
      <c r="X4" s="398"/>
      <c r="Y4" s="399"/>
    </row>
    <row r="5" spans="1:25" s="377" customFormat="1">
      <c r="A5" s="512" t="str">
        <f>'1-συμβολαια'!A5</f>
        <v>3ο</v>
      </c>
      <c r="B5" s="392" t="str">
        <f>'1-συμβολαια'!C5</f>
        <v>αγοραπωλησίας ΠΡΟΣΥΜΦΩΝΟ τίμημα = 4.000.000δρχ αρραβών =</v>
      </c>
      <c r="C5" s="393" t="str">
        <f>'4-πολλυπρ'!D5</f>
        <v>;;;???</v>
      </c>
      <c r="D5" s="393" t="str">
        <f>'4-πολλυπρ'!I5</f>
        <v>219-54</v>
      </c>
      <c r="E5" s="394"/>
      <c r="F5" s="395"/>
      <c r="G5" s="395"/>
      <c r="H5" s="396"/>
      <c r="I5" s="394"/>
      <c r="J5" s="394"/>
      <c r="K5" s="394"/>
      <c r="L5" s="394"/>
      <c r="M5" s="394"/>
      <c r="N5" s="394"/>
      <c r="O5" s="394"/>
      <c r="P5" s="394"/>
      <c r="Q5" s="394"/>
      <c r="R5" s="394"/>
      <c r="S5" s="394"/>
      <c r="T5" s="394"/>
      <c r="U5" s="394">
        <f t="shared" si="1"/>
        <v>0</v>
      </c>
      <c r="V5" s="397"/>
      <c r="W5" s="397"/>
      <c r="X5" s="398"/>
      <c r="Y5" s="399"/>
    </row>
    <row r="6" spans="1:25" s="377" customFormat="1" ht="13.5" thickBot="1">
      <c r="A6" s="514" t="str">
        <f>'1-συμβολαια'!A6</f>
        <v>4ο</v>
      </c>
      <c r="B6" s="515" t="str">
        <f>'1-συμβολαια'!C6</f>
        <v>αγοραπωλησίας ΠΡΟΣΥΜΦΩΝΟ τίμημα = αρραβών =</v>
      </c>
      <c r="C6" s="516" t="str">
        <f>'4-πολλυπρ'!D6</f>
        <v>;;;???</v>
      </c>
      <c r="D6" s="516" t="str">
        <f>'4-πολλυπρ'!I6</f>
        <v>219-54</v>
      </c>
      <c r="E6" s="516"/>
      <c r="F6" s="517"/>
      <c r="G6" s="517"/>
      <c r="H6" s="522"/>
      <c r="I6" s="516"/>
      <c r="J6" s="516"/>
      <c r="K6" s="516"/>
      <c r="L6" s="516"/>
      <c r="M6" s="516"/>
      <c r="N6" s="516"/>
      <c r="O6" s="516"/>
      <c r="P6" s="516"/>
      <c r="Q6" s="516"/>
      <c r="R6" s="516"/>
      <c r="S6" s="516"/>
      <c r="T6" s="516"/>
      <c r="U6" s="516">
        <f t="shared" si="1"/>
        <v>0</v>
      </c>
      <c r="V6" s="523"/>
      <c r="W6" s="523"/>
      <c r="X6" s="398"/>
      <c r="Y6" s="399"/>
    </row>
    <row r="7" spans="1:25" s="377" customFormat="1">
      <c r="A7" s="513" t="str">
        <f>'1-συμβολαια'!A7</f>
        <v>5ο</v>
      </c>
      <c r="B7" s="392" t="str">
        <f>'1-συμβολαια'!C7</f>
        <v>αγοραπωλησία ΒΑΣΕΙ προσυμφώνου 2ο τίμημα = 3.700.000 αρραβών = 100.000</v>
      </c>
      <c r="C7" s="394" t="str">
        <f>'4-πολλυπρ'!D7</f>
        <v>;;;???</v>
      </c>
      <c r="D7" s="394" t="str">
        <f>'4-πολλυπρ'!I7</f>
        <v>219-54 = υιός</v>
      </c>
      <c r="E7" s="394">
        <v>2200</v>
      </c>
      <c r="F7" s="395" t="s">
        <v>170</v>
      </c>
      <c r="G7" s="395" t="s">
        <v>171</v>
      </c>
      <c r="H7" s="396"/>
      <c r="I7" s="394">
        <v>2000</v>
      </c>
      <c r="J7" s="394">
        <v>2000</v>
      </c>
      <c r="K7" s="394">
        <v>605</v>
      </c>
      <c r="L7" s="394">
        <v>5500</v>
      </c>
      <c r="M7" s="394"/>
      <c r="N7" s="394"/>
      <c r="O7" s="394"/>
      <c r="P7" s="394"/>
      <c r="Q7" s="394"/>
      <c r="R7" s="394"/>
      <c r="S7" s="394">
        <f>2*500</f>
        <v>1000</v>
      </c>
      <c r="T7" s="394">
        <f>14*1100</f>
        <v>15400</v>
      </c>
      <c r="U7" s="394">
        <f t="shared" si="1"/>
        <v>25900</v>
      </c>
      <c r="V7" s="521"/>
      <c r="W7" s="521"/>
      <c r="X7" s="398"/>
      <c r="Y7" s="399"/>
    </row>
    <row r="8" spans="1:25" s="377" customFormat="1" ht="13.5" thickBot="1">
      <c r="A8" s="520">
        <f>'1-συμβολαια'!A8</f>
        <v>0</v>
      </c>
      <c r="B8" s="515" t="str">
        <f>'1-συμβολαια'!C8</f>
        <v>χρησικτησία αγροτεμαχίου = 1992 ΑΝΑΔΑΣΜΟΣ</v>
      </c>
      <c r="C8" s="516">
        <f>'4-πολλυπρ'!D8</f>
        <v>0</v>
      </c>
      <c r="D8" s="516" t="str">
        <f>'4-πολλυπρ'!I8</f>
        <v>???</v>
      </c>
      <c r="E8" s="516"/>
      <c r="F8" s="517"/>
      <c r="G8" s="517"/>
      <c r="H8" s="522"/>
      <c r="I8" s="516"/>
      <c r="J8" s="516"/>
      <c r="K8" s="516"/>
      <c r="L8" s="516"/>
      <c r="M8" s="516"/>
      <c r="N8" s="516"/>
      <c r="O8" s="516"/>
      <c r="P8" s="516"/>
      <c r="Q8" s="516"/>
      <c r="R8" s="516"/>
      <c r="S8" s="516"/>
      <c r="T8" s="516"/>
      <c r="U8" s="516">
        <f t="shared" si="1"/>
        <v>0</v>
      </c>
      <c r="V8" s="523"/>
      <c r="W8" s="523"/>
      <c r="X8" s="398"/>
      <c r="Y8" s="399"/>
    </row>
    <row r="9" spans="1:25">
      <c r="A9" s="679" t="s">
        <v>35</v>
      </c>
      <c r="B9" s="680"/>
      <c r="C9" s="680"/>
      <c r="D9" s="681"/>
      <c r="E9" s="518">
        <f>SUM(E3:E8)</f>
        <v>2200</v>
      </c>
      <c r="F9" s="519"/>
      <c r="G9" s="519"/>
      <c r="H9" s="519"/>
      <c r="I9" s="518">
        <f t="shared" ref="I9:V9" si="2">SUM(I3:I8)</f>
        <v>2000</v>
      </c>
      <c r="J9" s="518">
        <f t="shared" si="2"/>
        <v>2000</v>
      </c>
      <c r="K9" s="518">
        <f t="shared" si="2"/>
        <v>605</v>
      </c>
      <c r="L9" s="518">
        <f t="shared" si="2"/>
        <v>5500</v>
      </c>
      <c r="M9" s="518">
        <f t="shared" si="2"/>
        <v>0</v>
      </c>
      <c r="N9" s="518">
        <f t="shared" si="2"/>
        <v>0</v>
      </c>
      <c r="O9" s="518">
        <f t="shared" si="2"/>
        <v>0</v>
      </c>
      <c r="P9" s="518">
        <f t="shared" si="2"/>
        <v>0</v>
      </c>
      <c r="Q9" s="518">
        <f t="shared" si="2"/>
        <v>0</v>
      </c>
      <c r="R9" s="518">
        <f t="shared" si="2"/>
        <v>0</v>
      </c>
      <c r="S9" s="518">
        <f t="shared" si="2"/>
        <v>1000</v>
      </c>
      <c r="T9" s="518">
        <f t="shared" si="2"/>
        <v>15400</v>
      </c>
      <c r="U9" s="518">
        <f t="shared" si="2"/>
        <v>25900</v>
      </c>
      <c r="V9" s="524">
        <f t="shared" si="2"/>
        <v>0</v>
      </c>
      <c r="W9" s="379"/>
      <c r="X9" s="378"/>
      <c r="Y9" s="378"/>
    </row>
    <row r="11" spans="1:25" ht="15.75" customHeight="1">
      <c r="I11" s="383" t="s">
        <v>416</v>
      </c>
      <c r="L11" s="383" t="s">
        <v>418</v>
      </c>
      <c r="W11" s="385"/>
      <c r="X11" s="386"/>
      <c r="Y11" s="385"/>
    </row>
    <row r="12" spans="1:25">
      <c r="F12" s="387" t="s">
        <v>167</v>
      </c>
      <c r="G12" s="388"/>
      <c r="H12" s="384"/>
      <c r="L12" s="389" t="s">
        <v>209</v>
      </c>
      <c r="W12" s="382"/>
    </row>
    <row r="13" spans="1:25">
      <c r="F13" s="384"/>
      <c r="G13" s="388" t="s">
        <v>168</v>
      </c>
      <c r="M13" s="390"/>
      <c r="V13" s="382"/>
      <c r="W13" s="382"/>
    </row>
    <row r="14" spans="1:25">
      <c r="D14" s="8"/>
      <c r="N14" s="400" t="s">
        <v>210</v>
      </c>
      <c r="V14" s="382"/>
      <c r="W14" s="382"/>
    </row>
    <row r="15" spans="1:25">
      <c r="D15" s="8"/>
      <c r="O15" s="391" t="s">
        <v>521</v>
      </c>
      <c r="V15" s="382"/>
      <c r="W15" s="382"/>
    </row>
    <row r="16" spans="1:25">
      <c r="A16" s="8" t="s">
        <v>570</v>
      </c>
      <c r="B16" s="3" t="s">
        <v>569</v>
      </c>
      <c r="C16" s="2"/>
      <c r="D16" s="8"/>
      <c r="P16" s="391" t="s">
        <v>520</v>
      </c>
    </row>
    <row r="17" spans="4:20">
      <c r="D17" s="8"/>
      <c r="Q17" s="391" t="s">
        <v>527</v>
      </c>
    </row>
    <row r="18" spans="4:20">
      <c r="D18" s="8"/>
      <c r="S18" s="382" t="s">
        <v>526</v>
      </c>
    </row>
    <row r="19" spans="4:20">
      <c r="D19" s="8"/>
      <c r="T19" s="382" t="s">
        <v>523</v>
      </c>
    </row>
    <row r="20" spans="4:20">
      <c r="D20" s="8"/>
    </row>
    <row r="21" spans="4:20">
      <c r="D21" s="8"/>
    </row>
    <row r="22" spans="4:20">
      <c r="D22" s="8"/>
    </row>
    <row r="23" spans="4:20">
      <c r="D23" s="8"/>
    </row>
    <row r="24" spans="4:20">
      <c r="D24" s="8"/>
    </row>
    <row r="25" spans="4:20">
      <c r="D25" s="8"/>
    </row>
    <row r="26" spans="4:20">
      <c r="D26" s="8"/>
    </row>
    <row r="27" spans="4:20">
      <c r="D27" s="8"/>
    </row>
    <row r="28" spans="4:20">
      <c r="D28" s="8"/>
    </row>
    <row r="29" spans="4:20">
      <c r="D29" s="8"/>
    </row>
    <row r="30" spans="4:20">
      <c r="D30" s="8"/>
    </row>
    <row r="31" spans="4:20">
      <c r="D31" s="8"/>
    </row>
    <row r="32" spans="4:20">
      <c r="D32" s="8"/>
    </row>
    <row r="33" spans="2:4">
      <c r="D33" s="8"/>
    </row>
    <row r="34" spans="2:4">
      <c r="D34" s="8"/>
    </row>
    <row r="40" spans="2:4">
      <c r="B40" s="3"/>
    </row>
    <row r="41" spans="2:4">
      <c r="B41" s="3"/>
    </row>
    <row r="42" spans="2:4">
      <c r="B42" s="3"/>
    </row>
    <row r="43" spans="2:4">
      <c r="B43" s="3"/>
    </row>
    <row r="44" spans="2:4">
      <c r="B44" s="3"/>
    </row>
    <row r="45" spans="2:4">
      <c r="B45" s="3"/>
    </row>
    <row r="46" spans="2:4">
      <c r="B46" s="3"/>
    </row>
    <row r="47" spans="2:4">
      <c r="B47" s="3"/>
    </row>
    <row r="48" spans="2:4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90"/>
    </row>
    <row r="53" spans="2:2">
      <c r="B53" s="90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3"/>
    </row>
    <row r="59" spans="2:2">
      <c r="B59" s="3"/>
    </row>
    <row r="60" spans="2:2">
      <c r="B60" s="3"/>
    </row>
    <row r="61" spans="2:2">
      <c r="B61" s="3"/>
    </row>
    <row r="62" spans="2:2">
      <c r="B62" s="3"/>
    </row>
    <row r="63" spans="2:2">
      <c r="B63" s="3"/>
    </row>
    <row r="64" spans="2:2">
      <c r="B64" s="3"/>
    </row>
    <row r="65" spans="2:2">
      <c r="B65" s="3"/>
    </row>
    <row r="66" spans="2:2">
      <c r="B66" s="3"/>
    </row>
    <row r="67" spans="2:2">
      <c r="B67" s="3"/>
    </row>
    <row r="68" spans="2:2">
      <c r="B68" s="3"/>
    </row>
    <row r="69" spans="2:2">
      <c r="B69" s="3"/>
    </row>
    <row r="70" spans="2:2">
      <c r="B70" s="3"/>
    </row>
    <row r="71" spans="2:2">
      <c r="B71" s="3"/>
    </row>
    <row r="72" spans="2:2">
      <c r="B72" s="3"/>
    </row>
    <row r="73" spans="2:2">
      <c r="B73" s="3"/>
    </row>
    <row r="74" spans="2:2">
      <c r="B74" s="3"/>
    </row>
    <row r="75" spans="2:2">
      <c r="B75" s="3"/>
    </row>
    <row r="76" spans="2:2">
      <c r="B76" s="3"/>
    </row>
    <row r="77" spans="2:2">
      <c r="B77" s="9"/>
    </row>
    <row r="78" spans="2:2">
      <c r="B78" s="293"/>
    </row>
    <row r="79" spans="2:2">
      <c r="B79" s="293"/>
    </row>
    <row r="80" spans="2:2">
      <c r="B80" s="293"/>
    </row>
    <row r="81" spans="2:2">
      <c r="B81" s="9"/>
    </row>
    <row r="82" spans="2:2">
      <c r="B82" s="293"/>
    </row>
    <row r="83" spans="2:2">
      <c r="B83" s="3"/>
    </row>
    <row r="84" spans="2:2">
      <c r="B84" s="3"/>
    </row>
    <row r="85" spans="2:2">
      <c r="B85" s="3"/>
    </row>
    <row r="86" spans="2:2">
      <c r="B86" s="3"/>
    </row>
    <row r="87" spans="2:2">
      <c r="B87" s="3"/>
    </row>
    <row r="88" spans="2:2">
      <c r="B88" s="3"/>
    </row>
    <row r="89" spans="2:2">
      <c r="B89" s="3"/>
    </row>
    <row r="90" spans="2:2">
      <c r="B90" s="3"/>
    </row>
    <row r="91" spans="2:2">
      <c r="B91" s="3"/>
    </row>
    <row r="92" spans="2:2">
      <c r="B92" s="3"/>
    </row>
    <row r="93" spans="2:2">
      <c r="B93" s="3"/>
    </row>
    <row r="94" spans="2:2">
      <c r="B94" s="3"/>
    </row>
    <row r="95" spans="2:2">
      <c r="B95" s="3"/>
    </row>
    <row r="96" spans="2:2">
      <c r="B96" s="3"/>
    </row>
    <row r="97" spans="2:2">
      <c r="B97" s="3"/>
    </row>
    <row r="98" spans="2:2">
      <c r="B98" s="3"/>
    </row>
    <row r="99" spans="2:2">
      <c r="B99" s="3"/>
    </row>
    <row r="100" spans="2:2">
      <c r="B100" s="3"/>
    </row>
    <row r="101" spans="2:2">
      <c r="B101" s="3"/>
    </row>
    <row r="102" spans="2:2">
      <c r="B102" s="3"/>
    </row>
    <row r="103" spans="2:2">
      <c r="B103" s="3"/>
    </row>
    <row r="104" spans="2:2">
      <c r="B104" s="3"/>
    </row>
    <row r="105" spans="2:2">
      <c r="B105" s="3"/>
    </row>
    <row r="106" spans="2:2">
      <c r="B106" s="3"/>
    </row>
    <row r="107" spans="2:2">
      <c r="B107" s="3"/>
    </row>
    <row r="108" spans="2:2">
      <c r="B108" s="3"/>
    </row>
    <row r="109" spans="2:2">
      <c r="B109" s="3"/>
    </row>
    <row r="110" spans="2:2">
      <c r="B110" s="3"/>
    </row>
    <row r="111" spans="2:2">
      <c r="B111" s="3"/>
    </row>
    <row r="112" spans="2:2">
      <c r="B112" s="3"/>
    </row>
    <row r="113" spans="2:2">
      <c r="B113" s="3"/>
    </row>
    <row r="114" spans="2:2">
      <c r="B114" s="3"/>
    </row>
    <row r="115" spans="2:2">
      <c r="B115" s="3"/>
    </row>
    <row r="116" spans="2:2">
      <c r="B116" s="3"/>
    </row>
    <row r="117" spans="2:2">
      <c r="B117" s="3"/>
    </row>
    <row r="118" spans="2:2">
      <c r="B118" s="3"/>
    </row>
    <row r="119" spans="2:2">
      <c r="B119" s="3"/>
    </row>
    <row r="120" spans="2:2">
      <c r="B120" s="3"/>
    </row>
    <row r="121" spans="2:2">
      <c r="B121" s="3"/>
    </row>
    <row r="122" spans="2:2">
      <c r="B122" s="3"/>
    </row>
    <row r="123" spans="2:2">
      <c r="B123" s="3"/>
    </row>
    <row r="124" spans="2:2">
      <c r="B124" s="3"/>
    </row>
    <row r="125" spans="2:2">
      <c r="B125" s="3"/>
    </row>
  </sheetData>
  <mergeCells count="6">
    <mergeCell ref="I1:U1"/>
    <mergeCell ref="V1:Y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topLeftCell="P1" workbookViewId="0">
      <pane ySplit="2" topLeftCell="A3" activePane="bottomLeft" state="frozen"/>
      <selection pane="bottomLeft" activeCell="V33" sqref="V33"/>
    </sheetView>
  </sheetViews>
  <sheetFormatPr defaultRowHeight="11.25"/>
  <cols>
    <col min="1" max="1" width="7.28515625" style="8" bestFit="1" customWidth="1"/>
    <col min="2" max="2" width="59.140625" style="3" bestFit="1" customWidth="1"/>
    <col min="3" max="3" width="11.140625" style="3" bestFit="1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690" t="s">
        <v>328</v>
      </c>
      <c r="B1" s="691"/>
      <c r="C1" s="691"/>
      <c r="D1" s="691"/>
      <c r="E1" s="691"/>
      <c r="F1" s="691"/>
      <c r="G1" s="691"/>
      <c r="H1" s="691"/>
      <c r="I1" s="691"/>
      <c r="J1" s="691"/>
      <c r="K1" s="691"/>
      <c r="L1" s="691"/>
      <c r="M1" s="691"/>
      <c r="N1" s="691"/>
      <c r="O1" s="691"/>
      <c r="P1" s="691"/>
      <c r="Q1" s="691"/>
      <c r="R1" s="691"/>
      <c r="S1" s="691"/>
      <c r="T1" s="691"/>
      <c r="U1" s="691"/>
      <c r="V1" s="691"/>
      <c r="W1" s="691"/>
      <c r="X1" s="691"/>
      <c r="Y1" s="691"/>
      <c r="Z1" s="691"/>
      <c r="AA1" s="691"/>
      <c r="AB1" s="691"/>
      <c r="AC1" s="691"/>
      <c r="AD1" s="691"/>
      <c r="AE1" s="692" t="s">
        <v>47</v>
      </c>
      <c r="AF1" s="694" t="s">
        <v>9</v>
      </c>
      <c r="AG1" s="696" t="s">
        <v>33</v>
      </c>
      <c r="AH1" s="698" t="s">
        <v>338</v>
      </c>
      <c r="AI1" s="700" t="s">
        <v>85</v>
      </c>
      <c r="AJ1" s="701"/>
      <c r="AK1" s="701"/>
      <c r="AL1" s="702"/>
    </row>
    <row r="2" spans="1:38" ht="12" thickBot="1">
      <c r="A2" s="367"/>
      <c r="B2" s="193" t="s">
        <v>337</v>
      </c>
      <c r="C2" s="193" t="s">
        <v>86</v>
      </c>
      <c r="D2" s="368" t="s">
        <v>329</v>
      </c>
      <c r="E2" s="169" t="s">
        <v>31</v>
      </c>
      <c r="F2" s="169" t="s">
        <v>330</v>
      </c>
      <c r="G2" s="169" t="s">
        <v>331</v>
      </c>
      <c r="H2" s="169" t="s">
        <v>332</v>
      </c>
      <c r="I2" s="169" t="s">
        <v>333</v>
      </c>
      <c r="J2" s="169" t="s">
        <v>334</v>
      </c>
      <c r="K2" s="655" t="s">
        <v>29</v>
      </c>
      <c r="L2" s="656"/>
      <c r="M2" s="363" t="s">
        <v>335</v>
      </c>
      <c r="N2" s="179" t="s">
        <v>31</v>
      </c>
      <c r="O2" s="179" t="s">
        <v>330</v>
      </c>
      <c r="P2" s="179" t="s">
        <v>331</v>
      </c>
      <c r="Q2" s="179" t="s">
        <v>332</v>
      </c>
      <c r="R2" s="179" t="s">
        <v>333</v>
      </c>
      <c r="S2" s="179" t="s">
        <v>334</v>
      </c>
      <c r="T2" s="665" t="s">
        <v>29</v>
      </c>
      <c r="U2" s="666"/>
      <c r="V2" s="169" t="s">
        <v>336</v>
      </c>
      <c r="W2" s="169" t="s">
        <v>31</v>
      </c>
      <c r="X2" s="169" t="s">
        <v>330</v>
      </c>
      <c r="Y2" s="169" t="s">
        <v>331</v>
      </c>
      <c r="Z2" s="169" t="s">
        <v>332</v>
      </c>
      <c r="AA2" s="169" t="s">
        <v>333</v>
      </c>
      <c r="AB2" s="169" t="s">
        <v>334</v>
      </c>
      <c r="AC2" s="655" t="s">
        <v>29</v>
      </c>
      <c r="AD2" s="656"/>
      <c r="AE2" s="693"/>
      <c r="AF2" s="695"/>
      <c r="AG2" s="697"/>
      <c r="AH2" s="699"/>
      <c r="AI2" s="703"/>
      <c r="AJ2" s="704"/>
      <c r="AK2" s="704"/>
      <c r="AL2" s="705"/>
    </row>
    <row r="3" spans="1:38" s="5" customFormat="1">
      <c r="A3" s="273" t="str">
        <f>'1-συμβολαια'!A3</f>
        <v>1ο</v>
      </c>
      <c r="B3" s="73" t="str">
        <f>'1-συμβολαια'!C3</f>
        <v xml:space="preserve">αγοραπωλησίας ΠΡΟΣΥΜΦΩΝΟ τίμημα = αρραβών = </v>
      </c>
      <c r="C3" s="427">
        <f>'1-συμβολαια'!D3</f>
        <v>3000000</v>
      </c>
      <c r="D3" s="273"/>
      <c r="E3" s="73"/>
      <c r="F3" s="73"/>
      <c r="G3" s="73"/>
      <c r="H3" s="73"/>
      <c r="I3" s="73"/>
      <c r="J3" s="73"/>
      <c r="K3" s="73"/>
      <c r="L3" s="73"/>
      <c r="M3" s="273"/>
      <c r="N3" s="73"/>
      <c r="O3" s="73"/>
      <c r="P3" s="73"/>
      <c r="Q3" s="73"/>
      <c r="R3" s="73"/>
      <c r="S3" s="73"/>
      <c r="T3" s="73"/>
      <c r="U3" s="73"/>
      <c r="V3" s="366"/>
      <c r="W3" s="73"/>
      <c r="X3" s="73"/>
      <c r="Y3" s="73"/>
      <c r="Z3" s="73"/>
      <c r="AA3" s="73"/>
      <c r="AB3" s="73"/>
      <c r="AC3" s="73"/>
      <c r="AD3" s="73"/>
      <c r="AE3" s="269">
        <f t="shared" ref="AE3:AE8" si="0">D3+M3+V3</f>
        <v>0</v>
      </c>
      <c r="AF3" s="269"/>
      <c r="AG3" s="269">
        <f t="shared" ref="AG3:AG8" si="1">AE3-AF3</f>
        <v>0</v>
      </c>
      <c r="AH3" s="73"/>
      <c r="AI3" s="73"/>
      <c r="AJ3" s="73"/>
      <c r="AK3" s="73"/>
      <c r="AL3" s="73"/>
    </row>
    <row r="4" spans="1:38" s="5" customFormat="1">
      <c r="A4" s="273" t="str">
        <f>'1-συμβολαια'!A4</f>
        <v>2ο</v>
      </c>
      <c r="B4" s="73" t="str">
        <f>'1-συμβολαια'!C4</f>
        <v xml:space="preserve">αγοραπωλησίας ΠΡΟΣΥΜΦΩΝΟ τίμημα 3.700.000 αρραβών = </v>
      </c>
      <c r="C4" s="427">
        <f>'1-συμβολαια'!D4</f>
        <v>100000</v>
      </c>
      <c r="D4" s="273"/>
      <c r="E4" s="73"/>
      <c r="F4" s="73"/>
      <c r="G4" s="73"/>
      <c r="H4" s="73"/>
      <c r="I4" s="73"/>
      <c r="J4" s="73"/>
      <c r="K4" s="73"/>
      <c r="L4" s="73"/>
      <c r="M4" s="273"/>
      <c r="N4" s="73"/>
      <c r="O4" s="73"/>
      <c r="P4" s="73"/>
      <c r="Q4" s="73"/>
      <c r="R4" s="73"/>
      <c r="S4" s="73"/>
      <c r="T4" s="73"/>
      <c r="U4" s="73"/>
      <c r="V4" s="366"/>
      <c r="W4" s="73"/>
      <c r="X4" s="73"/>
      <c r="Y4" s="73"/>
      <c r="Z4" s="73"/>
      <c r="AA4" s="73"/>
      <c r="AB4" s="73"/>
      <c r="AC4" s="73"/>
      <c r="AD4" s="73"/>
      <c r="AE4" s="273">
        <f t="shared" si="0"/>
        <v>0</v>
      </c>
      <c r="AF4" s="273"/>
      <c r="AG4" s="273">
        <f t="shared" si="1"/>
        <v>0</v>
      </c>
      <c r="AH4" s="73"/>
      <c r="AI4" s="73"/>
      <c r="AJ4" s="73"/>
      <c r="AK4" s="73"/>
      <c r="AL4" s="73"/>
    </row>
    <row r="5" spans="1:38" s="5" customFormat="1">
      <c r="A5" s="273" t="str">
        <f>'1-συμβολαια'!A5</f>
        <v>3ο</v>
      </c>
      <c r="B5" s="73" t="str">
        <f>'1-συμβολαια'!C5</f>
        <v>αγοραπωλησίας ΠΡΟΣΥΜΦΩΝΟ τίμημα = 4.000.000δρχ αρραβών =</v>
      </c>
      <c r="C5" s="427">
        <f>'1-συμβολαια'!D5</f>
        <v>325000</v>
      </c>
      <c r="D5" s="273"/>
      <c r="E5" s="73"/>
      <c r="F5" s="73"/>
      <c r="G5" s="73"/>
      <c r="H5" s="73"/>
      <c r="I5" s="73"/>
      <c r="J5" s="73"/>
      <c r="K5" s="73"/>
      <c r="L5" s="73"/>
      <c r="M5" s="273"/>
      <c r="N5" s="73"/>
      <c r="O5" s="73"/>
      <c r="P5" s="73"/>
      <c r="Q5" s="73"/>
      <c r="R5" s="73"/>
      <c r="S5" s="73"/>
      <c r="T5" s="73"/>
      <c r="U5" s="73"/>
      <c r="V5" s="366"/>
      <c r="W5" s="73"/>
      <c r="X5" s="73"/>
      <c r="Y5" s="73"/>
      <c r="Z5" s="73"/>
      <c r="AA5" s="73"/>
      <c r="AB5" s="73"/>
      <c r="AC5" s="73"/>
      <c r="AD5" s="73"/>
      <c r="AE5" s="273">
        <f t="shared" si="0"/>
        <v>0</v>
      </c>
      <c r="AF5" s="273"/>
      <c r="AG5" s="273">
        <f t="shared" si="1"/>
        <v>0</v>
      </c>
      <c r="AH5" s="73"/>
      <c r="AI5" s="73"/>
      <c r="AJ5" s="73"/>
      <c r="AK5" s="73"/>
      <c r="AL5" s="73"/>
    </row>
    <row r="6" spans="1:38" s="5" customFormat="1" ht="12" thickBot="1">
      <c r="A6" s="416" t="str">
        <f>'1-συμβολαια'!A6</f>
        <v>4ο</v>
      </c>
      <c r="B6" s="424" t="str">
        <f>'1-συμβολαια'!C6</f>
        <v>αγοραπωλησίας ΠΡΟΣΥΜΦΩΝΟ τίμημα = αρραβών =</v>
      </c>
      <c r="C6" s="434">
        <f>'1-συμβολαια'!D6</f>
        <v>3350000</v>
      </c>
      <c r="D6" s="416"/>
      <c r="E6" s="424"/>
      <c r="F6" s="424"/>
      <c r="G6" s="424"/>
      <c r="H6" s="424"/>
      <c r="I6" s="424"/>
      <c r="J6" s="424"/>
      <c r="K6" s="424"/>
      <c r="L6" s="424"/>
      <c r="M6" s="416"/>
      <c r="N6" s="424"/>
      <c r="O6" s="424"/>
      <c r="P6" s="424"/>
      <c r="Q6" s="424"/>
      <c r="R6" s="424"/>
      <c r="S6" s="424"/>
      <c r="T6" s="424"/>
      <c r="U6" s="424"/>
      <c r="V6" s="499"/>
      <c r="W6" s="424"/>
      <c r="X6" s="424"/>
      <c r="Y6" s="424"/>
      <c r="Z6" s="424"/>
      <c r="AA6" s="424"/>
      <c r="AB6" s="424"/>
      <c r="AC6" s="424"/>
      <c r="AD6" s="424"/>
      <c r="AE6" s="416">
        <f t="shared" si="0"/>
        <v>0</v>
      </c>
      <c r="AF6" s="416"/>
      <c r="AG6" s="416">
        <f t="shared" si="1"/>
        <v>0</v>
      </c>
      <c r="AH6" s="424"/>
      <c r="AI6" s="424"/>
      <c r="AJ6" s="73"/>
      <c r="AK6" s="73"/>
      <c r="AL6" s="73"/>
    </row>
    <row r="7" spans="1:38" s="5" customFormat="1">
      <c r="A7" s="484" t="str">
        <f>'1-συμβολαια'!A7</f>
        <v>5ο</v>
      </c>
      <c r="B7" s="422" t="str">
        <f>'1-συμβολαια'!C7</f>
        <v>αγοραπωλησία ΒΑΣΕΙ προσυμφώνου 2ο τίμημα = 3.700.000 αρραβών = 100.000</v>
      </c>
      <c r="C7" s="318">
        <f>'1-συμβολαια'!D7</f>
        <v>3600000</v>
      </c>
      <c r="D7" s="269"/>
      <c r="E7" s="422"/>
      <c r="F7" s="422"/>
      <c r="G7" s="422"/>
      <c r="H7" s="422"/>
      <c r="I7" s="422"/>
      <c r="J7" s="422"/>
      <c r="K7" s="422"/>
      <c r="L7" s="422"/>
      <c r="M7" s="269"/>
      <c r="N7" s="422"/>
      <c r="O7" s="422"/>
      <c r="P7" s="422"/>
      <c r="Q7" s="422"/>
      <c r="R7" s="422"/>
      <c r="S7" s="422"/>
      <c r="T7" s="422"/>
      <c r="U7" s="422"/>
      <c r="V7" s="498"/>
      <c r="W7" s="422"/>
      <c r="X7" s="422"/>
      <c r="Y7" s="422"/>
      <c r="Z7" s="422"/>
      <c r="AA7" s="422"/>
      <c r="AB7" s="422"/>
      <c r="AC7" s="422"/>
      <c r="AD7" s="422"/>
      <c r="AE7" s="269">
        <f t="shared" si="0"/>
        <v>0</v>
      </c>
      <c r="AF7" s="269"/>
      <c r="AG7" s="269">
        <f t="shared" si="1"/>
        <v>0</v>
      </c>
      <c r="AH7" s="422"/>
      <c r="AI7" s="422"/>
      <c r="AJ7" s="73"/>
      <c r="AK7" s="73"/>
      <c r="AL7" s="73"/>
    </row>
    <row r="8" spans="1:38" s="5" customFormat="1" ht="12" thickBot="1">
      <c r="A8" s="491">
        <f>'1-συμβολαια'!A8</f>
        <v>0</v>
      </c>
      <c r="B8" s="424" t="str">
        <f>'1-συμβολαια'!C8</f>
        <v>χρησικτησία αγροτεμαχίου = 1992 ΑΝΑΔΑΣΜΟΣ</v>
      </c>
      <c r="C8" s="434">
        <f>'1-συμβολαια'!D8</f>
        <v>2999999</v>
      </c>
      <c r="D8" s="416"/>
      <c r="E8" s="424"/>
      <c r="F8" s="424"/>
      <c r="G8" s="424"/>
      <c r="H8" s="424"/>
      <c r="I8" s="424"/>
      <c r="J8" s="424"/>
      <c r="K8" s="424"/>
      <c r="L8" s="424"/>
      <c r="M8" s="416">
        <f t="shared" ref="M8" si="2">C8*0.65%</f>
        <v>19499.9935</v>
      </c>
      <c r="N8" s="424"/>
      <c r="O8" s="424"/>
      <c r="P8" s="424"/>
      <c r="Q8" s="424"/>
      <c r="R8" s="424"/>
      <c r="S8" s="424"/>
      <c r="T8" s="424"/>
      <c r="U8" s="424"/>
      <c r="V8" s="499">
        <f t="shared" ref="V8" si="3">C8*0.125%</f>
        <v>3749.9987500000002</v>
      </c>
      <c r="W8" s="424"/>
      <c r="X8" s="424"/>
      <c r="Y8" s="424"/>
      <c r="Z8" s="424"/>
      <c r="AA8" s="424"/>
      <c r="AB8" s="424"/>
      <c r="AC8" s="424"/>
      <c r="AD8" s="424"/>
      <c r="AE8" s="416">
        <f t="shared" si="0"/>
        <v>23249.992249999999</v>
      </c>
      <c r="AF8" s="416"/>
      <c r="AG8" s="416">
        <f t="shared" si="1"/>
        <v>23249.992249999999</v>
      </c>
      <c r="AH8" s="424"/>
      <c r="AI8" s="424"/>
      <c r="AJ8" s="424"/>
      <c r="AK8" s="424"/>
      <c r="AL8" s="424"/>
    </row>
    <row r="9" spans="1:38">
      <c r="A9" s="687" t="str">
        <f>'1-συμβολαια'!A9</f>
        <v>σύνολο</v>
      </c>
      <c r="B9" s="688"/>
      <c r="C9" s="689"/>
      <c r="D9" s="486">
        <f>SUM(D3:D8)</f>
        <v>0</v>
      </c>
      <c r="E9" s="497"/>
      <c r="F9" s="497"/>
      <c r="G9" s="497"/>
      <c r="H9" s="497"/>
      <c r="I9" s="497"/>
      <c r="J9" s="497"/>
      <c r="K9" s="497"/>
      <c r="L9" s="497"/>
      <c r="M9" s="486">
        <f>SUM(M3:M8)</f>
        <v>19499.9935</v>
      </c>
      <c r="N9" s="497"/>
      <c r="O9" s="497"/>
      <c r="P9" s="497"/>
      <c r="Q9" s="497"/>
      <c r="R9" s="497"/>
      <c r="S9" s="497"/>
      <c r="T9" s="497"/>
      <c r="U9" s="497"/>
      <c r="V9" s="500">
        <f>SUM(V3:V8)</f>
        <v>3749.9987500000002</v>
      </c>
      <c r="W9" s="500"/>
      <c r="X9" s="500"/>
      <c r="Y9" s="500"/>
      <c r="Z9" s="500"/>
      <c r="AA9" s="500"/>
      <c r="AB9" s="500"/>
      <c r="AC9" s="500"/>
      <c r="AD9" s="500"/>
      <c r="AE9" s="486">
        <f>SUM(AE3:AE8)</f>
        <v>23249.992249999999</v>
      </c>
      <c r="AF9" s="486">
        <f>SUM(AF3:AF8)</f>
        <v>0</v>
      </c>
      <c r="AG9" s="486">
        <f>SUM(AG3:AG8)</f>
        <v>23249.992249999999</v>
      </c>
      <c r="AH9" s="497">
        <f>SUM(AH3:AH8)</f>
        <v>0</v>
      </c>
      <c r="AI9" s="497"/>
      <c r="AJ9" s="497"/>
      <c r="AK9" s="497"/>
      <c r="AL9" s="497"/>
    </row>
    <row r="11" spans="1:38">
      <c r="E11" s="2"/>
      <c r="F11" s="2"/>
      <c r="G11" s="2"/>
      <c r="H11" s="159" t="s">
        <v>339</v>
      </c>
      <c r="I11" s="2"/>
      <c r="J11" s="2"/>
      <c r="K11" s="2"/>
      <c r="L11" s="2"/>
      <c r="N11" s="2"/>
      <c r="O11" s="2"/>
      <c r="P11" s="2"/>
      <c r="Q11" s="159" t="s">
        <v>339</v>
      </c>
      <c r="R11" s="2"/>
      <c r="S11" s="2"/>
      <c r="T11" s="2"/>
      <c r="U11" s="2"/>
      <c r="V11" s="2"/>
      <c r="W11" s="2"/>
      <c r="X11" s="2"/>
      <c r="Y11" s="2"/>
      <c r="Z11" s="159" t="s">
        <v>339</v>
      </c>
      <c r="AA11" s="2"/>
      <c r="AB11" s="2"/>
      <c r="AC11" s="2"/>
      <c r="AD11" s="2"/>
    </row>
    <row r="12" spans="1:38">
      <c r="E12" s="2"/>
      <c r="F12" s="194" t="s">
        <v>340</v>
      </c>
      <c r="G12" s="194"/>
      <c r="H12" s="194"/>
      <c r="I12" s="194"/>
      <c r="J12" s="194"/>
      <c r="K12" s="194"/>
      <c r="L12" s="194"/>
      <c r="M12" s="194"/>
      <c r="N12" s="194"/>
      <c r="O12" s="194" t="s">
        <v>340</v>
      </c>
      <c r="P12" s="2"/>
      <c r="Q12" s="2"/>
      <c r="R12" s="2"/>
      <c r="S12" s="2"/>
      <c r="T12" s="2"/>
      <c r="U12" s="2"/>
      <c r="V12" s="2"/>
      <c r="W12" s="2"/>
      <c r="X12" s="194" t="s">
        <v>340</v>
      </c>
      <c r="Y12" s="2"/>
      <c r="Z12" s="2"/>
      <c r="AA12" s="2"/>
      <c r="AB12" s="2"/>
      <c r="AC12" s="2"/>
      <c r="AD12" s="2"/>
    </row>
    <row r="13" spans="1:38">
      <c r="E13" s="2"/>
      <c r="F13" s="2"/>
      <c r="G13" s="2"/>
      <c r="H13" s="2"/>
      <c r="I13" s="4"/>
      <c r="J13" s="163" t="s">
        <v>341</v>
      </c>
      <c r="K13" s="159"/>
      <c r="L13" s="2"/>
      <c r="N13" s="2"/>
      <c r="O13" s="2"/>
      <c r="P13" s="2"/>
      <c r="Q13" s="4"/>
      <c r="R13" s="163" t="s">
        <v>342</v>
      </c>
      <c r="S13" s="163"/>
      <c r="T13" s="163"/>
      <c r="U13" s="163"/>
      <c r="V13" s="4"/>
      <c r="W13" s="4"/>
      <c r="X13" s="4"/>
      <c r="Y13" s="4"/>
      <c r="Z13" s="4"/>
      <c r="AA13" s="163" t="s">
        <v>342</v>
      </c>
      <c r="AB13" s="163"/>
      <c r="AC13" s="163"/>
      <c r="AD13" s="159"/>
    </row>
    <row r="14" spans="1:38">
      <c r="E14" s="2"/>
      <c r="F14" s="2"/>
      <c r="G14" s="8"/>
      <c r="H14" s="2"/>
      <c r="I14" s="163" t="s">
        <v>342</v>
      </c>
      <c r="J14" s="4"/>
      <c r="K14" s="2"/>
      <c r="L14" s="2"/>
      <c r="N14" s="2"/>
      <c r="O14" s="2"/>
      <c r="P14" s="2"/>
      <c r="Q14" s="4"/>
      <c r="R14" s="4"/>
      <c r="S14" s="163" t="s">
        <v>341</v>
      </c>
      <c r="T14" s="163"/>
      <c r="U14" s="4"/>
      <c r="V14" s="4"/>
      <c r="W14" s="4"/>
      <c r="X14" s="4"/>
      <c r="Y14" s="4"/>
      <c r="Z14" s="4"/>
      <c r="AA14" s="4"/>
      <c r="AB14" s="163" t="s">
        <v>341</v>
      </c>
      <c r="AC14" s="163"/>
      <c r="AD14" s="2"/>
    </row>
    <row r="15" spans="1:38">
      <c r="E15" s="2"/>
      <c r="F15" s="2"/>
      <c r="G15" s="8"/>
      <c r="H15" s="2"/>
      <c r="I15" s="4"/>
      <c r="J15" s="4"/>
      <c r="K15" s="2"/>
      <c r="L15" s="2"/>
      <c r="N15" s="2"/>
      <c r="O15" s="2"/>
      <c r="P15" s="2"/>
      <c r="Q15" s="4"/>
      <c r="R15" s="4"/>
      <c r="S15" s="4"/>
      <c r="T15" s="4"/>
      <c r="U15" s="4"/>
      <c r="V15" s="2"/>
      <c r="W15" s="4"/>
      <c r="X15" s="4"/>
      <c r="Y15" s="4"/>
      <c r="Z15" s="4"/>
      <c r="AA15" s="4"/>
      <c r="AB15" s="4"/>
      <c r="AC15" s="4"/>
      <c r="AD15" s="2"/>
    </row>
    <row r="16" spans="1:38">
      <c r="E16" s="195" t="s">
        <v>343</v>
      </c>
      <c r="F16" s="2"/>
      <c r="G16" s="2"/>
      <c r="H16" s="2"/>
      <c r="I16" s="2"/>
      <c r="J16" s="2"/>
      <c r="K16" s="2"/>
      <c r="L16" s="2"/>
      <c r="N16" s="2"/>
      <c r="O16" s="2"/>
      <c r="P16" s="2"/>
      <c r="Q16" s="196" t="s">
        <v>344</v>
      </c>
      <c r="R16" s="2"/>
      <c r="S16" s="2"/>
      <c r="T16" s="2"/>
      <c r="U16" s="2"/>
      <c r="V16" s="2"/>
      <c r="W16" s="2"/>
      <c r="X16" s="2"/>
      <c r="Y16" s="2"/>
      <c r="Z16" s="197" t="s">
        <v>345</v>
      </c>
      <c r="AA16" s="2"/>
      <c r="AB16" s="2"/>
      <c r="AC16" s="2"/>
      <c r="AD16" s="2"/>
    </row>
    <row r="17" spans="2:30">
      <c r="E17" s="198" t="s">
        <v>346</v>
      </c>
      <c r="F17" s="2"/>
      <c r="G17" s="2"/>
      <c r="H17" s="2"/>
      <c r="I17" s="2"/>
      <c r="J17" s="2"/>
      <c r="K17" s="2"/>
      <c r="L17" s="2"/>
      <c r="N17" s="2"/>
      <c r="O17" s="159"/>
      <c r="P17" s="159"/>
      <c r="Q17" s="159"/>
      <c r="R17" s="159"/>
      <c r="S17" s="199" t="s">
        <v>347</v>
      </c>
      <c r="T17" s="159"/>
      <c r="U17" s="159"/>
      <c r="V17" s="159"/>
      <c r="W17" s="2"/>
      <c r="X17" s="2"/>
      <c r="Y17" s="2"/>
      <c r="Z17" s="2"/>
      <c r="AA17" s="200" t="s">
        <v>348</v>
      </c>
      <c r="AB17" s="2"/>
      <c r="AC17" s="2"/>
      <c r="AD17" s="2"/>
    </row>
    <row r="18" spans="2:30">
      <c r="E18" s="2"/>
      <c r="F18" s="198" t="s">
        <v>349</v>
      </c>
      <c r="G18" s="2"/>
      <c r="H18" s="2"/>
      <c r="I18" s="2"/>
      <c r="J18" s="2"/>
      <c r="K18" s="2"/>
      <c r="L18" s="2"/>
      <c r="N18" s="2"/>
      <c r="O18" s="2"/>
      <c r="P18" s="2"/>
      <c r="Q18" s="2"/>
      <c r="R18" s="2"/>
      <c r="S18" s="201" t="s">
        <v>350</v>
      </c>
      <c r="T18" s="2"/>
      <c r="U18" s="2"/>
      <c r="V18" s="2"/>
      <c r="W18" s="2"/>
      <c r="X18" s="2"/>
      <c r="Y18" s="2"/>
      <c r="Z18" s="2"/>
      <c r="AA18" s="2"/>
      <c r="AB18" s="201" t="s">
        <v>350</v>
      </c>
      <c r="AC18" s="2"/>
      <c r="AD18" s="2"/>
    </row>
    <row r="19" spans="2:30">
      <c r="E19" s="2"/>
      <c r="F19" s="2"/>
      <c r="G19" s="2"/>
      <c r="H19" s="2"/>
      <c r="I19" s="2"/>
      <c r="J19" s="2"/>
      <c r="K19" s="2"/>
      <c r="L19" s="2"/>
      <c r="N19" s="2"/>
      <c r="O19" s="2"/>
      <c r="P19" s="159"/>
      <c r="Q19" s="159"/>
      <c r="R19" s="159"/>
      <c r="S19" s="159"/>
      <c r="T19" s="159"/>
      <c r="U19" s="159"/>
      <c r="V19" s="159"/>
      <c r="W19" s="159"/>
      <c r="X19" s="159"/>
      <c r="Y19" s="2"/>
      <c r="Z19" s="2"/>
      <c r="AA19" s="2"/>
      <c r="AB19" s="199" t="s">
        <v>347</v>
      </c>
      <c r="AC19" s="2"/>
      <c r="AD19" s="2"/>
    </row>
    <row r="20" spans="2:30">
      <c r="E20" s="2"/>
      <c r="F20" s="2"/>
      <c r="G20" s="2"/>
      <c r="H20" s="2"/>
      <c r="I20" s="2"/>
      <c r="J20" s="2"/>
      <c r="K20" s="2"/>
      <c r="L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4" spans="2:30">
      <c r="B24" s="293"/>
      <c r="F24" s="8"/>
      <c r="G24" s="8"/>
      <c r="H24" s="8"/>
      <c r="I24" s="8"/>
    </row>
    <row r="25" spans="2:30">
      <c r="F25" s="8"/>
      <c r="G25" s="8"/>
      <c r="H25" s="8"/>
      <c r="I25" s="8"/>
    </row>
    <row r="26" spans="2:30">
      <c r="F26" s="8"/>
      <c r="G26" s="8"/>
      <c r="H26" s="8"/>
      <c r="I26" s="8"/>
    </row>
    <row r="27" spans="2:30">
      <c r="F27" s="8"/>
      <c r="G27" s="8"/>
      <c r="H27" s="8"/>
      <c r="I27" s="8"/>
    </row>
    <row r="28" spans="2:30">
      <c r="F28" s="8"/>
      <c r="G28" s="8"/>
      <c r="H28" s="8"/>
      <c r="I28" s="8"/>
    </row>
    <row r="29" spans="2:30">
      <c r="F29" s="8"/>
      <c r="G29" s="8"/>
      <c r="H29" s="8"/>
      <c r="I29" s="8"/>
    </row>
    <row r="30" spans="2:30">
      <c r="B30" s="293"/>
      <c r="F30" s="58"/>
      <c r="G30" s="58"/>
      <c r="H30" s="8"/>
      <c r="I30" s="8"/>
    </row>
    <row r="31" spans="2:30">
      <c r="F31" s="58"/>
      <c r="G31" s="58"/>
      <c r="H31" s="8"/>
      <c r="I31" s="8"/>
    </row>
    <row r="32" spans="2:30">
      <c r="F32" s="58"/>
      <c r="G32" s="58"/>
      <c r="H32" s="8"/>
      <c r="I32" s="8"/>
    </row>
    <row r="33" spans="6:9">
      <c r="F33" s="58"/>
      <c r="G33" s="58"/>
      <c r="H33" s="8"/>
      <c r="I33" s="2"/>
    </row>
    <row r="34" spans="6:9">
      <c r="F34" s="8"/>
      <c r="G34" s="8"/>
      <c r="H34" s="8"/>
      <c r="I34" s="2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2025-12-31T07:01:07Z</dcterms:modified>
</cp:coreProperties>
</file>