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T26" i="5"/>
  <c r="Y26"/>
  <c r="R26"/>
  <c r="T24"/>
  <c r="Y24"/>
  <c r="R24"/>
  <c r="U4" l="1"/>
  <c r="U5"/>
  <c r="U6"/>
  <c r="U7"/>
  <c r="U3"/>
  <c r="N8"/>
  <c r="L3" l="1"/>
  <c r="B4"/>
  <c r="L4"/>
  <c r="L5"/>
  <c r="L6"/>
  <c r="L7"/>
  <c r="K4"/>
  <c r="K5"/>
  <c r="K6"/>
  <c r="K7"/>
  <c r="K3"/>
  <c r="CA4" i="24"/>
  <c r="CA5"/>
  <c r="CA6"/>
  <c r="CA7"/>
  <c r="CA3"/>
  <c r="BG4"/>
  <c r="BA4"/>
  <c r="AY4"/>
  <c r="T3"/>
  <c r="L3"/>
  <c r="E7" i="23"/>
  <c r="C7"/>
  <c r="A4" i="27"/>
  <c r="A6"/>
  <c r="T6" i="20"/>
  <c r="S6"/>
  <c r="T4"/>
  <c r="S4"/>
  <c r="T3"/>
  <c r="S3"/>
  <c r="F4" i="4"/>
  <c r="I4" s="1"/>
  <c r="F6"/>
  <c r="F3"/>
  <c r="M50" i="1"/>
  <c r="L50"/>
  <c r="K50"/>
  <c r="J50"/>
  <c r="I50"/>
  <c r="H50"/>
  <c r="I19" i="16"/>
  <c r="V5" i="26"/>
  <c r="M5"/>
  <c r="A4"/>
  <c r="A6"/>
  <c r="I16" i="16"/>
  <c r="I38" i="1"/>
  <c r="J38"/>
  <c r="K38"/>
  <c r="L38"/>
  <c r="M38"/>
  <c r="H38"/>
  <c r="H39" s="1"/>
  <c r="G4" i="12"/>
  <c r="P4" i="1"/>
  <c r="P5"/>
  <c r="P6"/>
  <c r="N6" s="1"/>
  <c r="P7"/>
  <c r="N7" s="1"/>
  <c r="P3"/>
  <c r="I13" i="16"/>
  <c r="Y19" i="5"/>
  <c r="Y18"/>
  <c r="Y17"/>
  <c r="Y16"/>
  <c r="Y15"/>
  <c r="T20"/>
  <c r="R20"/>
  <c r="I6" i="4" l="1"/>
  <c r="N38" i="1"/>
  <c r="Y20" i="5"/>
  <c r="Y4" l="1"/>
  <c r="Y5"/>
  <c r="Y6"/>
  <c r="Y7"/>
  <c r="Y3"/>
  <c r="B6"/>
  <c r="P8"/>
  <c r="BA3" i="24"/>
  <c r="AY3"/>
  <c r="U6" i="20"/>
  <c r="Q8"/>
  <c r="R8"/>
  <c r="U4"/>
  <c r="U5"/>
  <c r="U7"/>
  <c r="T8" l="1"/>
  <c r="S8"/>
  <c r="U3"/>
  <c r="P8"/>
  <c r="I3" i="4"/>
  <c r="H51" i="1"/>
  <c r="N50" l="1"/>
  <c r="C6" i="16"/>
  <c r="B6"/>
  <c r="A6"/>
  <c r="G7" i="12" l="1"/>
  <c r="BQ8" i="24" l="1"/>
  <c r="BR8"/>
  <c r="BS8"/>
  <c r="J4" i="1" l="1"/>
  <c r="J3"/>
  <c r="I3"/>
  <c r="F3" i="24"/>
  <c r="F4"/>
  <c r="F5"/>
  <c r="F6"/>
  <c r="F7"/>
  <c r="L26" i="1" l="1"/>
  <c r="V3" i="5" l="1"/>
  <c r="V4"/>
  <c r="V5"/>
  <c r="V6"/>
  <c r="V7"/>
  <c r="G3" i="12"/>
  <c r="G6"/>
  <c r="I3" i="13" l="1"/>
  <c r="I4"/>
  <c r="I5"/>
  <c r="I6"/>
  <c r="I7"/>
  <c r="J26" i="1"/>
  <c r="I26"/>
  <c r="H26"/>
  <c r="H27" s="1"/>
  <c r="F3" i="12" l="1"/>
  <c r="F3" i="1" s="1"/>
  <c r="F4" i="12"/>
  <c r="F4" i="1" s="1"/>
  <c r="F5" i="12"/>
  <c r="F6"/>
  <c r="F7"/>
  <c r="W8" i="9"/>
  <c r="P8" i="4"/>
  <c r="BD3" i="24"/>
  <c r="BD4"/>
  <c r="BD5"/>
  <c r="BD6"/>
  <c r="BD7"/>
  <c r="AX3"/>
  <c r="AX4"/>
  <c r="AX5"/>
  <c r="AX6"/>
  <c r="AX7"/>
  <c r="R8"/>
  <c r="Q8" l="1"/>
  <c r="Q3" i="4"/>
  <c r="Q4"/>
  <c r="Q5"/>
  <c r="Q6"/>
  <c r="Q7"/>
  <c r="AN3" i="16"/>
  <c r="AN4"/>
  <c r="AN5"/>
  <c r="AN6"/>
  <c r="AN7"/>
  <c r="AM3"/>
  <c r="AM4"/>
  <c r="AM5"/>
  <c r="AM6"/>
  <c r="AM7"/>
  <c r="BT7" i="24"/>
  <c r="BT6"/>
  <c r="BT5"/>
  <c r="BT4"/>
  <c r="BT3"/>
  <c r="AH7"/>
  <c r="AH6"/>
  <c r="AH5"/>
  <c r="AH4"/>
  <c r="AH3"/>
  <c r="D3" l="1"/>
  <c r="D4"/>
  <c r="D6"/>
  <c r="D7"/>
  <c r="D5"/>
  <c r="L13" i="27"/>
  <c r="L12"/>
  <c r="I4" i="1"/>
  <c r="P8" i="24" l="1"/>
  <c r="AT8"/>
  <c r="AU8"/>
  <c r="W8"/>
  <c r="J5" i="1"/>
  <c r="J6"/>
  <c r="J7"/>
  <c r="T8" i="23"/>
  <c r="U8" i="24"/>
  <c r="V8"/>
  <c r="U8" i="9"/>
  <c r="V8"/>
  <c r="X8"/>
  <c r="Y8"/>
  <c r="AD8" i="16" l="1"/>
  <c r="AE8"/>
  <c r="AF8"/>
  <c r="AH8"/>
  <c r="AI8"/>
  <c r="AL8"/>
  <c r="AM8"/>
  <c r="M8" i="9"/>
  <c r="D8" i="15" l="1"/>
  <c r="E8"/>
  <c r="F8"/>
  <c r="G8" l="1"/>
  <c r="F5" i="1" l="1"/>
  <c r="F6"/>
  <c r="F7"/>
  <c r="T8" i="5" l="1"/>
  <c r="R8"/>
  <c r="E7" l="1"/>
  <c r="D7"/>
  <c r="C7"/>
  <c r="A7"/>
  <c r="E6"/>
  <c r="D6"/>
  <c r="C6"/>
  <c r="A6"/>
  <c r="E5"/>
  <c r="D5"/>
  <c r="C5"/>
  <c r="A5"/>
  <c r="E4" l="1"/>
  <c r="D4"/>
  <c r="C4"/>
  <c r="A4"/>
  <c r="E3" l="1"/>
  <c r="D3"/>
  <c r="C3"/>
  <c r="B3"/>
  <c r="A3"/>
  <c r="Y8" l="1"/>
  <c r="C7" i="28" l="1"/>
  <c r="B7"/>
  <c r="A7"/>
  <c r="C6"/>
  <c r="B6"/>
  <c r="A6"/>
  <c r="C5"/>
  <c r="B5"/>
  <c r="A5"/>
  <c r="C4"/>
  <c r="B4"/>
  <c r="A4"/>
  <c r="C3"/>
  <c r="B3"/>
  <c r="A3"/>
  <c r="S8" i="10"/>
  <c r="Q8" l="1"/>
  <c r="O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8" l="1"/>
  <c r="A7" i="22"/>
  <c r="A6"/>
  <c r="A5"/>
  <c r="A4"/>
  <c r="A3"/>
  <c r="A147" i="8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T8" i="9" l="1"/>
  <c r="S8"/>
  <c r="J8" l="1"/>
  <c r="I8"/>
  <c r="H8"/>
  <c r="G8"/>
  <c r="F8"/>
  <c r="E8"/>
  <c r="D7" l="1"/>
  <c r="C7"/>
  <c r="B7"/>
  <c r="A7"/>
  <c r="D6"/>
  <c r="C6"/>
  <c r="B6"/>
  <c r="A6"/>
  <c r="D5"/>
  <c r="C5"/>
  <c r="A5"/>
  <c r="D4"/>
  <c r="C4"/>
  <c r="A4"/>
  <c r="D3"/>
  <c r="C3"/>
  <c r="B3"/>
  <c r="A3"/>
  <c r="BP8" i="24" l="1"/>
  <c r="BO8"/>
  <c r="BN8"/>
  <c r="BM8"/>
  <c r="BL8"/>
  <c r="BK8"/>
  <c r="BJ8"/>
  <c r="BI8"/>
  <c r="BG8"/>
  <c r="BF8"/>
  <c r="BE8"/>
  <c r="BC8"/>
  <c r="BB8"/>
  <c r="BA8"/>
  <c r="AZ8"/>
  <c r="AY8"/>
  <c r="AW8"/>
  <c r="AS8"/>
  <c r="AR8"/>
  <c r="AQ8"/>
  <c r="AP8"/>
  <c r="AO8"/>
  <c r="AN8"/>
  <c r="AM8"/>
  <c r="AL8"/>
  <c r="AK8"/>
  <c r="AJ8"/>
  <c r="AG8"/>
  <c r="AF8"/>
  <c r="AE8"/>
  <c r="AD8"/>
  <c r="AC8"/>
  <c r="AB8"/>
  <c r="AA8"/>
  <c r="Z8"/>
  <c r="X8"/>
  <c r="T8"/>
  <c r="O8"/>
  <c r="N8"/>
  <c r="M8"/>
  <c r="L8"/>
  <c r="K8"/>
  <c r="BH7"/>
  <c r="I7"/>
  <c r="CB7" s="1"/>
  <c r="G7"/>
  <c r="B7"/>
  <c r="A7"/>
  <c r="BH6"/>
  <c r="I6"/>
  <c r="CB6" s="1"/>
  <c r="G6"/>
  <c r="B6"/>
  <c r="A6"/>
  <c r="BH5"/>
  <c r="I5"/>
  <c r="CB5" s="1"/>
  <c r="G5"/>
  <c r="B5"/>
  <c r="A5"/>
  <c r="BH4"/>
  <c r="I4"/>
  <c r="CB4" s="1"/>
  <c r="G4"/>
  <c r="B4"/>
  <c r="A4"/>
  <c r="BH3"/>
  <c r="I3"/>
  <c r="CB3" s="1"/>
  <c r="G3"/>
  <c r="B3"/>
  <c r="A3"/>
  <c r="BD8"/>
  <c r="C17" i="23"/>
  <c r="S8"/>
  <c r="R8"/>
  <c r="Q8"/>
  <c r="P8"/>
  <c r="O8"/>
  <c r="N8"/>
  <c r="M8"/>
  <c r="L8"/>
  <c r="K8"/>
  <c r="J8"/>
  <c r="I8"/>
  <c r="BH8" i="24" l="1"/>
  <c r="BT8"/>
  <c r="AX8"/>
  <c r="AH8"/>
  <c r="G8"/>
  <c r="F8" s="1"/>
  <c r="D8"/>
  <c r="I8"/>
  <c r="B7" i="23" l="1"/>
  <c r="A7"/>
  <c r="B6"/>
  <c r="A6"/>
  <c r="B5"/>
  <c r="A5"/>
  <c r="B4"/>
  <c r="A4"/>
  <c r="B3"/>
  <c r="A3"/>
  <c r="H8" i="15" l="1"/>
  <c r="C7"/>
  <c r="B7"/>
  <c r="A7"/>
  <c r="C6"/>
  <c r="B6"/>
  <c r="A6"/>
  <c r="C5"/>
  <c r="B5" l="1"/>
  <c r="A5"/>
  <c r="C4"/>
  <c r="B4"/>
  <c r="A4"/>
  <c r="C3"/>
  <c r="B3"/>
  <c r="A3"/>
  <c r="A8" i="27" l="1"/>
  <c r="C7"/>
  <c r="B7"/>
  <c r="C6"/>
  <c r="B6"/>
  <c r="C5"/>
  <c r="B5"/>
  <c r="C4"/>
  <c r="B4"/>
  <c r="C3"/>
  <c r="B3"/>
  <c r="A3"/>
  <c r="AH8" i="26"/>
  <c r="A8"/>
  <c r="C7" l="1"/>
  <c r="B7"/>
  <c r="C6"/>
  <c r="B6"/>
  <c r="N5" i="1"/>
  <c r="C5" i="26"/>
  <c r="B5"/>
  <c r="N4" i="1"/>
  <c r="C4" i="26"/>
  <c r="B4"/>
  <c r="AF3"/>
  <c r="N3" i="1" s="1"/>
  <c r="C3" i="26"/>
  <c r="F3" i="27" s="1"/>
  <c r="B3" i="26"/>
  <c r="A3"/>
  <c r="M7" l="1"/>
  <c r="V7"/>
  <c r="F7" i="27" s="1"/>
  <c r="M4" i="26"/>
  <c r="V4"/>
  <c r="M6"/>
  <c r="V6"/>
  <c r="F6" i="27" s="1"/>
  <c r="E7"/>
  <c r="D7"/>
  <c r="E3"/>
  <c r="D4"/>
  <c r="D6"/>
  <c r="V8" i="20"/>
  <c r="O8"/>
  <c r="N8"/>
  <c r="M8"/>
  <c r="L8"/>
  <c r="K8"/>
  <c r="J8"/>
  <c r="I8"/>
  <c r="E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K8" i="4"/>
  <c r="BJ8"/>
  <c r="BI8"/>
  <c r="BH8"/>
  <c r="BG8"/>
  <c r="BF8"/>
  <c r="BE8"/>
  <c r="BD8"/>
  <c r="BC8"/>
  <c r="BB8"/>
  <c r="BA8"/>
  <c r="AZ8"/>
  <c r="AY8"/>
  <c r="AX8"/>
  <c r="AW8"/>
  <c r="AV8"/>
  <c r="AU8"/>
  <c r="AT8"/>
  <c r="AS8"/>
  <c r="AR8"/>
  <c r="AP8"/>
  <c r="AO8"/>
  <c r="AN8"/>
  <c r="AL8"/>
  <c r="AK8"/>
  <c r="AJ8"/>
  <c r="AI8"/>
  <c r="AH8"/>
  <c r="AG8"/>
  <c r="AF8"/>
  <c r="AE8"/>
  <c r="AD8"/>
  <c r="AC8"/>
  <c r="AB8"/>
  <c r="AA8"/>
  <c r="Y8"/>
  <c r="W8"/>
  <c r="T8"/>
  <c r="S8"/>
  <c r="R8"/>
  <c r="O8"/>
  <c r="N8"/>
  <c r="M8"/>
  <c r="H8"/>
  <c r="G8"/>
  <c r="F8"/>
  <c r="E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B3"/>
  <c r="A3"/>
  <c r="E6" i="27" l="1"/>
  <c r="V8" i="5"/>
  <c r="AE7" i="26"/>
  <c r="AG7" s="1"/>
  <c r="H8" i="24"/>
  <c r="U8" i="20"/>
  <c r="E8" i="24"/>
  <c r="Q8" i="4"/>
  <c r="I8"/>
  <c r="D3" i="27"/>
  <c r="AE3" i="26"/>
  <c r="AG3" s="1"/>
  <c r="AE6"/>
  <c r="AG6" s="1"/>
  <c r="AC8" i="16"/>
  <c r="AB8"/>
  <c r="AA8"/>
  <c r="W8"/>
  <c r="V8"/>
  <c r="U8"/>
  <c r="T8"/>
  <c r="S8"/>
  <c r="R8"/>
  <c r="I6" i="5" l="1"/>
  <c r="P6" i="9"/>
  <c r="I3" i="5"/>
  <c r="P3" i="9"/>
  <c r="I7" i="5"/>
  <c r="P7" i="9"/>
  <c r="D8" i="26"/>
  <c r="M8"/>
  <c r="C7" i="24" l="1"/>
  <c r="R7" i="9" s="1"/>
  <c r="E7" i="16"/>
  <c r="I7" s="1"/>
  <c r="D7"/>
  <c r="H7" s="1"/>
  <c r="C7"/>
  <c r="B7"/>
  <c r="A7"/>
  <c r="C6" i="24"/>
  <c r="R6" i="9" s="1"/>
  <c r="E6" i="16"/>
  <c r="I6" s="1"/>
  <c r="D6"/>
  <c r="H6" s="1"/>
  <c r="C5" i="24"/>
  <c r="R5" i="9" s="1"/>
  <c r="E5" i="16"/>
  <c r="I5" s="1"/>
  <c r="D5"/>
  <c r="H5" s="1"/>
  <c r="C5"/>
  <c r="B5"/>
  <c r="A5"/>
  <c r="C4" i="24"/>
  <c r="R4" i="9" s="1"/>
  <c r="E4" i="16"/>
  <c r="I4" s="1"/>
  <c r="D4"/>
  <c r="H4" s="1"/>
  <c r="C4"/>
  <c r="B4"/>
  <c r="A4"/>
  <c r="C3" i="24"/>
  <c r="R3" i="9" s="1"/>
  <c r="E3" i="16"/>
  <c r="I3" s="1"/>
  <c r="D3"/>
  <c r="H3" s="1"/>
  <c r="C3"/>
  <c r="B3"/>
  <c r="A3"/>
  <c r="B7" i="14"/>
  <c r="A7"/>
  <c r="B6"/>
  <c r="A6"/>
  <c r="B5"/>
  <c r="A5"/>
  <c r="B4"/>
  <c r="A4"/>
  <c r="B3"/>
  <c r="A3"/>
  <c r="G8" i="12"/>
  <c r="Q6" i="9" l="1"/>
  <c r="G6" i="5" s="1"/>
  <c r="Q4" i="9"/>
  <c r="G4" i="5" s="1"/>
  <c r="Q3" i="9"/>
  <c r="G3" i="5" s="1"/>
  <c r="Q5" i="9"/>
  <c r="G5" i="5" s="1"/>
  <c r="Q7" i="9"/>
  <c r="G7" i="5" s="1"/>
  <c r="L7" i="16"/>
  <c r="K7"/>
  <c r="J7"/>
  <c r="P5"/>
  <c r="N5" s="1"/>
  <c r="P7"/>
  <c r="N7" s="1"/>
  <c r="L3"/>
  <c r="J3"/>
  <c r="K3"/>
  <c r="K5"/>
  <c r="L5"/>
  <c r="J5"/>
  <c r="P6"/>
  <c r="N6" s="1"/>
  <c r="L4"/>
  <c r="K4"/>
  <c r="J4"/>
  <c r="L6"/>
  <c r="K6"/>
  <c r="J6"/>
  <c r="AN8"/>
  <c r="O5" l="1"/>
  <c r="Q5" s="1"/>
  <c r="R5" i="10" s="1"/>
  <c r="O7" i="16"/>
  <c r="Q7" s="1"/>
  <c r="R7" i="10" s="1"/>
  <c r="P4" i="16"/>
  <c r="N4" s="1"/>
  <c r="J8"/>
  <c r="O6"/>
  <c r="O4"/>
  <c r="O3"/>
  <c r="P3"/>
  <c r="N3" s="1"/>
  <c r="L8"/>
  <c r="K8"/>
  <c r="I8"/>
  <c r="C8" i="24"/>
  <c r="H8" i="16"/>
  <c r="C7" i="12"/>
  <c r="B7"/>
  <c r="A7"/>
  <c r="C6"/>
  <c r="B6"/>
  <c r="A6"/>
  <c r="C5"/>
  <c r="B5"/>
  <c r="A5"/>
  <c r="C4"/>
  <c r="B4"/>
  <c r="A4"/>
  <c r="C3"/>
  <c r="B3"/>
  <c r="A3"/>
  <c r="F8"/>
  <c r="CB8" i="24" l="1"/>
  <c r="Q8" i="9"/>
  <c r="R8"/>
  <c r="G8" i="5"/>
  <c r="M5" i="16"/>
  <c r="H5" i="1" s="1"/>
  <c r="M7" i="16"/>
  <c r="H7" i="1" s="1"/>
  <c r="M4" i="16"/>
  <c r="H4" i="1" s="1"/>
  <c r="Q4" i="16"/>
  <c r="R4" i="10" s="1"/>
  <c r="Q3" i="16"/>
  <c r="R3" i="10" s="1"/>
  <c r="M3" i="16"/>
  <c r="H3" i="1" s="1"/>
  <c r="P8" i="16"/>
  <c r="O8"/>
  <c r="Q6"/>
  <c r="R6" i="10" s="1"/>
  <c r="M6" i="16"/>
  <c r="H6" i="1" s="1"/>
  <c r="CA8" i="24"/>
  <c r="E8" i="13"/>
  <c r="D8"/>
  <c r="N8" i="16" l="1"/>
  <c r="Q8"/>
  <c r="R8" i="10"/>
  <c r="M8" i="16"/>
  <c r="M7" i="13" l="1"/>
  <c r="P7" i="14" s="1"/>
  <c r="C7" i="13"/>
  <c r="F7" s="1"/>
  <c r="B7"/>
  <c r="A7"/>
  <c r="M6"/>
  <c r="P6" i="14" s="1"/>
  <c r="C6" i="13"/>
  <c r="F6" s="1"/>
  <c r="B6"/>
  <c r="A6"/>
  <c r="M5"/>
  <c r="P5" i="14" s="1"/>
  <c r="C5" i="13"/>
  <c r="F5" s="1"/>
  <c r="B5"/>
  <c r="A5"/>
  <c r="M4"/>
  <c r="P4" i="14" s="1"/>
  <c r="G4" i="1" s="1"/>
  <c r="C4" i="13"/>
  <c r="F4" s="1"/>
  <c r="B4"/>
  <c r="A4"/>
  <c r="M3"/>
  <c r="P3" i="14" s="1"/>
  <c r="G3" i="1" s="1"/>
  <c r="C3" i="13"/>
  <c r="F3" s="1"/>
  <c r="B3"/>
  <c r="A3"/>
  <c r="G4" l="1"/>
  <c r="H4"/>
  <c r="G6"/>
  <c r="H6"/>
  <c r="G3"/>
  <c r="H3"/>
  <c r="G5"/>
  <c r="H5"/>
  <c r="G7"/>
  <c r="H7"/>
  <c r="D7" i="25"/>
  <c r="A7"/>
  <c r="C6"/>
  <c r="B6"/>
  <c r="A6"/>
  <c r="C5"/>
  <c r="B5"/>
  <c r="A5"/>
  <c r="C4"/>
  <c r="B4"/>
  <c r="A4"/>
  <c r="C3"/>
  <c r="B3"/>
  <c r="A3"/>
  <c r="C2"/>
  <c r="B2"/>
  <c r="A2"/>
  <c r="M8" i="1"/>
  <c r="K8"/>
  <c r="P8" i="14" l="1"/>
  <c r="I7" i="1" l="1"/>
  <c r="I6"/>
  <c r="I5"/>
  <c r="F8" l="1"/>
  <c r="I8" l="1"/>
  <c r="J8"/>
  <c r="J3" i="5" l="1"/>
  <c r="J4"/>
  <c r="J7"/>
  <c r="J6"/>
  <c r="J5"/>
  <c r="G7" i="1" l="1"/>
  <c r="G5"/>
  <c r="G6"/>
  <c r="G8" l="1"/>
  <c r="H8" l="1"/>
  <c r="K6" i="13" l="1"/>
  <c r="H7" i="27"/>
  <c r="M8" i="13"/>
  <c r="AE4" i="26"/>
  <c r="AG4" s="1"/>
  <c r="F5" i="27"/>
  <c r="AF8" i="26"/>
  <c r="D5" i="27"/>
  <c r="E4"/>
  <c r="E5"/>
  <c r="I4" i="5" l="1"/>
  <c r="P4" i="9"/>
  <c r="J6" i="27"/>
  <c r="X6"/>
  <c r="J8" i="5"/>
  <c r="D8" i="27"/>
  <c r="F4"/>
  <c r="E8"/>
  <c r="J5" i="13"/>
  <c r="K5"/>
  <c r="H5" i="27"/>
  <c r="J7" i="13"/>
  <c r="K7"/>
  <c r="J4"/>
  <c r="K4"/>
  <c r="H4" i="27"/>
  <c r="V8" i="26"/>
  <c r="H3" i="27"/>
  <c r="J3" i="13"/>
  <c r="K3"/>
  <c r="F8"/>
  <c r="AE5" i="26"/>
  <c r="AG5" s="1"/>
  <c r="H6" i="27"/>
  <c r="J6" i="13"/>
  <c r="G4" i="27"/>
  <c r="G8" i="13"/>
  <c r="I5" i="5" l="1"/>
  <c r="P5" i="9"/>
  <c r="V6" i="27"/>
  <c r="V4"/>
  <c r="J3"/>
  <c r="X3"/>
  <c r="I4"/>
  <c r="W4"/>
  <c r="G5"/>
  <c r="V5"/>
  <c r="I7"/>
  <c r="W7"/>
  <c r="I3"/>
  <c r="W3"/>
  <c r="J7"/>
  <c r="X7"/>
  <c r="I6"/>
  <c r="W6"/>
  <c r="J4"/>
  <c r="X4"/>
  <c r="I5"/>
  <c r="W5"/>
  <c r="G7"/>
  <c r="V7"/>
  <c r="J5"/>
  <c r="X5"/>
  <c r="V3"/>
  <c r="N7" i="13"/>
  <c r="N4"/>
  <c r="AG8" i="26"/>
  <c r="N5" i="13"/>
  <c r="G6" i="27"/>
  <c r="N6" i="13"/>
  <c r="I8"/>
  <c r="J8"/>
  <c r="G3" i="27"/>
  <c r="N3" i="13"/>
  <c r="AE8" i="26"/>
  <c r="K8" i="13"/>
  <c r="H8"/>
  <c r="F8" i="27"/>
  <c r="P8" i="9" l="1"/>
  <c r="I8" i="5"/>
  <c r="L6" i="13"/>
  <c r="E6" i="1" s="1"/>
  <c r="L6" s="1"/>
  <c r="L6" i="9"/>
  <c r="L5" i="13"/>
  <c r="E5" i="1" s="1"/>
  <c r="L5" s="1"/>
  <c r="L5" i="9"/>
  <c r="L7" i="13"/>
  <c r="E7" i="1" s="1"/>
  <c r="L7" s="1"/>
  <c r="L7" i="9"/>
  <c r="I8" i="27"/>
  <c r="L3" i="13"/>
  <c r="E3" i="1" s="1"/>
  <c r="L3" s="1"/>
  <c r="L3" i="9"/>
  <c r="L4" i="13"/>
  <c r="E4" i="1" s="1"/>
  <c r="L4" s="1"/>
  <c r="L4" i="9"/>
  <c r="J8" i="27"/>
  <c r="H8"/>
  <c r="N8" i="13"/>
  <c r="G8" i="27"/>
  <c r="O4" i="1" l="1"/>
  <c r="N4" i="9" s="1"/>
  <c r="O3" i="1"/>
  <c r="N3" i="9" s="1"/>
  <c r="F4" i="5"/>
  <c r="H4" s="1"/>
  <c r="O4" i="9"/>
  <c r="F3" i="5"/>
  <c r="H3" s="1"/>
  <c r="O3" i="9"/>
  <c r="O7"/>
  <c r="F7" i="5"/>
  <c r="H7" s="1"/>
  <c r="O5" i="9"/>
  <c r="F5" i="5"/>
  <c r="H5" s="1"/>
  <c r="O5" i="1"/>
  <c r="N5" i="9" s="1"/>
  <c r="F6" i="5"/>
  <c r="H6" s="1"/>
  <c r="O6" i="9"/>
  <c r="L8"/>
  <c r="C5" i="23"/>
  <c r="L8" i="13"/>
  <c r="Q15" i="5" l="1"/>
  <c r="Q17"/>
  <c r="Q16"/>
  <c r="K7" i="9"/>
  <c r="P7" i="10" s="1"/>
  <c r="W5" i="5"/>
  <c r="W4"/>
  <c r="K3" i="9"/>
  <c r="P3" i="10" s="1"/>
  <c r="O7" i="1"/>
  <c r="N7" i="9" s="1"/>
  <c r="Q19" i="5" s="1"/>
  <c r="K4" i="9"/>
  <c r="P4" i="10" s="1"/>
  <c r="K6" i="9"/>
  <c r="P6" i="10" s="1"/>
  <c r="D5" i="23"/>
  <c r="E5" s="1"/>
  <c r="K5" i="9"/>
  <c r="P5" i="10" s="1"/>
  <c r="W3" i="5"/>
  <c r="O8" i="9"/>
  <c r="O6" i="1"/>
  <c r="N6" i="9" s="1"/>
  <c r="Q18" i="5" s="1"/>
  <c r="F8"/>
  <c r="N8" i="1"/>
  <c r="E8"/>
  <c r="L8"/>
  <c r="S17" i="5" l="1"/>
  <c r="S15"/>
  <c r="Q20"/>
  <c r="S16"/>
  <c r="Q5"/>
  <c r="Q4"/>
  <c r="Q3"/>
  <c r="W6"/>
  <c r="S18" s="1"/>
  <c r="W7"/>
  <c r="S19" s="1"/>
  <c r="K8" i="9"/>
  <c r="H8" i="5"/>
  <c r="D8" i="23"/>
  <c r="S20" i="5" l="1"/>
  <c r="Q6"/>
  <c r="Q7"/>
  <c r="P8" i="10"/>
  <c r="U8" i="5"/>
  <c r="E8" i="23"/>
  <c r="C8"/>
  <c r="O8" i="1"/>
  <c r="O8" i="5" l="1"/>
  <c r="N8" i="9"/>
  <c r="W8" i="5"/>
  <c r="Q8" l="1"/>
  <c r="K8"/>
  <c r="L8"/>
  <c r="S8"/>
</calcChain>
</file>

<file path=xl/sharedStrings.xml><?xml version="1.0" encoding="utf-8"?>
<sst xmlns="http://schemas.openxmlformats.org/spreadsheetml/2006/main" count="957" uniqueCount="553">
  <si>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</si>
  <si>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</si>
  <si>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</si>
  <si>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</si>
  <si>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</si>
  <si>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</si>
  <si>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</si>
  <si>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</si>
  <si>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</si>
  <si>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</si>
  <si>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</si>
  <si>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</si>
  <si>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</si>
  <si>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</si>
  <si>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</si>
  <si>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</si>
  <si>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</si>
  <si>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</si>
  <si>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</si>
  <si>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</si>
  <si>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</si>
  <si>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</si>
  <si>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</si>
  <si>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</si>
  <si>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</si>
  <si>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</si>
  <si>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</si>
  <si>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</si>
  <si>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</si>
  <si>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</si>
  <si>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</si>
  <si>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</si>
  <si>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</si>
  <si>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</si>
  <si>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</si>
  <si>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</si>
  <si>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</si>
  <si>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</si>
  <si>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</si>
  <si>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</si>
  <si>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</si>
  <si>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</si>
  <si>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</si>
  <si>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</si>
  <si>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</si>
  <si>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</si>
  <si>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</si>
  <si>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</si>
  <si>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</si>
  <si>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</si>
  <si>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</si>
  <si>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</si>
  <si>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</si>
  <si>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</si>
  <si>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</si>
  <si>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</si>
  <si>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</si>
  <si>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</si>
  <si>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</si>
  <si>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</si>
  <si>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</si>
  <si>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</si>
  <si>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</si>
  <si>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</si>
  <si>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</si>
  <si>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</si>
  <si>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</si>
  <si>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</si>
  <si>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</si>
  <si>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</si>
  <si>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</si>
  <si>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</si>
  <si>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</si>
  <si>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</si>
  <si>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</si>
  <si>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</si>
  <si>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</si>
  <si>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</si>
  <si>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</si>
  <si>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</si>
  <si>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</si>
  <si>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</si>
  <si>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</si>
  <si>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</si>
  <si>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</si>
  <si>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</si>
  <si>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</si>
  <si>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</si>
  <si>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</si>
  <si>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</si>
  <si>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</si>
  <si>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</si>
  <si>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</si>
  <si>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</si>
  <si>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</si>
  <si>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</si>
  <si>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</si>
  <si>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</si>
  <si>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</si>
  <si>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</si>
  <si>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</si>
  <si>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</si>
  <si>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</si>
  <si>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</si>
  <si>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</si>
  <si>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</si>
  <si>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</si>
  <si>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</si>
  <si>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</si>
  <si>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</si>
  <si>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</si>
  <si>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</si>
  <si>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</si>
  <si>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</si>
  <si>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</si>
  <si>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</si>
  <si>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</si>
  <si>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</si>
  <si>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</si>
  <si>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</si>
  <si>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</si>
  <si>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</si>
  <si>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</si>
  <si>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</si>
  <si>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</si>
  <si>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</si>
  <si>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</si>
  <si>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</si>
  <si>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</si>
  <si>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</si>
  <si>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</si>
  <si>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</si>
  <si>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</si>
  <si>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</si>
  <si>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</si>
  <si>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</si>
  <si>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</si>
  <si>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</si>
  <si>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</si>
  <si>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</si>
  <si>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</si>
  <si>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</si>
  <si>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</si>
  <si>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</si>
  <si>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</si>
  <si>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</si>
  <si>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</si>
  <si>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</si>
  <si>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</si>
  <si>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</si>
  <si>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</si>
  <si>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</si>
  <si>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</si>
  <si>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</si>
  <si>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</si>
  <si>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</si>
  <si>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</si>
  <si>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</si>
  <si>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</si>
  <si>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</si>
  <si>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</si>
  <si>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</si>
  <si>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</si>
  <si>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</si>
  <si>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</si>
  <si>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</si>
  <si>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</si>
  <si>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</si>
  <si>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</si>
  <si>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</si>
  <si>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</si>
  <si>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</si>
  <si>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</si>
  <si>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</si>
  <si>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</si>
  <si>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</si>
  <si>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</si>
  <si>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</si>
  <si>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</si>
  <si>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</si>
  <si>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</si>
  <si>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</si>
  <si>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</si>
  <si>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</si>
  <si>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</si>
  <si>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</si>
  <si>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</si>
  <si>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</si>
  <si>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</si>
  <si>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</si>
  <si>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</si>
  <si>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</si>
  <si>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</si>
  <si>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</si>
  <si>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</si>
  <si>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</si>
  <si>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</si>
  <si>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</si>
  <si>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</si>
  <si>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</si>
  <si>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</si>
  <si>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</si>
  <si>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</si>
  <si>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</si>
  <si>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</si>
  <si>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</si>
  <si>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</si>
  <si>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</si>
  <si>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</si>
  <si>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</si>
  <si>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</si>
  <si>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</si>
  <si>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</si>
  <si>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</si>
  <si>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</si>
  <si>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</si>
  <si>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</si>
  <si>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</si>
  <si>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</si>
  <si>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</si>
  <si>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</si>
  <si>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</si>
  <si>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</si>
  <si>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</si>
  <si>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</si>
  <si>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</si>
  <si>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</si>
  <si>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</si>
  <si>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</si>
  <si>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</si>
  <si>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</si>
  <si>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</si>
  <si>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</si>
  <si>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</si>
  <si>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</si>
  <si>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</si>
  <si>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</si>
  <si>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</si>
  <si>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</si>
  <si>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</si>
  <si>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</si>
  <si>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</si>
  <si>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</si>
  <si>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</si>
  <si>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</si>
  <si>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</si>
  <si>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</si>
  <si>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</si>
  <si>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</si>
  <si>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</si>
  <si>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</si>
  <si>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</si>
  <si>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</si>
  <si>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</si>
  <si>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</si>
  <si>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</si>
  <si>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</si>
  <si>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</si>
  <si>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</si>
  <si>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</si>
  <si>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</si>
  <si>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</si>
  <si>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</si>
  <si>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</si>
  <si>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</si>
  <si>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</si>
  <si>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</si>
  <si>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</si>
  <si>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</si>
  <si>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</si>
  <si>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</si>
  <si>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</si>
  <si>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</si>
  <si>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</si>
  <si>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</si>
  <si>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</si>
  <si>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</si>
  <si>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</si>
  <si>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</si>
  <si>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</si>
  <si>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</si>
  <si>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</si>
  <si>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</si>
  <si>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</si>
  <si>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</si>
  <si>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</si>
  <si>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</si>
  <si>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</si>
  <si>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</si>
  <si>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</si>
  <si>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</si>
  <si>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</si>
  <si>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</si>
  <si>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</si>
  <si>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</si>
  <si>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</si>
  <si>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</si>
  <si>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</si>
  <si>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</si>
  <si>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</si>
  <si>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</si>
  <si>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</si>
  <si>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</si>
  <si>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</si>
  <si>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</si>
  <si>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</si>
  <si>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</si>
  <si>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</si>
  <si>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</si>
  <si>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</si>
  <si>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</si>
  <si>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</si>
  <si>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</si>
  <si>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</si>
  <si>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</si>
  <si>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</si>
  <si>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</si>
  <si>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</si>
  <si>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</si>
  <si>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</si>
  <si>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</si>
  <si>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</si>
  <si>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</si>
  <si>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</si>
  <si>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</si>
  <si>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</si>
  <si>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</si>
  <si>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</si>
  <si>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</si>
  <si>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</si>
  <si>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</si>
  <si>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</si>
  <si>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</si>
  <si>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</si>
  <si>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</si>
  <si>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</si>
  <si>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</si>
  <si>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</si>
  <si>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</si>
  <si>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</si>
  <si>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</si>
  <si>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</si>
  <si>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</si>
  <si>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</si>
  <si>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</si>
  <si>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</si>
  <si>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</si>
  <si>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</si>
  <si>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</si>
  <si>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</si>
  <si>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</si>
  <si>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</si>
  <si>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</si>
  <si>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</si>
  <si>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</si>
  <si>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</si>
  <si>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</si>
  <si>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</si>
  <si>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</si>
  <si>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</si>
  <si>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</si>
  <si>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</si>
  <si>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</si>
  <si>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</si>
  <si>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</si>
  <si>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</si>
  <si>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</si>
  <si>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</si>
  <si>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</si>
  <si>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</si>
  <si>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</si>
  <si>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</si>
  <si>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</si>
  <si>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</si>
  <si>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</si>
  <si>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</si>
  <si>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</si>
  <si>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</si>
  <si>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</si>
  <si>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</si>
  <si>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</si>
  <si>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</si>
  <si>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</si>
  <si>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</si>
  <si>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</si>
  <si>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</si>
  <si>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</si>
  <si>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</si>
  <si>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</si>
  <si>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</si>
  <si>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</si>
  <si>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</si>
  <si>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</si>
  <si>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</si>
  <si>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</si>
  <si>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</si>
  <si>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</si>
  <si>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</si>
  <si>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</si>
  <si>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</si>
  <si>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</si>
  <si>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</si>
  <si>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</si>
  <si>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</si>
  <si>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</si>
  <si>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</si>
  <si>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</si>
  <si>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</si>
  <si>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</si>
  <si>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</si>
  <si>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</si>
  <si>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</si>
  <si>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</si>
  <si>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</si>
  <si>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</si>
  <si>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</si>
  <si>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</si>
  <si>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</si>
  <si>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</si>
  <si>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</si>
  <si>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</si>
  <si>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</si>
  <si>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</si>
  <si>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</si>
  <si>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</si>
  <si>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</si>
  <si>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</si>
  <si>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</si>
  <si>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</si>
  <si>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</si>
  <si>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</si>
  <si>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</si>
  <si>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</si>
  <si>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</si>
  <si>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</si>
  <si>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</si>
  <si>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</si>
  <si>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</si>
  <si>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</si>
  <si>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</si>
  <si>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</si>
  <si>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</si>
  <si>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</si>
  <si>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</si>
  <si>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</si>
  <si>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</si>
  <si>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</si>
  <si>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</si>
  <si>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</si>
  <si>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</si>
  <si>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</si>
  <si>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</si>
  <si>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</si>
  <si>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</si>
  <si>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</si>
  <si>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</si>
  <si>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</si>
  <si>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</si>
  <si>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</si>
  <si>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</si>
  <si>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</si>
  <si>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</si>
  <si>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</si>
  <si>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</si>
  <si>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</si>
  <si>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</si>
  <si>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</si>
  <si>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</si>
  <si>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</si>
  <si>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</si>
  <si>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</si>
  <si>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</si>
  <si>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</si>
  <si>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</si>
  <si>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</si>
  <si>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</si>
  <si>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</si>
  <si>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</si>
  <si>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</si>
  <si>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</si>
  <si>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</si>
  <si>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</si>
  <si>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</si>
  <si>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</si>
  <si>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</si>
  <si>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</si>
  <si>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</si>
  <si>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</si>
  <si>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</si>
  <si>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</si>
  <si>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</si>
  <si>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</si>
  <si>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</si>
  <si>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</si>
  <si>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</si>
  <si>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</si>
  <si>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</si>
  <si>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</si>
  <si>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</si>
  <si>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</si>
  <si>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</si>
  <si>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</si>
  <si>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</si>
  <si>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</si>
  <si>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</si>
  <si>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</si>
  <si>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</si>
  <si>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</si>
  <si>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</si>
  <si>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</si>
  <si>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</si>
  <si>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</si>
  <si>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</si>
  <si>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</si>
  <si>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1 σε 1</t>
  </si>
  <si>
    <t>σημειώσεις</t>
  </si>
  <si>
    <t>1δ6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</si>
  <si>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</si>
  <si>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</si>
  <si>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</si>
  <si>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</si>
  <si>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</si>
  <si>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</si>
  <si>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</si>
  <si>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</si>
  <si>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</si>
  <si>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*13α*</t>
  </si>
  <si>
    <t>*13β*</t>
  </si>
  <si>
    <t>71ι</t>
  </si>
  <si>
    <t>**71ι** = δήμος = δόμησης ΟΡΟΙ</t>
  </si>
  <si>
    <t>ζημία</t>
  </si>
  <si>
    <t>καθεστώς ΤΟΓΚΑΣ</t>
  </si>
  <si>
    <t>ΑΝ όχι ΣΕ καθεστώς ΤΟΓΚΑΣ</t>
  </si>
  <si>
    <t>οριζόντιος σύσταση</t>
  </si>
  <si>
    <t>γονική</t>
  </si>
  <si>
    <t>χρησικτησία οικοπέδου = 1975 ΑΓΟΡΑΠΩΛΗΣΙΑΣ ΠΡΟΣΥΜΦΩΝΟ 4461καπολα</t>
  </si>
  <si>
    <t>219-54 = γουταςΔημητριος</t>
  </si>
  <si>
    <t>οικόπεδο Ποταμιά 652,15μ2</t>
  </si>
  <si>
    <t>ΜΕ οικοδομή 2όροφο + υπόγειο {105,14μ2 έκαστο</t>
  </si>
  <si>
    <r>
      <t xml:space="preserve">χρησικτησία οικοπέδου = 1975 </t>
    </r>
    <r>
      <rPr>
        <u/>
        <sz val="8"/>
        <color rgb="FFFF0000"/>
        <rFont val="Arial"/>
        <family val="2"/>
        <charset val="161"/>
      </rPr>
      <t xml:space="preserve">ΑΓΟΡΑΠΩΛΗΣΙΑΣ ΠΡΟΣΥΜΦΩΝΟ </t>
    </r>
    <r>
      <rPr>
        <sz val="8"/>
        <color theme="1"/>
        <rFont val="Arial"/>
        <family val="2"/>
        <charset val="161"/>
      </rPr>
      <t>4461καπολα</t>
    </r>
  </si>
  <si>
    <t>φάκελος συμβολαίων - σημειώσεις = υπόλοιπο = 500</t>
  </si>
  <si>
    <t>φ4</t>
  </si>
  <si>
    <t>ο 1</t>
  </si>
  <si>
    <t>219-54 = θυγατέρα</t>
  </si>
  <si>
    <t>οριζ</t>
  </si>
  <si>
    <t>219-54 = υιός 1ος</t>
  </si>
  <si>
    <t>μαζί ΜΕ 8412-8414</t>
  </si>
  <si>
    <t>ΔΕΝ έχω</t>
  </si>
  <si>
    <t>2γ</t>
  </si>
  <si>
    <t>φ6</t>
  </si>
  <si>
    <t>73β</t>
  </si>
  <si>
    <t>73β = Νομαρχία -τοπογραφική</t>
  </si>
  <si>
    <t>5έτη &amp; 7μήνες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</si>
</sst>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3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sz val="10"/>
      <color indexed="8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872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164" fontId="19" fillId="0" borderId="14" xfId="1" applyNumberFormat="1" applyFont="1" applyFill="1" applyBorder="1"/>
    <xf numFmtId="43" fontId="19" fillId="0" borderId="14" xfId="1" applyFont="1" applyFill="1" applyBorder="1"/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164" fontId="24" fillId="2" borderId="18" xfId="1" applyNumberFormat="1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164" fontId="18" fillId="0" borderId="14" xfId="1" applyNumberFormat="1" applyFont="1" applyFill="1" applyBorder="1" applyAlignment="1">
      <alignment horizontal="right" vertic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31" fillId="7" borderId="12" xfId="1" applyFont="1" applyFill="1" applyBorder="1" applyAlignment="1">
      <alignment horizontal="center" vertical="center" wrapText="1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43" fontId="22" fillId="0" borderId="9" xfId="1" applyFont="1" applyFill="1" applyBorder="1" applyAlignment="1">
      <alignment wrapText="1"/>
    </xf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21" fillId="0" borderId="0" xfId="1" applyFont="1"/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43" fontId="48" fillId="0" borderId="0" xfId="1" applyFo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164" fontId="19" fillId="0" borderId="0" xfId="1" applyNumberFormat="1" applyFont="1" applyFill="1" applyBorder="1"/>
    <xf numFmtId="164" fontId="22" fillId="0" borderId="0" xfId="1" applyNumberFormat="1" applyFont="1" applyBorder="1"/>
    <xf numFmtId="10" fontId="22" fillId="0" borderId="0" xfId="1" applyNumberFormat="1" applyFont="1"/>
    <xf numFmtId="0" fontId="22" fillId="0" borderId="0" xfId="0" applyFont="1" applyAlignment="1">
      <alignment horizontal="right"/>
    </xf>
    <xf numFmtId="14" fontId="19" fillId="0" borderId="9" xfId="1" applyNumberFormat="1" applyFont="1" applyFill="1" applyBorder="1" applyAlignment="1">
      <alignment horizontal="center" vertical="center"/>
    </xf>
    <xf numFmtId="0" fontId="19" fillId="0" borderId="9" xfId="0" applyFont="1" applyFill="1" applyBorder="1"/>
    <xf numFmtId="43" fontId="19" fillId="0" borderId="9" xfId="1" applyFont="1" applyFill="1" applyBorder="1"/>
    <xf numFmtId="43" fontId="19" fillId="0" borderId="9" xfId="1" applyFont="1" applyFill="1" applyBorder="1" applyAlignment="1">
      <alignment horizontal="right" vertical="center"/>
    </xf>
    <xf numFmtId="0" fontId="37" fillId="0" borderId="14" xfId="1" applyNumberFormat="1" applyFont="1" applyFill="1" applyBorder="1" applyAlignment="1">
      <alignment horizontal="left" vertical="center"/>
    </xf>
    <xf numFmtId="43" fontId="37" fillId="0" borderId="1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164" fontId="24" fillId="0" borderId="14" xfId="1" applyNumberFormat="1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left"/>
    </xf>
    <xf numFmtId="164" fontId="24" fillId="0" borderId="9" xfId="1" applyNumberFormat="1" applyFont="1" applyFill="1" applyBorder="1" applyAlignment="1">
      <alignment horizontal="center" vertical="center"/>
    </xf>
    <xf numFmtId="0" fontId="22" fillId="0" borderId="14" xfId="0" applyFont="1" applyFill="1" applyBorder="1"/>
    <xf numFmtId="0" fontId="22" fillId="0" borderId="9" xfId="0" applyFont="1" applyFill="1" applyBorder="1"/>
    <xf numFmtId="43" fontId="22" fillId="0" borderId="9" xfId="1" applyFont="1" applyFill="1" applyBorder="1"/>
    <xf numFmtId="43" fontId="22" fillId="4" borderId="0" xfId="1" applyFont="1" applyFill="1"/>
    <xf numFmtId="0" fontId="24" fillId="0" borderId="14" xfId="1" applyNumberFormat="1" applyFont="1" applyFill="1" applyBorder="1" applyAlignment="1">
      <alignment horizontal="left" vertical="center"/>
    </xf>
    <xf numFmtId="43" fontId="24" fillId="0" borderId="14" xfId="1" applyFont="1" applyFill="1" applyBorder="1" applyAlignment="1">
      <alignment horizontal="right" vertical="center"/>
    </xf>
    <xf numFmtId="14" fontId="24" fillId="0" borderId="9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4" fillId="0" borderId="9" xfId="1" applyFont="1" applyFill="1" applyBorder="1" applyAlignment="1">
      <alignment horizontal="right" vertical="center"/>
    </xf>
    <xf numFmtId="0" fontId="22" fillId="2" borderId="14" xfId="0" applyFont="1" applyFill="1" applyBorder="1"/>
    <xf numFmtId="0" fontId="22" fillId="2" borderId="9" xfId="0" applyFont="1" applyFill="1" applyBorder="1"/>
    <xf numFmtId="43" fontId="22" fillId="0" borderId="14" xfId="1" applyFont="1" applyBorder="1"/>
    <xf numFmtId="43" fontId="22" fillId="0" borderId="14" xfId="0" applyNumberFormat="1" applyFont="1" applyBorder="1"/>
    <xf numFmtId="0" fontId="18" fillId="0" borderId="14" xfId="0" applyFont="1" applyFill="1" applyBorder="1" applyAlignment="1">
      <alignment horizontal="left"/>
    </xf>
    <xf numFmtId="164" fontId="24" fillId="2" borderId="9" xfId="1" applyNumberFormat="1" applyFont="1" applyFill="1" applyBorder="1" applyAlignment="1">
      <alignment horizontal="center" vertical="center"/>
    </xf>
    <xf numFmtId="14" fontId="19" fillId="0" borderId="35" xfId="1" applyNumberFormat="1" applyFont="1" applyFill="1" applyBorder="1" applyAlignment="1">
      <alignment horizontal="center" vertical="center"/>
    </xf>
    <xf numFmtId="43" fontId="19" fillId="0" borderId="35" xfId="1" applyFont="1" applyFill="1" applyBorder="1"/>
    <xf numFmtId="0" fontId="22" fillId="0" borderId="35" xfId="0" applyFont="1" applyFill="1" applyBorder="1"/>
    <xf numFmtId="43" fontId="22" fillId="0" borderId="35" xfId="1" applyFont="1" applyFill="1" applyBorder="1"/>
    <xf numFmtId="43" fontId="43" fillId="7" borderId="0" xfId="1" applyFont="1" applyFill="1" applyAlignment="1"/>
    <xf numFmtId="164" fontId="22" fillId="0" borderId="9" xfId="1" applyNumberFormat="1" applyFont="1" applyFill="1" applyBorder="1"/>
    <xf numFmtId="164" fontId="37" fillId="2" borderId="9" xfId="1" applyNumberFormat="1" applyFont="1" applyFill="1" applyBorder="1" applyAlignment="1">
      <alignment horizontal="center" vertical="center"/>
    </xf>
    <xf numFmtId="164" fontId="18" fillId="0" borderId="14" xfId="1" applyNumberFormat="1" applyFont="1" applyFill="1" applyBorder="1"/>
    <xf numFmtId="164" fontId="18" fillId="0" borderId="9" xfId="1" applyNumberFormat="1" applyFont="1" applyFill="1" applyBorder="1"/>
    <xf numFmtId="164" fontId="19" fillId="0" borderId="9" xfId="1" applyNumberFormat="1" applyFont="1" applyFill="1" applyBorder="1"/>
    <xf numFmtId="0" fontId="37" fillId="0" borderId="9" xfId="1" applyNumberFormat="1" applyFont="1" applyFill="1" applyBorder="1" applyAlignment="1">
      <alignment horizontal="left" vertical="center"/>
    </xf>
    <xf numFmtId="43" fontId="37" fillId="0" borderId="9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43" fontId="19" fillId="0" borderId="35" xfId="1" applyFont="1" applyFill="1" applyBorder="1" applyAlignment="1">
      <alignment horizontal="right" vertical="center"/>
    </xf>
    <xf numFmtId="14" fontId="22" fillId="0" borderId="14" xfId="0" applyNumberFormat="1" applyFont="1" applyFill="1" applyBorder="1"/>
    <xf numFmtId="0" fontId="43" fillId="0" borderId="14" xfId="0" applyFont="1" applyFill="1" applyBorder="1"/>
    <xf numFmtId="164" fontId="22" fillId="0" borderId="35" xfId="1" applyNumberFormat="1" applyFont="1" applyFill="1" applyBorder="1"/>
    <xf numFmtId="0" fontId="37" fillId="0" borderId="35" xfId="1" applyNumberFormat="1" applyFont="1" applyFill="1" applyBorder="1" applyAlignment="1">
      <alignment horizontal="left" vertical="center"/>
    </xf>
    <xf numFmtId="43" fontId="18" fillId="0" borderId="35" xfId="1" applyFont="1" applyFill="1" applyBorder="1" applyAlignment="1">
      <alignment horizontal="right" vertical="center"/>
    </xf>
    <xf numFmtId="43" fontId="19" fillId="0" borderId="22" xfId="1" applyFont="1" applyFill="1" applyBorder="1" applyAlignment="1">
      <alignment horizontal="right" vertical="center"/>
    </xf>
    <xf numFmtId="0" fontId="19" fillId="0" borderId="35" xfId="0" applyFont="1" applyFill="1" applyBorder="1" applyAlignment="1">
      <alignment horizontal="left"/>
    </xf>
    <xf numFmtId="164" fontId="24" fillId="0" borderId="35" xfId="1" applyNumberFormat="1" applyFont="1" applyFill="1" applyBorder="1" applyAlignment="1">
      <alignment horizontal="center" vertical="center"/>
    </xf>
    <xf numFmtId="43" fontId="43" fillId="0" borderId="9" xfId="1" applyFont="1" applyFill="1" applyBorder="1"/>
    <xf numFmtId="0" fontId="43" fillId="0" borderId="9" xfId="0" applyFont="1" applyFill="1" applyBorder="1"/>
    <xf numFmtId="14" fontId="24" fillId="0" borderId="35" xfId="1" applyNumberFormat="1" applyFont="1" applyFill="1" applyBorder="1" applyAlignment="1">
      <alignment horizontal="center" vertical="center"/>
    </xf>
    <xf numFmtId="0" fontId="24" fillId="0" borderId="35" xfId="1" applyNumberFormat="1" applyFont="1" applyFill="1" applyBorder="1" applyAlignment="1">
      <alignment horizontal="left" vertical="center"/>
    </xf>
    <xf numFmtId="43" fontId="24" fillId="0" borderId="35" xfId="1" applyFont="1" applyFill="1" applyBorder="1" applyAlignment="1">
      <alignment horizontal="right" vertical="center"/>
    </xf>
    <xf numFmtId="43" fontId="43" fillId="0" borderId="35" xfId="1" applyFont="1" applyFill="1" applyBorder="1"/>
    <xf numFmtId="0" fontId="43" fillId="0" borderId="35" xfId="0" applyFont="1" applyFill="1" applyBorder="1"/>
    <xf numFmtId="0" fontId="18" fillId="0" borderId="35" xfId="0" applyFont="1" applyFill="1" applyBorder="1" applyAlignment="1">
      <alignment horizontal="left"/>
    </xf>
    <xf numFmtId="164" fontId="18" fillId="0" borderId="35" xfId="1" applyNumberFormat="1" applyFont="1" applyFill="1" applyBorder="1"/>
    <xf numFmtId="164" fontId="19" fillId="0" borderId="35" xfId="1" applyNumberFormat="1" applyFont="1" applyFill="1" applyBorder="1"/>
    <xf numFmtId="164" fontId="24" fillId="2" borderId="14" xfId="1" applyNumberFormat="1" applyFont="1" applyFill="1" applyBorder="1" applyAlignment="1">
      <alignment horizontal="center" vertical="center"/>
    </xf>
    <xf numFmtId="164" fontId="37" fillId="2" borderId="14" xfId="1" applyNumberFormat="1" applyFont="1" applyFill="1" applyBorder="1" applyAlignment="1">
      <alignment horizontal="center" vertical="center"/>
    </xf>
    <xf numFmtId="164" fontId="22" fillId="2" borderId="14" xfId="1" applyNumberFormat="1" applyFont="1" applyFill="1" applyBorder="1"/>
    <xf numFmtId="43" fontId="22" fillId="2" borderId="14" xfId="1" applyFont="1" applyFill="1" applyBorder="1"/>
    <xf numFmtId="49" fontId="22" fillId="0" borderId="14" xfId="0" applyNumberFormat="1" applyFont="1" applyFill="1" applyBorder="1"/>
    <xf numFmtId="164" fontId="22" fillId="2" borderId="9" xfId="1" applyNumberFormat="1" applyFont="1" applyFill="1" applyBorder="1"/>
    <xf numFmtId="0" fontId="22" fillId="8" borderId="14" xfId="0" applyFont="1" applyFill="1" applyBorder="1"/>
    <xf numFmtId="0" fontId="22" fillId="8" borderId="9" xfId="0" applyFont="1" applyFill="1" applyBorder="1"/>
    <xf numFmtId="164" fontId="24" fillId="8" borderId="14" xfId="1" applyNumberFormat="1" applyFont="1" applyFill="1" applyBorder="1" applyAlignment="1">
      <alignment horizontal="center" vertical="center"/>
    </xf>
    <xf numFmtId="164" fontId="24" fillId="8" borderId="9" xfId="1" applyNumberFormat="1" applyFont="1" applyFill="1" applyBorder="1" applyAlignment="1">
      <alignment horizontal="center" vertical="center"/>
    </xf>
    <xf numFmtId="43" fontId="22" fillId="5" borderId="0" xfId="1" applyFont="1" applyFill="1"/>
    <xf numFmtId="164" fontId="37" fillId="0" borderId="34" xfId="1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wrapText="1"/>
    </xf>
    <xf numFmtId="0" fontId="42" fillId="0" borderId="9" xfId="0" applyFont="1" applyFill="1" applyBorder="1" applyAlignment="1">
      <alignment horizontal="center" wrapText="1"/>
    </xf>
    <xf numFmtId="43" fontId="29" fillId="0" borderId="14" xfId="1" applyFont="1" applyFill="1" applyBorder="1" applyAlignment="1"/>
    <xf numFmtId="0" fontId="42" fillId="0" borderId="35" xfId="0" applyFont="1" applyFill="1" applyBorder="1" applyAlignment="1">
      <alignment horizontal="center" wrapText="1"/>
    </xf>
    <xf numFmtId="43" fontId="20" fillId="0" borderId="14" xfId="1" applyFont="1" applyFill="1" applyBorder="1" applyAlignment="1"/>
    <xf numFmtId="164" fontId="24" fillId="0" borderId="34" xfId="1" applyNumberFormat="1" applyFont="1" applyFill="1" applyBorder="1" applyAlignment="1">
      <alignment horizontal="center" vertical="center"/>
    </xf>
    <xf numFmtId="43" fontId="20" fillId="0" borderId="14" xfId="1" applyFont="1" applyBorder="1"/>
    <xf numFmtId="164" fontId="22" fillId="8" borderId="14" xfId="1" applyNumberFormat="1" applyFont="1" applyFill="1" applyBorder="1"/>
    <xf numFmtId="164" fontId="22" fillId="8" borderId="9" xfId="1" applyNumberFormat="1" applyFont="1" applyFill="1" applyBorder="1"/>
    <xf numFmtId="0" fontId="43" fillId="0" borderId="9" xfId="0" applyFont="1" applyFill="1" applyBorder="1" applyAlignment="1">
      <alignment horizontal="center" wrapText="1"/>
    </xf>
    <xf numFmtId="0" fontId="43" fillId="0" borderId="35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wrapText="1"/>
    </xf>
    <xf numFmtId="0" fontId="13" fillId="0" borderId="9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164" fontId="22" fillId="2" borderId="9" xfId="1" applyNumberFormat="1" applyFont="1" applyFill="1" applyBorder="1" applyAlignment="1">
      <alignment wrapText="1"/>
    </xf>
    <xf numFmtId="0" fontId="22" fillId="0" borderId="9" xfId="1" applyNumberFormat="1" applyFont="1" applyFill="1" applyBorder="1" applyAlignment="1">
      <alignment horizontal="left" wrapText="1"/>
    </xf>
    <xf numFmtId="164" fontId="22" fillId="8" borderId="14" xfId="1" applyNumberFormat="1" applyFont="1" applyFill="1" applyBorder="1" applyAlignment="1">
      <alignment wrapText="1"/>
    </xf>
    <xf numFmtId="164" fontId="22" fillId="2" borderId="14" xfId="1" applyNumberFormat="1" applyFont="1" applyFill="1" applyBorder="1" applyAlignment="1">
      <alignment wrapText="1"/>
    </xf>
    <xf numFmtId="164" fontId="22" fillId="0" borderId="35" xfId="1" applyNumberFormat="1" applyFont="1" applyFill="1" applyBorder="1" applyAlignment="1">
      <alignment wrapText="1"/>
    </xf>
    <xf numFmtId="0" fontId="22" fillId="0" borderId="35" xfId="1" applyNumberFormat="1" applyFont="1" applyFill="1" applyBorder="1" applyAlignment="1">
      <alignment horizontal="left" wrapText="1"/>
    </xf>
    <xf numFmtId="164" fontId="22" fillId="8" borderId="9" xfId="1" applyNumberFormat="1" applyFont="1" applyFill="1" applyBorder="1" applyAlignment="1">
      <alignment wrapText="1"/>
    </xf>
    <xf numFmtId="164" fontId="43" fillId="0" borderId="9" xfId="1" applyNumberFormat="1" applyFont="1" applyFill="1" applyBorder="1"/>
    <xf numFmtId="164" fontId="43" fillId="0" borderId="35" xfId="1" applyNumberFormat="1" applyFont="1" applyFill="1" applyBorder="1"/>
    <xf numFmtId="43" fontId="21" fillId="0" borderId="24" xfId="1" applyFont="1" applyFill="1" applyBorder="1" applyAlignment="1">
      <alignment horizontal="right"/>
    </xf>
    <xf numFmtId="43" fontId="21" fillId="12" borderId="24" xfId="1" applyFont="1" applyFill="1" applyBorder="1" applyAlignment="1">
      <alignment horizontal="right"/>
    </xf>
    <xf numFmtId="43" fontId="50" fillId="0" borderId="0" xfId="1" applyFont="1" applyFill="1"/>
    <xf numFmtId="43" fontId="34" fillId="0" borderId="0" xfId="1" applyFont="1"/>
    <xf numFmtId="43" fontId="34" fillId="7" borderId="0" xfId="1" applyFont="1" applyFill="1"/>
    <xf numFmtId="164" fontId="41" fillId="0" borderId="14" xfId="1" applyNumberFormat="1" applyFont="1" applyFill="1" applyBorder="1"/>
    <xf numFmtId="43" fontId="36" fillId="0" borderId="14" xfId="1" applyFont="1" applyFill="1" applyBorder="1"/>
    <xf numFmtId="0" fontId="36" fillId="0" borderId="0" xfId="0" applyFont="1" applyFill="1"/>
    <xf numFmtId="0" fontId="41" fillId="0" borderId="14" xfId="0" applyFont="1" applyFill="1" applyBorder="1" applyAlignment="1">
      <alignment horizontal="left"/>
    </xf>
    <xf numFmtId="164" fontId="36" fillId="4" borderId="14" xfId="1" applyNumberFormat="1" applyFont="1" applyFill="1" applyBorder="1"/>
    <xf numFmtId="164" fontId="41" fillId="4" borderId="14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left"/>
    </xf>
    <xf numFmtId="164" fontId="41" fillId="0" borderId="9" xfId="1" applyNumberFormat="1" applyFont="1" applyFill="1" applyBorder="1"/>
    <xf numFmtId="164" fontId="36" fillId="4" borderId="9" xfId="1" applyNumberFormat="1" applyFont="1" applyFill="1" applyBorder="1"/>
    <xf numFmtId="164" fontId="41" fillId="4" borderId="9" xfId="1" applyNumberFormat="1" applyFont="1" applyFill="1" applyBorder="1" applyAlignment="1">
      <alignment horizontal="center" vertical="center"/>
    </xf>
    <xf numFmtId="43" fontId="36" fillId="0" borderId="9" xfId="1" applyFont="1" applyFill="1" applyBorder="1"/>
    <xf numFmtId="164" fontId="40" fillId="0" borderId="34" xfId="1" applyNumberFormat="1" applyFont="1" applyFill="1" applyBorder="1" applyAlignment="1">
      <alignment horizontal="center" vertical="center"/>
    </xf>
    <xf numFmtId="0" fontId="41" fillId="0" borderId="35" xfId="0" applyFont="1" applyFill="1" applyBorder="1" applyAlignment="1">
      <alignment horizontal="left"/>
    </xf>
    <xf numFmtId="164" fontId="41" fillId="0" borderId="35" xfId="1" applyNumberFormat="1" applyFont="1" applyFill="1" applyBorder="1"/>
    <xf numFmtId="164" fontId="41" fillId="4" borderId="35" xfId="1" applyNumberFormat="1" applyFont="1" applyFill="1" applyBorder="1" applyAlignment="1">
      <alignment horizontal="center" vertical="center"/>
    </xf>
    <xf numFmtId="43" fontId="36" fillId="0" borderId="35" xfId="1" applyFont="1" applyFill="1" applyBorder="1"/>
    <xf numFmtId="164" fontId="38" fillId="0" borderId="14" xfId="1" applyNumberFormat="1" applyFont="1" applyFill="1" applyBorder="1" applyAlignment="1"/>
    <xf numFmtId="43" fontId="38" fillId="0" borderId="14" xfId="1" applyFont="1" applyFill="1" applyBorder="1" applyAlignment="1"/>
    <xf numFmtId="164" fontId="37" fillId="0" borderId="14" xfId="1" applyNumberFormat="1" applyFont="1" applyFill="1" applyBorder="1" applyAlignment="1">
      <alignment horizontal="center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13" fillId="0" borderId="14" xfId="1" applyNumberFormat="1" applyFont="1" applyFill="1" applyBorder="1" applyAlignment="1">
      <alignment horizontal="center" wrapText="1"/>
    </xf>
    <xf numFmtId="164" fontId="18" fillId="0" borderId="9" xfId="1" applyNumberFormat="1" applyFont="1" applyFill="1" applyBorder="1" applyAlignment="1">
      <alignment horizontal="right" vertical="center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164" fontId="13" fillId="0" borderId="9" xfId="1" applyNumberFormat="1" applyFont="1" applyFill="1" applyBorder="1" applyAlignment="1">
      <alignment horizontal="center" wrapText="1"/>
    </xf>
    <xf numFmtId="164" fontId="37" fillId="0" borderId="35" xfId="1" applyNumberFormat="1" applyFont="1" applyFill="1" applyBorder="1" applyAlignment="1">
      <alignment horizontal="center" vertical="center"/>
    </xf>
    <xf numFmtId="164" fontId="18" fillId="0" borderId="35" xfId="1" applyNumberFormat="1" applyFont="1" applyFill="1" applyBorder="1" applyAlignment="1">
      <alignment horizontal="right" vertical="center"/>
    </xf>
    <xf numFmtId="0" fontId="13" fillId="0" borderId="35" xfId="0" applyFont="1" applyFill="1" applyBorder="1" applyAlignment="1">
      <alignment horizontal="center" wrapText="1"/>
    </xf>
    <xf numFmtId="164" fontId="37" fillId="8" borderId="14" xfId="1" applyNumberFormat="1" applyFont="1" applyFill="1" applyBorder="1" applyAlignment="1">
      <alignment horizontal="center" vertical="center"/>
    </xf>
    <xf numFmtId="164" fontId="37" fillId="8" borderId="9" xfId="1" applyNumberFormat="1" applyFont="1" applyFill="1" applyBorder="1" applyAlignment="1">
      <alignment horizontal="center" vertical="center"/>
    </xf>
    <xf numFmtId="43" fontId="21" fillId="4" borderId="10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43" fontId="22" fillId="0" borderId="35" xfId="1" applyFont="1" applyFill="1" applyBorder="1" applyAlignment="1">
      <alignment horizontal="center" wrapText="1"/>
    </xf>
    <xf numFmtId="164" fontId="22" fillId="0" borderId="35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164" fontId="22" fillId="0" borderId="35" xfId="1" applyNumberFormat="1" applyFont="1" applyFill="1" applyBorder="1" applyAlignment="1">
      <alignment horizontal="center" wrapText="1"/>
    </xf>
    <xf numFmtId="43" fontId="20" fillId="12" borderId="14" xfId="1" applyFont="1" applyFill="1" applyBorder="1" applyAlignment="1"/>
    <xf numFmtId="43" fontId="20" fillId="9" borderId="14" xfId="1" applyFont="1" applyFill="1" applyBorder="1" applyAlignment="1"/>
    <xf numFmtId="43" fontId="22" fillId="0" borderId="9" xfId="0" applyNumberFormat="1" applyFont="1" applyFill="1" applyBorder="1" applyAlignment="1">
      <alignment horizontal="center" wrapText="1"/>
    </xf>
    <xf numFmtId="164" fontId="43" fillId="0" borderId="9" xfId="1" applyNumberFormat="1" applyFont="1" applyFill="1" applyBorder="1" applyAlignment="1">
      <alignment horizontal="center" vertical="center" wrapText="1"/>
    </xf>
    <xf numFmtId="164" fontId="43" fillId="0" borderId="35" xfId="1" applyNumberFormat="1" applyFont="1" applyFill="1" applyBorder="1" applyAlignment="1">
      <alignment horizontal="center" vertical="center" wrapText="1"/>
    </xf>
    <xf numFmtId="164" fontId="35" fillId="0" borderId="14" xfId="1" applyNumberFormat="1" applyFont="1" applyBorder="1" applyAlignment="1">
      <alignment horizontal="center" wrapText="1"/>
    </xf>
    <xf numFmtId="164" fontId="20" fillId="0" borderId="14" xfId="1" applyNumberFormat="1" applyFont="1" applyBorder="1" applyAlignment="1">
      <alignment horizontal="center" wrapText="1"/>
    </xf>
    <xf numFmtId="43" fontId="21" fillId="0" borderId="14" xfId="1" applyFont="1" applyFill="1" applyBorder="1"/>
    <xf numFmtId="43" fontId="22" fillId="9" borderId="9" xfId="1" applyFont="1" applyFill="1" applyBorder="1"/>
    <xf numFmtId="43" fontId="22" fillId="9" borderId="35" xfId="1" applyFont="1" applyFill="1" applyBorder="1"/>
    <xf numFmtId="14" fontId="22" fillId="0" borderId="9" xfId="0" applyNumberFormat="1" applyFont="1" applyFill="1" applyBorder="1"/>
    <xf numFmtId="14" fontId="22" fillId="0" borderId="35" xfId="0" applyNumberFormat="1" applyFont="1" applyFill="1" applyBorder="1"/>
    <xf numFmtId="0" fontId="21" fillId="0" borderId="0" xfId="0" applyFont="1" applyAlignment="1">
      <alignment horizontal="left"/>
    </xf>
    <xf numFmtId="0" fontId="19" fillId="0" borderId="35" xfId="0" applyFont="1" applyFill="1" applyBorder="1"/>
    <xf numFmtId="0" fontId="49" fillId="0" borderId="14" xfId="0" applyFont="1" applyFill="1" applyBorder="1" applyAlignment="1">
      <alignment horizontal="left"/>
    </xf>
    <xf numFmtId="0" fontId="37" fillId="0" borderId="38" xfId="1" applyNumberFormat="1" applyFont="1" applyFill="1" applyBorder="1" applyAlignment="1">
      <alignment horizontal="left" vertical="center"/>
    </xf>
    <xf numFmtId="43" fontId="37" fillId="0" borderId="38" xfId="1" applyFont="1" applyFill="1" applyBorder="1" applyAlignment="1">
      <alignment horizontal="center" vertical="center"/>
    </xf>
    <xf numFmtId="43" fontId="19" fillId="0" borderId="1" xfId="0" applyNumberFormat="1" applyFont="1" applyFill="1" applyBorder="1" applyAlignment="1">
      <alignment horizontal="center" wrapText="1"/>
    </xf>
    <xf numFmtId="164" fontId="24" fillId="0" borderId="14" xfId="1" applyNumberFormat="1" applyFont="1" applyFill="1" applyBorder="1" applyAlignment="1">
      <alignment horizontal="center" vertical="center" wrapText="1"/>
    </xf>
    <xf numFmtId="164" fontId="24" fillId="0" borderId="35" xfId="1" applyNumberFormat="1" applyFont="1" applyFill="1" applyBorder="1" applyAlignment="1">
      <alignment horizontal="center" vertical="center" wrapText="1"/>
    </xf>
    <xf numFmtId="43" fontId="19" fillId="0" borderId="37" xfId="1" applyFont="1" applyFill="1" applyBorder="1" applyAlignment="1">
      <alignment horizontal="right" vertical="center"/>
    </xf>
    <xf numFmtId="164" fontId="22" fillId="0" borderId="36" xfId="1" applyNumberFormat="1" applyFont="1" applyBorder="1"/>
    <xf numFmtId="0" fontId="52" fillId="0" borderId="9" xfId="1" applyNumberFormat="1" applyFont="1" applyFill="1" applyBorder="1" applyAlignment="1">
      <alignment horizontal="left" vertical="center"/>
    </xf>
    <xf numFmtId="0" fontId="12" fillId="0" borderId="14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43" fontId="39" fillId="0" borderId="14" xfId="1" applyFont="1" applyFill="1" applyBorder="1" applyAlignment="1"/>
    <xf numFmtId="14" fontId="43" fillId="0" borderId="14" xfId="0" applyNumberFormat="1" applyFont="1" applyFill="1" applyBorder="1" applyAlignment="1">
      <alignment horizontal="center"/>
    </xf>
    <xf numFmtId="43" fontId="22" fillId="2" borderId="9" xfId="1" applyFont="1" applyFill="1" applyBorder="1"/>
    <xf numFmtId="49" fontId="22" fillId="0" borderId="9" xfId="0" applyNumberFormat="1" applyFont="1" applyFill="1" applyBorder="1"/>
    <xf numFmtId="0" fontId="22" fillId="0" borderId="14" xfId="0" applyFont="1" applyFill="1" applyBorder="1" applyAlignment="1">
      <alignment horizontal="center" wrapText="1"/>
    </xf>
    <xf numFmtId="0" fontId="22" fillId="0" borderId="35" xfId="0" applyFont="1" applyFill="1" applyBorder="1" applyAlignment="1">
      <alignment horizontal="center" wrapText="1"/>
    </xf>
    <xf numFmtId="0" fontId="22" fillId="0" borderId="9" xfId="0" applyFont="1" applyFill="1" applyBorder="1" applyAlignment="1">
      <alignment horizontal="center" wrapText="1"/>
    </xf>
    <xf numFmtId="0" fontId="51" fillId="0" borderId="0" xfId="0" applyFont="1"/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43" fillId="7" borderId="0" xfId="1" applyFont="1" applyFill="1" applyAlignment="1">
      <alignment horizont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164" fontId="22" fillId="2" borderId="22" xfId="1" applyNumberFormat="1" applyFont="1" applyFill="1" applyBorder="1" applyAlignment="1">
      <alignment horizontal="right"/>
    </xf>
    <xf numFmtId="164" fontId="22" fillId="2" borderId="23" xfId="1" applyNumberFormat="1" applyFont="1" applyFill="1" applyBorder="1" applyAlignment="1">
      <alignment horizontal="right"/>
    </xf>
    <xf numFmtId="164" fontId="22" fillId="2" borderId="24" xfId="1" applyNumberFormat="1" applyFont="1" applyFill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22" xfId="0" applyFont="1" applyFill="1" applyBorder="1" applyAlignment="1">
      <alignment horizontal="right"/>
    </xf>
    <xf numFmtId="0" fontId="29" fillId="2" borderId="23" xfId="0" applyFont="1" applyFill="1" applyBorder="1" applyAlignment="1">
      <alignment horizontal="right"/>
    </xf>
    <xf numFmtId="0" fontId="29" fillId="2" borderId="24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right"/>
    </xf>
    <xf numFmtId="43" fontId="21" fillId="2" borderId="23" xfId="1" applyFont="1" applyFill="1" applyBorder="1" applyAlignment="1">
      <alignment horizontal="right"/>
    </xf>
    <xf numFmtId="43" fontId="21" fillId="2" borderId="24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2" borderId="22" xfId="0" applyFont="1" applyFill="1" applyBorder="1" applyAlignment="1">
      <alignment horizontal="right"/>
    </xf>
    <xf numFmtId="0" fontId="22" fillId="2" borderId="23" xfId="0" applyFont="1" applyFill="1" applyBorder="1" applyAlignment="1">
      <alignment horizontal="right"/>
    </xf>
    <xf numFmtId="0" fontId="22" fillId="2" borderId="24" xfId="0" applyFont="1" applyFill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4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43" fontId="28" fillId="7" borderId="0" xfId="1" applyFont="1" applyFill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19" fillId="12" borderId="14" xfId="1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43" fontId="19" fillId="0" borderId="35" xfId="1" applyFont="1" applyFill="1" applyBorder="1" applyAlignment="1">
      <alignment horizontal="center" wrapText="1"/>
    </xf>
    <xf numFmtId="43" fontId="19" fillId="12" borderId="35" xfId="1" applyFont="1" applyFill="1" applyBorder="1" applyAlignment="1">
      <alignment horizontal="center" wrapText="1"/>
    </xf>
    <xf numFmtId="43" fontId="19" fillId="0" borderId="35" xfId="0" applyNumberFormat="1" applyFont="1" applyFill="1" applyBorder="1" applyAlignment="1">
      <alignment horizontal="center" wrapText="1"/>
    </xf>
    <xf numFmtId="0" fontId="19" fillId="0" borderId="35" xfId="0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43" fontId="19" fillId="12" borderId="9" xfId="1" applyFont="1" applyFill="1" applyBorder="1" applyAlignment="1">
      <alignment horizontal="center" wrapText="1"/>
    </xf>
    <xf numFmtId="43" fontId="19" fillId="0" borderId="9" xfId="0" applyNumberFormat="1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center" wrapText="1"/>
    </xf>
    <xf numFmtId="164" fontId="22" fillId="2" borderId="15" xfId="1" applyNumberFormat="1" applyFont="1" applyFill="1" applyBorder="1" applyAlignment="1">
      <alignment wrapText="1"/>
    </xf>
    <xf numFmtId="0" fontId="22" fillId="0" borderId="15" xfId="1" applyNumberFormat="1" applyFont="1" applyFill="1" applyBorder="1" applyAlignment="1">
      <alignment horizontal="left" wrapText="1"/>
    </xf>
    <xf numFmtId="164" fontId="19" fillId="0" borderId="15" xfId="1" applyNumberFormat="1" applyFont="1" applyFill="1" applyBorder="1"/>
    <xf numFmtId="43" fontId="19" fillId="0" borderId="15" xfId="1" applyFont="1" applyFill="1" applyBorder="1"/>
    <xf numFmtId="164" fontId="22" fillId="8" borderId="1" xfId="1" applyNumberFormat="1" applyFont="1" applyFill="1" applyBorder="1" applyAlignment="1">
      <alignment wrapText="1"/>
    </xf>
    <xf numFmtId="0" fontId="22" fillId="0" borderId="1" xfId="1" applyNumberFormat="1" applyFont="1" applyFill="1" applyBorder="1" applyAlignment="1">
      <alignment horizontal="left" wrapText="1"/>
    </xf>
    <xf numFmtId="43" fontId="19" fillId="0" borderId="1" xfId="1" applyFont="1" applyFill="1" applyBorder="1"/>
    <xf numFmtId="164" fontId="19" fillId="12" borderId="14" xfId="1" applyNumberFormat="1" applyFont="1" applyFill="1" applyBorder="1"/>
    <xf numFmtId="14" fontId="22" fillId="0" borderId="0" xfId="0" applyNumberFormat="1" applyFont="1" applyFill="1" applyBorder="1"/>
    <xf numFmtId="14" fontId="43" fillId="0" borderId="0" xfId="0" applyNumberFormat="1" applyFont="1" applyFill="1" applyBorder="1" applyAlignment="1">
      <alignment horizontal="center"/>
    </xf>
    <xf numFmtId="0" fontId="22" fillId="0" borderId="0" xfId="0" applyFont="1" applyFill="1" applyBorder="1"/>
    <xf numFmtId="164" fontId="19" fillId="12" borderId="35" xfId="1" applyNumberFormat="1" applyFont="1" applyFill="1" applyBorder="1"/>
    <xf numFmtId="165" fontId="43" fillId="0" borderId="14" xfId="1" applyNumberFormat="1" applyFont="1" applyFill="1" applyBorder="1" applyAlignment="1">
      <alignment horizontal="center" wrapText="1"/>
    </xf>
    <xf numFmtId="165" fontId="43" fillId="0" borderId="35" xfId="1" applyNumberFormat="1" applyFont="1" applyFill="1" applyBorder="1" applyAlignment="1">
      <alignment horizontal="center" wrapText="1"/>
    </xf>
    <xf numFmtId="165" fontId="43" fillId="0" borderId="9" xfId="1" applyNumberFormat="1" applyFont="1" applyFill="1" applyBorder="1" applyAlignment="1">
      <alignment horizontal="center" wrapText="1"/>
    </xf>
    <xf numFmtId="43" fontId="21" fillId="0" borderId="24" xfId="1" applyFont="1" applyFill="1" applyBorder="1" applyAlignment="1">
      <alignment horizontal="center" wrapText="1"/>
    </xf>
    <xf numFmtId="164" fontId="40" fillId="2" borderId="14" xfId="1" applyNumberFormat="1" applyFont="1" applyFill="1" applyBorder="1" applyAlignment="1">
      <alignment horizontal="center" vertical="center"/>
    </xf>
    <xf numFmtId="164" fontId="40" fillId="8" borderId="14" xfId="1" applyNumberFormat="1" applyFont="1" applyFill="1" applyBorder="1" applyAlignment="1">
      <alignment horizontal="center" vertical="center"/>
    </xf>
    <xf numFmtId="164" fontId="40" fillId="2" borderId="9" xfId="1" applyNumberFormat="1" applyFont="1" applyFill="1" applyBorder="1" applyAlignment="1">
      <alignment horizontal="center" vertical="center"/>
    </xf>
    <xf numFmtId="164" fontId="40" fillId="8" borderId="9" xfId="1" applyNumberFormat="1" applyFont="1" applyFill="1" applyBorder="1" applyAlignment="1">
      <alignment horizontal="center" vertical="center"/>
    </xf>
    <xf numFmtId="164" fontId="29" fillId="0" borderId="14" xfId="1" applyNumberFormat="1" applyFont="1" applyFill="1" applyBorder="1" applyAlignment="1"/>
    <xf numFmtId="0" fontId="27" fillId="0" borderId="14" xfId="0" applyFont="1" applyBorder="1" applyAlignment="1">
      <alignment horizontal="center" wrapText="1"/>
    </xf>
    <xf numFmtId="43" fontId="22" fillId="0" borderId="10" xfId="1" applyFont="1" applyFill="1" applyBorder="1" applyAlignment="1">
      <alignment horizontal="center" wrapText="1"/>
    </xf>
    <xf numFmtId="43" fontId="22" fillId="0" borderId="10" xfId="0" applyNumberFormat="1" applyFont="1" applyFill="1" applyBorder="1" applyAlignment="1">
      <alignment horizontal="center" wrapText="1"/>
    </xf>
    <xf numFmtId="14" fontId="19" fillId="0" borderId="10" xfId="1" applyNumberFormat="1" applyFont="1" applyFill="1" applyBorder="1" applyAlignment="1">
      <alignment horizontal="center" vertical="center"/>
    </xf>
    <xf numFmtId="14" fontId="19" fillId="0" borderId="6" xfId="1" applyNumberFormat="1" applyFont="1" applyFill="1" applyBorder="1" applyAlignment="1">
      <alignment horizontal="center" vertical="center"/>
    </xf>
    <xf numFmtId="164" fontId="22" fillId="0" borderId="10" xfId="1" applyNumberFormat="1" applyFont="1" applyFill="1" applyBorder="1"/>
    <xf numFmtId="164" fontId="22" fillId="0" borderId="6" xfId="1" applyNumberFormat="1" applyFont="1" applyFill="1" applyBorder="1"/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51"/>
  <sheetViews>
    <sheetView tabSelected="1"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9.28515625" style="8" customWidth="1"/>
    <col min="2" max="2" width="9" style="132" customWidth="1"/>
    <col min="3" max="3" width="57.5703125" style="3" bestFit="1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425781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6.71093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47" t="s">
        <v>1</v>
      </c>
      <c r="B1" s="549" t="s">
        <v>2</v>
      </c>
      <c r="C1" s="551" t="s">
        <v>0</v>
      </c>
      <c r="D1" s="553" t="s">
        <v>62</v>
      </c>
      <c r="E1" s="543" t="s">
        <v>85</v>
      </c>
      <c r="F1" s="544"/>
      <c r="G1" s="544"/>
      <c r="H1" s="544"/>
      <c r="I1" s="544"/>
      <c r="J1" s="544"/>
      <c r="K1" s="544"/>
      <c r="L1" s="558" t="s">
        <v>364</v>
      </c>
      <c r="M1" s="558"/>
      <c r="N1" s="556" t="s">
        <v>63</v>
      </c>
      <c r="O1" s="557"/>
      <c r="P1" s="559" t="s">
        <v>29</v>
      </c>
      <c r="Q1" s="560"/>
      <c r="R1" s="560"/>
      <c r="S1" s="560"/>
      <c r="T1" s="560"/>
      <c r="U1" s="560"/>
      <c r="V1" s="560"/>
      <c r="W1" s="560"/>
      <c r="X1" s="560"/>
      <c r="Y1" s="561"/>
    </row>
    <row r="2" spans="1:25" ht="12" thickBot="1">
      <c r="A2" s="548"/>
      <c r="B2" s="550"/>
      <c r="C2" s="552"/>
      <c r="D2" s="554"/>
      <c r="E2" s="86" t="s">
        <v>94</v>
      </c>
      <c r="F2" s="86" t="s">
        <v>3</v>
      </c>
      <c r="G2" s="86" t="s">
        <v>145</v>
      </c>
      <c r="H2" s="86" t="s">
        <v>95</v>
      </c>
      <c r="I2" s="86" t="s">
        <v>96</v>
      </c>
      <c r="J2" s="86" t="s">
        <v>97</v>
      </c>
      <c r="K2" s="96" t="s">
        <v>143</v>
      </c>
      <c r="L2" s="64" t="s">
        <v>23</v>
      </c>
      <c r="M2" s="150" t="s">
        <v>69</v>
      </c>
      <c r="N2" s="142" t="s">
        <v>23</v>
      </c>
      <c r="O2" s="95" t="s">
        <v>144</v>
      </c>
      <c r="P2" s="349">
        <v>1</v>
      </c>
      <c r="Q2" s="151" t="s">
        <v>223</v>
      </c>
      <c r="R2" s="151" t="s">
        <v>224</v>
      </c>
      <c r="S2" s="151" t="s">
        <v>225</v>
      </c>
      <c r="T2" s="151" t="s">
        <v>226</v>
      </c>
      <c r="U2" s="151" t="s">
        <v>371</v>
      </c>
      <c r="V2" s="151" t="s">
        <v>372</v>
      </c>
      <c r="W2" s="151"/>
      <c r="X2" s="151"/>
      <c r="Y2" s="152"/>
    </row>
    <row r="3" spans="1:25" s="5" customFormat="1" ht="12" thickBot="1">
      <c r="A3" s="445">
        <v>8412</v>
      </c>
      <c r="B3" s="396">
        <v>39825</v>
      </c>
      <c r="C3" s="523" t="s">
        <v>533</v>
      </c>
      <c r="D3" s="397"/>
      <c r="E3" s="409">
        <f>'2-δικαιώμ'!L3</f>
        <v>65.86</v>
      </c>
      <c r="F3" s="409">
        <f>'3-φύλλα2α'!F3</f>
        <v>12</v>
      </c>
      <c r="G3" s="409">
        <f>'4-πολλυπρ'!P3</f>
        <v>0</v>
      </c>
      <c r="H3" s="397">
        <f>'5-αντίγρ'!M3</f>
        <v>42.72</v>
      </c>
      <c r="I3" s="397">
        <f>'6-μεταγρ'!I3</f>
        <v>30</v>
      </c>
      <c r="J3" s="397">
        <f>'7-προςΔΟΥ'!E3</f>
        <v>10</v>
      </c>
      <c r="K3" s="397"/>
      <c r="L3" s="409">
        <f t="shared" ref="L3:L4" si="0">E3+F3+G3+H3+I3+J3+K3</f>
        <v>160.57999999999998</v>
      </c>
      <c r="M3" s="409">
        <v>110</v>
      </c>
      <c r="N3" s="399">
        <f>M3-P3-'8-κ-15-17'!AF3-'14-βιβλΕσ'!M3</f>
        <v>99.59</v>
      </c>
      <c r="O3" s="399">
        <f t="shared" ref="O3:O4" si="1">L3-N3</f>
        <v>60.989999999999981</v>
      </c>
      <c r="P3" s="423">
        <f>'1β-ΤΑΧΔΙΚκλπ'!D2</f>
        <v>0.5</v>
      </c>
      <c r="Q3" s="424"/>
      <c r="R3" s="317"/>
      <c r="S3" s="317"/>
      <c r="T3" s="317"/>
      <c r="U3" s="317"/>
      <c r="V3" s="317"/>
      <c r="W3" s="317"/>
      <c r="X3" s="73"/>
      <c r="Y3" s="73"/>
    </row>
    <row r="4" spans="1:25" s="5" customFormat="1">
      <c r="A4" s="436">
        <v>8413</v>
      </c>
      <c r="B4" s="343">
        <v>39825</v>
      </c>
      <c r="C4" s="362" t="s">
        <v>534</v>
      </c>
      <c r="D4" s="322">
        <v>39586.43</v>
      </c>
      <c r="E4" s="315">
        <f>'2-δικαιώμ'!L4</f>
        <v>414.46158600000001</v>
      </c>
      <c r="F4" s="315">
        <f>'3-φύλλα2α'!F4</f>
        <v>20</v>
      </c>
      <c r="G4" s="315">
        <f>'4-πολλυπρ'!P4</f>
        <v>0</v>
      </c>
      <c r="H4" s="322">
        <f>'5-αντίγρ'!M4</f>
        <v>42.72</v>
      </c>
      <c r="I4" s="322">
        <f>'6-μεταγρ'!I4</f>
        <v>40</v>
      </c>
      <c r="J4" s="322">
        <f>'7-προςΔΟΥ'!E4</f>
        <v>10</v>
      </c>
      <c r="K4" s="322"/>
      <c r="L4" s="315">
        <f t="shared" si="0"/>
        <v>527.18158600000004</v>
      </c>
      <c r="M4" s="315">
        <v>872.83</v>
      </c>
      <c r="N4" s="316">
        <f>M4-P4-'8-κ-15-17'!AF4-'14-βιβλΕσ'!M4</f>
        <v>485.17999999999995</v>
      </c>
      <c r="O4" s="316">
        <f t="shared" si="1"/>
        <v>42.001586000000088</v>
      </c>
      <c r="P4" s="334">
        <f>'1β-ΤΑΧΔΙΚκλπ'!D3</f>
        <v>3</v>
      </c>
      <c r="Q4" s="411"/>
      <c r="R4" s="317"/>
      <c r="S4" s="317"/>
      <c r="T4" s="317"/>
      <c r="U4" s="317"/>
      <c r="V4" s="317"/>
      <c r="W4" s="317"/>
      <c r="X4" s="73"/>
      <c r="Y4" s="73"/>
    </row>
    <row r="5" spans="1:25" s="5" customFormat="1" ht="12" thickBot="1">
      <c r="A5" s="437"/>
      <c r="B5" s="370"/>
      <c r="C5" s="371" t="s">
        <v>535</v>
      </c>
      <c r="D5" s="372">
        <v>6025.74</v>
      </c>
      <c r="E5" s="373">
        <f>'2-δικαιώμ'!L5</f>
        <v>72.142548000000005</v>
      </c>
      <c r="F5" s="373">
        <f>'3-φύλλα2α'!F5</f>
        <v>20</v>
      </c>
      <c r="G5" s="373">
        <f>'4-πολλυπρ'!P5</f>
        <v>0</v>
      </c>
      <c r="H5" s="372">
        <f>'5-αντίγρ'!M5</f>
        <v>0</v>
      </c>
      <c r="I5" s="372">
        <f>'6-μεταγρ'!I5</f>
        <v>0</v>
      </c>
      <c r="J5" s="372">
        <f>'7-προςΔΟΥ'!E5</f>
        <v>0</v>
      </c>
      <c r="K5" s="372"/>
      <c r="L5" s="373">
        <f t="shared" ref="L5:L7" si="2">E5+F5+G5+H5+I5+J5+K5</f>
        <v>92.142548000000005</v>
      </c>
      <c r="M5" s="373"/>
      <c r="N5" s="383">
        <f>M5-P5-'8-κ-15-17'!AF5-'14-βιβλΕσ'!M5</f>
        <v>0</v>
      </c>
      <c r="O5" s="383">
        <f t="shared" ref="O5:O7" si="3">L5-N5</f>
        <v>92.142548000000005</v>
      </c>
      <c r="P5" s="418">
        <f>'1β-ΤΑΧΔΙΚκλπ'!D4</f>
        <v>0</v>
      </c>
      <c r="Q5" s="419"/>
      <c r="R5" s="419"/>
      <c r="S5" s="419"/>
      <c r="T5" s="317"/>
      <c r="U5" s="317"/>
      <c r="V5" s="317"/>
      <c r="W5" s="317"/>
      <c r="X5" s="73"/>
      <c r="Y5" s="73"/>
    </row>
    <row r="6" spans="1:25" s="5" customFormat="1">
      <c r="A6" s="428">
        <v>8414</v>
      </c>
      <c r="B6" s="343">
        <v>39825</v>
      </c>
      <c r="C6" s="362" t="s">
        <v>534</v>
      </c>
      <c r="D6" s="322">
        <v>56324.52</v>
      </c>
      <c r="E6" s="315">
        <f>'2-δικαιώμ'!L6</f>
        <v>585.19010400000002</v>
      </c>
      <c r="F6" s="315">
        <f>'3-φύλλα2α'!F6</f>
        <v>20</v>
      </c>
      <c r="G6" s="315">
        <f>'4-πολλυπρ'!P6</f>
        <v>0</v>
      </c>
      <c r="H6" s="322">
        <f>'5-αντίγρ'!M6</f>
        <v>42.72</v>
      </c>
      <c r="I6" s="322">
        <f>'6-μεταγρ'!I6</f>
        <v>40</v>
      </c>
      <c r="J6" s="322">
        <f>'7-προςΔΟΥ'!E6</f>
        <v>10</v>
      </c>
      <c r="K6" s="322"/>
      <c r="L6" s="315">
        <f t="shared" si="2"/>
        <v>697.91010400000005</v>
      </c>
      <c r="M6" s="315">
        <v>1203.42</v>
      </c>
      <c r="N6" s="316">
        <f>M6-P6-'8-κ-15-17'!AF6-'14-βιβλΕσ'!M6</f>
        <v>655.92000000000007</v>
      </c>
      <c r="O6" s="316">
        <f t="shared" si="3"/>
        <v>41.990103999999974</v>
      </c>
      <c r="P6" s="334">
        <f>'1β-ΤΑΧΔΙΚκλπ'!D5</f>
        <v>3</v>
      </c>
      <c r="Q6" s="411"/>
      <c r="R6" s="411"/>
      <c r="S6" s="411"/>
      <c r="T6" s="317"/>
      <c r="U6" s="317"/>
      <c r="V6" s="317"/>
      <c r="W6" s="317"/>
      <c r="X6" s="73"/>
      <c r="Y6" s="73"/>
    </row>
    <row r="7" spans="1:25" s="5" customFormat="1" ht="12" thickBot="1">
      <c r="A7" s="395"/>
      <c r="B7" s="370"/>
      <c r="C7" s="371" t="s">
        <v>535</v>
      </c>
      <c r="D7" s="372">
        <v>21364.14</v>
      </c>
      <c r="E7" s="373">
        <f>'2-δικαιώμ'!L7</f>
        <v>228.59422800000002</v>
      </c>
      <c r="F7" s="373">
        <f>'3-φύλλα2α'!F7</f>
        <v>20</v>
      </c>
      <c r="G7" s="373">
        <f>'4-πολλυπρ'!P7</f>
        <v>0</v>
      </c>
      <c r="H7" s="372">
        <f>'5-αντίγρ'!M7</f>
        <v>0</v>
      </c>
      <c r="I7" s="372">
        <f>'6-μεταγρ'!I7</f>
        <v>0</v>
      </c>
      <c r="J7" s="372">
        <f>'7-προςΔΟΥ'!E7</f>
        <v>10</v>
      </c>
      <c r="K7" s="372"/>
      <c r="L7" s="373">
        <f t="shared" si="2"/>
        <v>258.59422800000004</v>
      </c>
      <c r="M7" s="373"/>
      <c r="N7" s="383">
        <f>M7-P7-'8-κ-15-17'!AF7-'14-βιβλΕσ'!M7</f>
        <v>0</v>
      </c>
      <c r="O7" s="383">
        <f t="shared" si="3"/>
        <v>258.59422800000004</v>
      </c>
      <c r="P7" s="418">
        <f>'1β-ΤΑΧΔΙΚκλπ'!D6</f>
        <v>0</v>
      </c>
      <c r="Q7" s="419"/>
      <c r="R7" s="419"/>
      <c r="S7" s="419"/>
      <c r="T7" s="419"/>
      <c r="U7" s="419"/>
      <c r="V7" s="419"/>
      <c r="W7" s="317"/>
      <c r="X7" s="73"/>
      <c r="Y7" s="73"/>
    </row>
    <row r="8" spans="1:25">
      <c r="A8" s="545" t="s">
        <v>47</v>
      </c>
      <c r="B8" s="546"/>
      <c r="C8" s="546"/>
      <c r="D8" s="546"/>
      <c r="E8" s="444">
        <f t="shared" ref="E8:O8" si="4">SUM(E3:E7)</f>
        <v>1366.248466</v>
      </c>
      <c r="F8" s="444">
        <f t="shared" si="4"/>
        <v>92</v>
      </c>
      <c r="G8" s="444">
        <f t="shared" si="4"/>
        <v>0</v>
      </c>
      <c r="H8" s="444">
        <f t="shared" si="4"/>
        <v>128.16</v>
      </c>
      <c r="I8" s="444">
        <f t="shared" si="4"/>
        <v>110</v>
      </c>
      <c r="J8" s="444">
        <f t="shared" si="4"/>
        <v>40</v>
      </c>
      <c r="K8" s="444">
        <f t="shared" si="4"/>
        <v>0</v>
      </c>
      <c r="L8" s="444">
        <f t="shared" si="4"/>
        <v>1736.4084660000003</v>
      </c>
      <c r="M8" s="444">
        <f t="shared" si="4"/>
        <v>2186.25</v>
      </c>
      <c r="N8" s="444">
        <f t="shared" si="4"/>
        <v>1240.69</v>
      </c>
      <c r="O8" s="444">
        <f t="shared" si="4"/>
        <v>495.71846600000009</v>
      </c>
    </row>
    <row r="10" spans="1:25">
      <c r="P10" s="162" t="s">
        <v>100</v>
      </c>
      <c r="Q10" s="124"/>
      <c r="R10" s="124"/>
      <c r="S10" s="124"/>
      <c r="T10" s="134"/>
      <c r="U10" s="134"/>
      <c r="V10" s="134"/>
      <c r="X10" s="124"/>
      <c r="Y10" s="124"/>
    </row>
    <row r="11" spans="1:25">
      <c r="C11" s="3" t="s">
        <v>539</v>
      </c>
      <c r="K11" s="206" t="s">
        <v>496</v>
      </c>
      <c r="L11" s="8"/>
      <c r="M11" s="8"/>
      <c r="Q11" s="112" t="s">
        <v>367</v>
      </c>
      <c r="R11" s="112"/>
      <c r="S11" s="112"/>
      <c r="T11" s="126"/>
      <c r="U11" s="134"/>
      <c r="V11" s="134"/>
      <c r="X11" s="125"/>
      <c r="Y11" s="112"/>
    </row>
    <row r="12" spans="1:25">
      <c r="K12" s="358" t="s">
        <v>227</v>
      </c>
      <c r="L12" s="113"/>
      <c r="M12" s="113"/>
      <c r="Q12" s="112"/>
      <c r="R12" s="112" t="s">
        <v>140</v>
      </c>
      <c r="S12" s="112"/>
      <c r="T12" s="134"/>
      <c r="U12" s="134"/>
      <c r="V12" s="134"/>
      <c r="X12" s="112"/>
    </row>
    <row r="13" spans="1:25">
      <c r="C13" s="542" t="s">
        <v>540</v>
      </c>
      <c r="K13" s="205" t="s">
        <v>228</v>
      </c>
      <c r="S13" s="112" t="s">
        <v>366</v>
      </c>
      <c r="T13" s="90"/>
      <c r="U13" s="90"/>
      <c r="V13" s="90"/>
    </row>
    <row r="14" spans="1:25"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T14" s="112" t="s">
        <v>368</v>
      </c>
      <c r="U14" s="134"/>
      <c r="V14" s="134"/>
    </row>
    <row r="15" spans="1:25">
      <c r="T15" s="90"/>
      <c r="U15" s="134" t="s">
        <v>369</v>
      </c>
      <c r="V15" s="134"/>
    </row>
    <row r="16" spans="1:25">
      <c r="T16" s="90"/>
      <c r="U16" s="90"/>
      <c r="V16" s="134" t="s">
        <v>370</v>
      </c>
    </row>
    <row r="17" spans="3:23">
      <c r="F17" s="168" t="s">
        <v>515</v>
      </c>
      <c r="H17" s="168"/>
      <c r="I17" s="347" t="s">
        <v>255</v>
      </c>
      <c r="J17" s="126" t="s">
        <v>511</v>
      </c>
      <c r="L17" s="400" t="s">
        <v>512</v>
      </c>
      <c r="T17" s="112"/>
      <c r="U17" s="134"/>
      <c r="V17" s="134"/>
    </row>
    <row r="18" spans="3:23">
      <c r="C18" s="3" t="s">
        <v>537</v>
      </c>
      <c r="E18" s="348">
        <v>8412</v>
      </c>
      <c r="F18" s="2">
        <v>110</v>
      </c>
      <c r="G18" s="2" t="s">
        <v>320</v>
      </c>
      <c r="H18" s="384"/>
      <c r="I18" s="4"/>
      <c r="J18" s="4">
        <v>0.5</v>
      </c>
      <c r="K18" s="4"/>
      <c r="L18" s="4">
        <v>0.5</v>
      </c>
      <c r="T18" s="90"/>
      <c r="U18" s="134"/>
      <c r="V18" s="134"/>
    </row>
    <row r="19" spans="3:23">
      <c r="C19" s="369" t="s">
        <v>538</v>
      </c>
      <c r="D19" s="347"/>
      <c r="E19" s="348"/>
      <c r="G19" s="2" t="s">
        <v>360</v>
      </c>
      <c r="H19" s="4"/>
      <c r="I19" s="4"/>
      <c r="J19" s="4"/>
      <c r="K19" s="4"/>
      <c r="L19" s="4"/>
      <c r="T19" s="90"/>
      <c r="U19" s="134"/>
      <c r="V19" s="134"/>
    </row>
    <row r="20" spans="3:23">
      <c r="E20" s="348"/>
      <c r="G20" s="2" t="s">
        <v>80</v>
      </c>
      <c r="H20" s="4">
        <v>74</v>
      </c>
      <c r="I20" s="4">
        <v>8.14</v>
      </c>
      <c r="J20" s="4">
        <v>74</v>
      </c>
      <c r="K20" s="4"/>
      <c r="L20" s="4">
        <v>74</v>
      </c>
      <c r="T20" s="90"/>
      <c r="U20" s="134"/>
      <c r="V20" s="134"/>
    </row>
    <row r="21" spans="3:23">
      <c r="G21" s="130" t="s">
        <v>501</v>
      </c>
      <c r="H21" s="4"/>
      <c r="I21" s="4"/>
      <c r="J21" s="4"/>
      <c r="K21" s="4"/>
      <c r="L21" s="4"/>
      <c r="T21" s="90"/>
      <c r="U21" s="90"/>
      <c r="V21" s="134"/>
    </row>
    <row r="22" spans="3:23">
      <c r="G22" s="130" t="s">
        <v>502</v>
      </c>
      <c r="H22" s="4"/>
      <c r="I22" s="4"/>
      <c r="J22" s="4"/>
      <c r="K22" s="4"/>
      <c r="L22" s="4"/>
      <c r="U22" s="134"/>
      <c r="V22" s="134"/>
      <c r="W22" s="134"/>
    </row>
    <row r="23" spans="3:23">
      <c r="G23" s="130" t="s">
        <v>503</v>
      </c>
      <c r="H23" s="199">
        <v>20</v>
      </c>
      <c r="I23" s="4"/>
      <c r="J23" s="4">
        <v>12</v>
      </c>
      <c r="K23" s="4"/>
      <c r="L23" s="4">
        <v>12</v>
      </c>
      <c r="U23" s="90"/>
      <c r="V23" s="134"/>
      <c r="W23" s="134"/>
    </row>
    <row r="24" spans="3:23">
      <c r="G24" s="130" t="s">
        <v>95</v>
      </c>
      <c r="H24" s="438">
        <v>16</v>
      </c>
      <c r="I24" s="4">
        <v>1.77</v>
      </c>
      <c r="J24" s="4">
        <v>48</v>
      </c>
      <c r="K24" s="4"/>
      <c r="L24" s="4">
        <v>48</v>
      </c>
      <c r="U24" s="90"/>
      <c r="V24" s="90"/>
      <c r="W24" s="90"/>
    </row>
    <row r="25" spans="3:23">
      <c r="G25" s="2" t="s">
        <v>504</v>
      </c>
      <c r="H25" s="4"/>
      <c r="I25" s="4"/>
      <c r="J25" s="4"/>
      <c r="K25" s="4"/>
      <c r="L25" s="4"/>
      <c r="U25" s="90"/>
      <c r="V25" s="90"/>
      <c r="W25" s="90"/>
    </row>
    <row r="26" spans="3:23">
      <c r="H26" s="168">
        <f>SUM(H18:H25)</f>
        <v>110</v>
      </c>
      <c r="I26" s="168">
        <f>SUM(I18:I25)</f>
        <v>9.91</v>
      </c>
      <c r="J26" s="168">
        <f>SUM(J18:J25)</f>
        <v>134.5</v>
      </c>
      <c r="L26" s="168">
        <f>SUM(L18:L25)</f>
        <v>134.5</v>
      </c>
    </row>
    <row r="27" spans="3:23">
      <c r="H27" s="2">
        <f>F18-H26</f>
        <v>0</v>
      </c>
    </row>
    <row r="29" spans="3:23">
      <c r="D29" s="359"/>
      <c r="F29" s="168" t="s">
        <v>515</v>
      </c>
      <c r="H29" s="168"/>
      <c r="I29" s="347" t="s">
        <v>255</v>
      </c>
      <c r="J29" s="126" t="s">
        <v>511</v>
      </c>
      <c r="L29" s="555" t="s">
        <v>512</v>
      </c>
      <c r="M29" s="555"/>
    </row>
    <row r="30" spans="3:23">
      <c r="E30" s="348">
        <v>8413</v>
      </c>
      <c r="F30" s="2">
        <v>872.83</v>
      </c>
      <c r="G30" s="2" t="s">
        <v>320</v>
      </c>
      <c r="H30" s="384"/>
      <c r="I30" s="4"/>
      <c r="J30" s="2">
        <v>3</v>
      </c>
      <c r="L30" s="2">
        <v>0.5</v>
      </c>
      <c r="M30" s="2">
        <v>0.5</v>
      </c>
    </row>
    <row r="31" spans="3:23">
      <c r="E31" s="348"/>
      <c r="G31" s="2" t="s">
        <v>360</v>
      </c>
      <c r="H31" s="4">
        <v>306.79000000000002</v>
      </c>
      <c r="I31" s="4"/>
      <c r="J31" s="2">
        <v>306.79000000000002</v>
      </c>
      <c r="L31" s="2">
        <v>306.79000000000002</v>
      </c>
      <c r="M31" s="2">
        <v>46.7</v>
      </c>
    </row>
    <row r="32" spans="3:23">
      <c r="E32" s="348"/>
      <c r="G32" s="2" t="s">
        <v>80</v>
      </c>
      <c r="H32" s="4"/>
      <c r="I32" s="4"/>
    </row>
    <row r="33" spans="5:14">
      <c r="G33" s="130" t="s">
        <v>501</v>
      </c>
      <c r="H33" s="4">
        <v>12</v>
      </c>
      <c r="I33" s="4"/>
      <c r="J33" s="2">
        <v>12</v>
      </c>
      <c r="L33" s="2">
        <v>12</v>
      </c>
      <c r="M33" s="2">
        <v>12</v>
      </c>
    </row>
    <row r="34" spans="5:14">
      <c r="G34" s="130" t="s">
        <v>502</v>
      </c>
      <c r="H34" s="438">
        <v>470.81</v>
      </c>
      <c r="I34" s="4">
        <v>72.58</v>
      </c>
      <c r="J34" s="2">
        <v>475.04</v>
      </c>
      <c r="L34" s="2">
        <v>475.04</v>
      </c>
      <c r="M34" s="2">
        <v>72.31</v>
      </c>
    </row>
    <row r="35" spans="5:14">
      <c r="G35" s="130" t="s">
        <v>503</v>
      </c>
      <c r="H35" s="199">
        <v>24</v>
      </c>
      <c r="I35" s="4"/>
      <c r="J35" s="2">
        <v>20</v>
      </c>
      <c r="L35" s="2">
        <v>20</v>
      </c>
      <c r="M35" s="2">
        <v>20</v>
      </c>
    </row>
    <row r="36" spans="5:14">
      <c r="G36" s="130" t="s">
        <v>95</v>
      </c>
      <c r="H36" s="199">
        <v>56</v>
      </c>
      <c r="I36" s="4">
        <v>5.28</v>
      </c>
      <c r="J36" s="2">
        <v>48</v>
      </c>
      <c r="L36" s="2">
        <v>48</v>
      </c>
    </row>
    <row r="37" spans="5:14">
      <c r="G37" s="195" t="s">
        <v>504</v>
      </c>
      <c r="H37" s="195">
        <v>3.23</v>
      </c>
      <c r="I37" s="4"/>
    </row>
    <row r="38" spans="5:14">
      <c r="H38" s="168">
        <f>SUM(H30:H37)</f>
        <v>872.83</v>
      </c>
      <c r="I38" s="168">
        <f t="shared" ref="I38:M38" si="5">SUM(I30:I37)</f>
        <v>77.86</v>
      </c>
      <c r="J38" s="168">
        <f t="shared" si="5"/>
        <v>864.83</v>
      </c>
      <c r="K38" s="168">
        <f t="shared" si="5"/>
        <v>0</v>
      </c>
      <c r="L38" s="168">
        <f t="shared" si="5"/>
        <v>862.33</v>
      </c>
      <c r="M38" s="168">
        <f t="shared" si="5"/>
        <v>151.51</v>
      </c>
      <c r="N38" s="195">
        <f>SUM(L38:M38)</f>
        <v>1013.84</v>
      </c>
    </row>
    <row r="39" spans="5:14">
      <c r="H39" s="2">
        <f>F30-H38</f>
        <v>0</v>
      </c>
    </row>
    <row r="41" spans="5:14">
      <c r="F41" s="168" t="s">
        <v>515</v>
      </c>
      <c r="H41" s="168"/>
      <c r="I41" s="347" t="s">
        <v>255</v>
      </c>
      <c r="J41" s="126" t="s">
        <v>511</v>
      </c>
      <c r="L41" s="555" t="s">
        <v>512</v>
      </c>
      <c r="M41" s="555"/>
    </row>
    <row r="42" spans="5:14">
      <c r="E42" s="348">
        <v>8414</v>
      </c>
      <c r="F42" s="2">
        <v>1203.42</v>
      </c>
      <c r="G42" s="2" t="s">
        <v>320</v>
      </c>
      <c r="H42" s="384"/>
      <c r="I42" s="4"/>
      <c r="J42" s="2">
        <v>3</v>
      </c>
      <c r="L42" s="2">
        <v>0.5</v>
      </c>
      <c r="M42" s="2">
        <v>0.5</v>
      </c>
    </row>
    <row r="43" spans="5:14">
      <c r="E43" s="348"/>
      <c r="G43" s="2" t="s">
        <v>360</v>
      </c>
      <c r="H43" s="4">
        <v>436.52</v>
      </c>
      <c r="I43" s="4"/>
      <c r="J43" s="2">
        <v>436.52</v>
      </c>
      <c r="L43" s="2">
        <v>436.52</v>
      </c>
      <c r="M43" s="2">
        <v>165.57</v>
      </c>
    </row>
    <row r="44" spans="5:14">
      <c r="E44" s="348"/>
      <c r="G44" s="2" t="s">
        <v>80</v>
      </c>
      <c r="H44" s="4"/>
      <c r="I44" s="4"/>
    </row>
    <row r="45" spans="5:14">
      <c r="G45" s="130" t="s">
        <v>501</v>
      </c>
      <c r="H45" s="4">
        <v>12</v>
      </c>
      <c r="I45" s="4"/>
      <c r="J45" s="2">
        <v>12</v>
      </c>
      <c r="L45" s="2">
        <v>12</v>
      </c>
      <c r="M45" s="2">
        <v>12</v>
      </c>
    </row>
    <row r="46" spans="5:14">
      <c r="G46" s="130" t="s">
        <v>502</v>
      </c>
      <c r="H46" s="438">
        <v>671.67</v>
      </c>
      <c r="I46" s="4">
        <v>102.7</v>
      </c>
      <c r="J46" s="2">
        <v>675.89</v>
      </c>
      <c r="L46" s="2">
        <v>675.89</v>
      </c>
      <c r="M46" s="2">
        <v>256.37</v>
      </c>
    </row>
    <row r="47" spans="5:14">
      <c r="G47" s="130" t="s">
        <v>503</v>
      </c>
      <c r="H47" s="199">
        <v>24</v>
      </c>
      <c r="I47" s="4"/>
      <c r="J47" s="2">
        <v>20</v>
      </c>
      <c r="L47" s="2">
        <v>20</v>
      </c>
      <c r="M47" s="2">
        <v>20</v>
      </c>
    </row>
    <row r="48" spans="5:14">
      <c r="G48" s="130" t="s">
        <v>95</v>
      </c>
      <c r="H48" s="199">
        <v>56</v>
      </c>
      <c r="I48" s="4">
        <v>5.28</v>
      </c>
      <c r="J48" s="2">
        <v>48</v>
      </c>
      <c r="L48" s="2">
        <v>48</v>
      </c>
    </row>
    <row r="49" spans="7:14">
      <c r="G49" s="195" t="s">
        <v>504</v>
      </c>
      <c r="H49" s="195">
        <v>3.23</v>
      </c>
      <c r="I49" s="4"/>
    </row>
    <row r="50" spans="7:14">
      <c r="H50" s="168">
        <f>SUM(H42:H49)</f>
        <v>1203.42</v>
      </c>
      <c r="I50" s="168">
        <f t="shared" ref="I50" si="6">SUM(I42:I49)</f>
        <v>107.98</v>
      </c>
      <c r="J50" s="168">
        <f t="shared" ref="J50" si="7">SUM(J42:J49)</f>
        <v>1195.4099999999999</v>
      </c>
      <c r="K50" s="168">
        <f t="shared" ref="K50" si="8">SUM(K42:K49)</f>
        <v>0</v>
      </c>
      <c r="L50" s="168">
        <f t="shared" ref="L50" si="9">SUM(L42:L49)</f>
        <v>1192.9099999999999</v>
      </c>
      <c r="M50" s="168">
        <f t="shared" ref="M50" si="10">SUM(M42:M49)</f>
        <v>454.44</v>
      </c>
      <c r="N50" s="195">
        <f>SUM(L50:M50)</f>
        <v>1647.35</v>
      </c>
    </row>
    <row r="51" spans="7:14">
      <c r="H51" s="2">
        <f>F42-H50</f>
        <v>0</v>
      </c>
    </row>
  </sheetData>
  <mergeCells count="11">
    <mergeCell ref="L41:M41"/>
    <mergeCell ref="N1:O1"/>
    <mergeCell ref="L1:M1"/>
    <mergeCell ref="L29:M29"/>
    <mergeCell ref="P1:Y1"/>
    <mergeCell ref="E1:K1"/>
    <mergeCell ref="A8:D8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4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8.140625" style="3" bestFit="1" customWidth="1"/>
    <col min="2" max="2" width="58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93" t="s">
        <v>19</v>
      </c>
      <c r="B1" s="695" t="s">
        <v>348</v>
      </c>
      <c r="C1" s="695" t="s">
        <v>87</v>
      </c>
      <c r="D1" s="697" t="s">
        <v>349</v>
      </c>
      <c r="E1" s="698"/>
      <c r="F1" s="698"/>
      <c r="G1" s="699" t="s">
        <v>321</v>
      </c>
      <c r="H1" s="700"/>
      <c r="I1" s="689" t="s">
        <v>322</v>
      </c>
      <c r="J1" s="689"/>
      <c r="K1" s="246"/>
      <c r="L1" s="247"/>
      <c r="M1" s="690" t="s">
        <v>350</v>
      </c>
      <c r="N1" s="690"/>
      <c r="O1" s="690"/>
      <c r="P1" s="247"/>
      <c r="Q1" s="690" t="s">
        <v>351</v>
      </c>
      <c r="R1" s="690"/>
      <c r="S1" s="690"/>
      <c r="T1" s="690"/>
      <c r="U1" s="248"/>
      <c r="V1" s="691" t="s">
        <v>321</v>
      </c>
      <c r="W1" s="691" t="s">
        <v>352</v>
      </c>
      <c r="X1" s="691" t="s">
        <v>353</v>
      </c>
      <c r="Y1" s="248"/>
      <c r="Z1" s="683" t="s">
        <v>354</v>
      </c>
      <c r="AA1" s="684"/>
      <c r="AB1" s="684"/>
      <c r="AC1" s="684"/>
      <c r="AD1" s="685"/>
    </row>
    <row r="2" spans="1:30" ht="12" thickBot="1">
      <c r="A2" s="694"/>
      <c r="B2" s="696"/>
      <c r="C2" s="696"/>
      <c r="D2" s="200" t="s">
        <v>326</v>
      </c>
      <c r="E2" s="200" t="s">
        <v>332</v>
      </c>
      <c r="F2" s="145" t="s">
        <v>333</v>
      </c>
      <c r="G2" s="201" t="s">
        <v>355</v>
      </c>
      <c r="H2" s="202" t="s">
        <v>356</v>
      </c>
      <c r="I2" s="201" t="s">
        <v>357</v>
      </c>
      <c r="J2" s="203" t="s">
        <v>358</v>
      </c>
      <c r="K2" s="249" t="s">
        <v>359</v>
      </c>
      <c r="L2" s="250"/>
      <c r="M2" s="251" t="s">
        <v>362</v>
      </c>
      <c r="N2" s="251" t="s">
        <v>360</v>
      </c>
      <c r="O2" s="251" t="s">
        <v>361</v>
      </c>
      <c r="P2" s="250"/>
      <c r="Q2" s="252" t="s">
        <v>362</v>
      </c>
      <c r="R2" s="253">
        <v>1.2999999999999999E-2</v>
      </c>
      <c r="S2" s="253">
        <v>6.4999999999999997E-3</v>
      </c>
      <c r="T2" s="254">
        <v>1.25E-3</v>
      </c>
      <c r="U2" s="255"/>
      <c r="V2" s="692"/>
      <c r="W2" s="692"/>
      <c r="X2" s="692"/>
      <c r="Y2" s="255"/>
      <c r="Z2" s="256" t="s">
        <v>362</v>
      </c>
      <c r="AA2" s="256" t="s">
        <v>360</v>
      </c>
      <c r="AB2" s="257" t="s">
        <v>361</v>
      </c>
      <c r="AC2" s="256" t="s">
        <v>352</v>
      </c>
      <c r="AD2" s="256" t="s">
        <v>353</v>
      </c>
    </row>
    <row r="3" spans="1:30" s="17" customFormat="1">
      <c r="A3" s="118">
        <f>'1-συμβολαια'!A3</f>
        <v>8412</v>
      </c>
      <c r="B3" s="118" t="str">
        <f>'1-συμβολαια'!C3</f>
        <v>οριζόντιος σύσταση</v>
      </c>
      <c r="C3" s="204">
        <f>'1-συμβολαια'!D3</f>
        <v>0</v>
      </c>
      <c r="D3" s="27">
        <f>'8-κ-15-17'!D3</f>
        <v>0</v>
      </c>
      <c r="E3" s="27">
        <f>'8-κ-15-17'!M3</f>
        <v>0</v>
      </c>
      <c r="F3" s="27">
        <f>'8-κ-15-17'!V3</f>
        <v>0</v>
      </c>
      <c r="G3" s="27">
        <f>'2-δικαιώμ'!H3</f>
        <v>0</v>
      </c>
      <c r="H3" s="27">
        <f>'2-δικαιώμ'!I3</f>
        <v>3.7</v>
      </c>
      <c r="I3" s="27">
        <f>'2-δικαιώμ'!J3</f>
        <v>3.7</v>
      </c>
      <c r="J3" s="27">
        <f>'2-δικαιώμ'!K3</f>
        <v>0.74</v>
      </c>
      <c r="K3" s="149"/>
      <c r="L3" s="149"/>
      <c r="M3" s="34"/>
      <c r="N3" s="34"/>
      <c r="O3" s="34"/>
      <c r="P3" s="149"/>
      <c r="Q3" s="34"/>
      <c r="R3" s="34"/>
      <c r="S3" s="34"/>
      <c r="T3" s="34"/>
      <c r="U3" s="149"/>
      <c r="V3" s="34">
        <f>'2-δικαιώμ'!H3+'2-δικαιώμ'!I3</f>
        <v>3.7</v>
      </c>
      <c r="W3" s="34">
        <f>'2-δικαιώμ'!J3</f>
        <v>3.7</v>
      </c>
      <c r="X3" s="34">
        <f>'2-δικαιώμ'!K3</f>
        <v>0.74</v>
      </c>
      <c r="Y3" s="149"/>
      <c r="Z3" s="34"/>
      <c r="AA3" s="34"/>
      <c r="AB3" s="34"/>
      <c r="AC3" s="34"/>
      <c r="AD3" s="34"/>
    </row>
    <row r="4" spans="1:30" s="17" customFormat="1">
      <c r="A4" s="118">
        <f>'1-συμβολαια'!A4</f>
        <v>8413</v>
      </c>
      <c r="B4" s="118" t="str">
        <f>'1-συμβολαια'!C4</f>
        <v>γονική</v>
      </c>
      <c r="C4" s="204">
        <f>'1-συμβολαια'!D4</f>
        <v>39586.43</v>
      </c>
      <c r="D4" s="27">
        <f>'8-κ-15-17'!D4</f>
        <v>0</v>
      </c>
      <c r="E4" s="27">
        <f>'8-κ-15-17'!M4</f>
        <v>257.31179500000002</v>
      </c>
      <c r="F4" s="27">
        <f>'8-κ-15-17'!V4</f>
        <v>49.483037500000002</v>
      </c>
      <c r="G4" s="27">
        <f>'2-δικαιώμ'!H4</f>
        <v>42.753344400000003</v>
      </c>
      <c r="H4" s="27">
        <f>'2-δικαιώμ'!I4</f>
        <v>0.60000000000000009</v>
      </c>
      <c r="I4" s="27">
        <f>'2-δικαιώμ'!J4</f>
        <v>24.351858000000004</v>
      </c>
      <c r="J4" s="27">
        <f>'2-δικαιώμ'!K4</f>
        <v>4.8703716000000004</v>
      </c>
      <c r="K4" s="149"/>
      <c r="L4" s="149"/>
      <c r="M4" s="34"/>
      <c r="N4" s="34"/>
      <c r="O4" s="34"/>
      <c r="P4" s="149"/>
      <c r="Q4" s="34"/>
      <c r="R4" s="34"/>
      <c r="S4" s="34"/>
      <c r="T4" s="34"/>
      <c r="U4" s="149"/>
      <c r="V4" s="34">
        <f>'2-δικαιώμ'!H4+'2-δικαιώμ'!I4</f>
        <v>43.353344400000005</v>
      </c>
      <c r="W4" s="34">
        <f>'2-δικαιώμ'!J4</f>
        <v>24.351858000000004</v>
      </c>
      <c r="X4" s="34">
        <f>'2-δικαιώμ'!K4</f>
        <v>4.8703716000000004</v>
      </c>
      <c r="Y4" s="149"/>
      <c r="Z4" s="34"/>
      <c r="AA4" s="34"/>
      <c r="AB4" s="34"/>
      <c r="AC4" s="34"/>
      <c r="AD4" s="34"/>
    </row>
    <row r="5" spans="1:30" s="17" customFormat="1">
      <c r="A5" s="118"/>
      <c r="B5" s="118" t="str">
        <f>'1-συμβολαια'!C5</f>
        <v>χρησικτησία οικοπέδου = 1975 ΑΓΟΡΑΠΩΛΗΣΙΑΣ ΠΡΟΣΥΜΦΩΝΟ 4461καπολα</v>
      </c>
      <c r="C5" s="204">
        <f>'1-συμβολαια'!D5</f>
        <v>6025.74</v>
      </c>
      <c r="D5" s="27">
        <f>'8-κ-15-17'!D5</f>
        <v>0</v>
      </c>
      <c r="E5" s="27">
        <f>'8-κ-15-17'!M5</f>
        <v>39.167310000000001</v>
      </c>
      <c r="F5" s="27">
        <f>'8-κ-15-17'!V5</f>
        <v>7.5321749999999996</v>
      </c>
      <c r="G5" s="27">
        <f>'2-δικαιώμ'!H5</f>
        <v>6.5077992</v>
      </c>
      <c r="H5" s="27">
        <f>'2-δικαιώμ'!I5</f>
        <v>0.60000000000000009</v>
      </c>
      <c r="I5" s="27">
        <f>'2-δικαιώμ'!J5</f>
        <v>4.2154440000000006</v>
      </c>
      <c r="J5" s="27">
        <f>'2-δικαιώμ'!K5</f>
        <v>0.84308880000000008</v>
      </c>
      <c r="K5" s="149"/>
      <c r="L5" s="149"/>
      <c r="M5" s="34"/>
      <c r="N5" s="34"/>
      <c r="O5" s="34"/>
      <c r="P5" s="149"/>
      <c r="Q5" s="34"/>
      <c r="R5" s="34"/>
      <c r="S5" s="34"/>
      <c r="T5" s="34"/>
      <c r="U5" s="149"/>
      <c r="V5" s="34">
        <f>'2-δικαιώμ'!H5+'2-δικαιώμ'!I5</f>
        <v>7.1077992000000005</v>
      </c>
      <c r="W5" s="34">
        <f>'2-δικαιώμ'!J5</f>
        <v>4.2154440000000006</v>
      </c>
      <c r="X5" s="34">
        <f>'2-δικαιώμ'!K5</f>
        <v>0.84308880000000008</v>
      </c>
      <c r="Y5" s="149"/>
      <c r="Z5" s="34"/>
      <c r="AA5" s="34"/>
      <c r="AB5" s="34"/>
      <c r="AC5" s="34"/>
      <c r="AD5" s="34"/>
    </row>
    <row r="6" spans="1:30" s="17" customFormat="1">
      <c r="A6" s="118">
        <f>'1-συμβολαια'!A6</f>
        <v>8414</v>
      </c>
      <c r="B6" s="118" t="str">
        <f>'1-συμβολαια'!C6</f>
        <v>γονική</v>
      </c>
      <c r="C6" s="204">
        <f>'1-συμβολαια'!D6</f>
        <v>56324.52</v>
      </c>
      <c r="D6" s="27">
        <f>'8-κ-15-17'!D6</f>
        <v>0</v>
      </c>
      <c r="E6" s="27">
        <f>'8-κ-15-17'!M6</f>
        <v>366.10937999999999</v>
      </c>
      <c r="F6" s="27">
        <f>'8-κ-15-17'!V6</f>
        <v>70.405649999999994</v>
      </c>
      <c r="G6" s="27">
        <f>'2-δικαιώμ'!H6</f>
        <v>60.830481599999992</v>
      </c>
      <c r="H6" s="27">
        <f>'2-δικαιώμ'!I6</f>
        <v>0.60000000000000009</v>
      </c>
      <c r="I6" s="27">
        <f>'2-δικαιώμ'!J6</f>
        <v>34.394711999999998</v>
      </c>
      <c r="J6" s="27">
        <f>'2-δικαιώμ'!K6</f>
        <v>6.8789423999999997</v>
      </c>
      <c r="K6" s="149"/>
      <c r="L6" s="149"/>
      <c r="M6" s="34"/>
      <c r="N6" s="34"/>
      <c r="O6" s="34"/>
      <c r="P6" s="149"/>
      <c r="Q6" s="34"/>
      <c r="R6" s="34"/>
      <c r="S6" s="34"/>
      <c r="T6" s="34"/>
      <c r="U6" s="149"/>
      <c r="V6" s="34">
        <f>'2-δικαιώμ'!H6+'2-δικαιώμ'!I6</f>
        <v>61.430481599999993</v>
      </c>
      <c r="W6" s="34">
        <f>'2-δικαιώμ'!J6</f>
        <v>34.394711999999998</v>
      </c>
      <c r="X6" s="34">
        <f>'2-δικαιώμ'!K6</f>
        <v>6.8789423999999997</v>
      </c>
      <c r="Y6" s="149"/>
      <c r="Z6" s="34"/>
      <c r="AA6" s="34"/>
      <c r="AB6" s="34"/>
      <c r="AC6" s="34"/>
      <c r="AD6" s="34"/>
    </row>
    <row r="7" spans="1:30" s="17" customFormat="1">
      <c r="A7" s="118"/>
      <c r="B7" s="118" t="str">
        <f>'1-συμβολαια'!C7</f>
        <v>χρησικτησία οικοπέδου = 1975 ΑΓΟΡΑΠΩΛΗΣΙΑΣ ΠΡΟΣΥΜΦΩΝΟ 4461καπολα</v>
      </c>
      <c r="C7" s="204">
        <f>'1-συμβολαια'!D7</f>
        <v>21364.14</v>
      </c>
      <c r="D7" s="27">
        <f>'8-κ-15-17'!D7</f>
        <v>0</v>
      </c>
      <c r="E7" s="27">
        <f>'8-κ-15-17'!M7</f>
        <v>138.86691000000002</v>
      </c>
      <c r="F7" s="27">
        <f>'8-κ-15-17'!V7</f>
        <v>26.705175000000001</v>
      </c>
      <c r="G7" s="27">
        <f>'2-δικαιώμ'!H7</f>
        <v>23.073271200000001</v>
      </c>
      <c r="H7" s="27">
        <f>'2-δικαιώμ'!I7</f>
        <v>0.60000000000000009</v>
      </c>
      <c r="I7" s="27">
        <f>'2-δικαιώμ'!J7</f>
        <v>13.418484000000001</v>
      </c>
      <c r="J7" s="27">
        <f>'2-δικαιώμ'!K7</f>
        <v>2.6836968000000003</v>
      </c>
      <c r="K7" s="149"/>
      <c r="L7" s="149"/>
      <c r="M7" s="34"/>
      <c r="N7" s="34"/>
      <c r="O7" s="34"/>
      <c r="P7" s="149"/>
      <c r="Q7" s="34"/>
      <c r="R7" s="34"/>
      <c r="S7" s="34"/>
      <c r="T7" s="34"/>
      <c r="U7" s="149"/>
      <c r="V7" s="34">
        <f>'2-δικαιώμ'!H7+'2-δικαιώμ'!I7</f>
        <v>23.673271200000002</v>
      </c>
      <c r="W7" s="34">
        <f>'2-δικαιώμ'!J7</f>
        <v>13.418484000000001</v>
      </c>
      <c r="X7" s="34">
        <f>'2-δικαιώμ'!K7</f>
        <v>2.6836968000000003</v>
      </c>
      <c r="Y7" s="149"/>
      <c r="Z7" s="34"/>
      <c r="AA7" s="34"/>
      <c r="AB7" s="34"/>
      <c r="AC7" s="34"/>
      <c r="AD7" s="34"/>
    </row>
    <row r="8" spans="1:30">
      <c r="A8" s="686" t="str">
        <f>'1-συμβολαια'!A8</f>
        <v>σύνολο</v>
      </c>
      <c r="B8" s="687"/>
      <c r="C8" s="688"/>
      <c r="D8" s="301">
        <f>SUM(D3:D7)</f>
        <v>0</v>
      </c>
      <c r="E8" s="301">
        <f>SUM(E3:E7)</f>
        <v>801.45539499999995</v>
      </c>
      <c r="F8" s="301">
        <f>SUM(F3:F7)</f>
        <v>154.1260375</v>
      </c>
      <c r="G8" s="301">
        <f>SUM(G3:G7)</f>
        <v>133.1648964</v>
      </c>
      <c r="H8" s="301">
        <f>SUM(H3:H7)</f>
        <v>6.1</v>
      </c>
      <c r="I8" s="301">
        <f>SUM(I3:I7)</f>
        <v>80.080498000000006</v>
      </c>
      <c r="J8" s="301">
        <f>SUM(J3:J7)</f>
        <v>16.0160996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</row>
    <row r="11" spans="1:30">
      <c r="B11" s="90"/>
      <c r="D11" s="2"/>
      <c r="E11" s="2"/>
      <c r="F11" s="2"/>
      <c r="G11" s="2"/>
      <c r="H11" s="2"/>
      <c r="I11" s="2"/>
      <c r="J11" s="2"/>
    </row>
    <row r="12" spans="1:30" ht="15.75">
      <c r="B12" s="211" t="s">
        <v>381</v>
      </c>
      <c r="D12" s="2"/>
      <c r="E12" s="2"/>
      <c r="F12" s="2"/>
      <c r="G12" s="136"/>
      <c r="H12" s="284">
        <v>0.15</v>
      </c>
      <c r="I12" s="285">
        <v>2.93</v>
      </c>
      <c r="J12" s="5" t="s">
        <v>385</v>
      </c>
      <c r="L12" s="286">
        <f>I12-H12</f>
        <v>2.7800000000000002</v>
      </c>
    </row>
    <row r="13" spans="1:30" ht="12.75">
      <c r="B13" s="212" t="s">
        <v>382</v>
      </c>
      <c r="D13" s="2"/>
      <c r="E13" s="2"/>
      <c r="F13" s="2"/>
      <c r="G13" s="2"/>
      <c r="H13" s="168">
        <v>0.44</v>
      </c>
      <c r="I13" s="282">
        <v>0.56000000000000005</v>
      </c>
      <c r="J13" s="3" t="s">
        <v>386</v>
      </c>
      <c r="L13" s="286">
        <f>I13-H13</f>
        <v>0.12000000000000005</v>
      </c>
    </row>
    <row r="14" spans="1:30" ht="15.75">
      <c r="B14" s="226" t="s">
        <v>383</v>
      </c>
      <c r="D14" s="2"/>
      <c r="E14" s="2"/>
      <c r="F14" s="2"/>
      <c r="G14" s="293">
        <v>0.05</v>
      </c>
      <c r="H14" s="8"/>
      <c r="I14" s="4">
        <v>0.73</v>
      </c>
      <c r="J14" s="5" t="s">
        <v>135</v>
      </c>
      <c r="L14" s="5"/>
    </row>
    <row r="15" spans="1:30">
      <c r="B15" s="90"/>
      <c r="D15" s="2"/>
      <c r="E15" s="2"/>
      <c r="F15" s="2"/>
      <c r="G15" s="293">
        <v>0.05</v>
      </c>
      <c r="H15" s="8"/>
      <c r="I15" s="4">
        <v>1.47</v>
      </c>
      <c r="J15" s="3" t="s">
        <v>387</v>
      </c>
    </row>
    <row r="16" spans="1:30">
      <c r="B16" s="90"/>
      <c r="D16" s="2"/>
      <c r="E16" s="2"/>
      <c r="F16" s="2"/>
      <c r="G16" s="293">
        <v>0.05</v>
      </c>
      <c r="H16" s="8"/>
      <c r="I16" s="4">
        <v>3.99</v>
      </c>
      <c r="J16" s="5" t="s">
        <v>388</v>
      </c>
      <c r="K16" s="5"/>
      <c r="L16" s="5"/>
    </row>
    <row r="17" spans="2:12">
      <c r="B17" s="90"/>
      <c r="D17" s="2"/>
      <c r="E17" s="2"/>
      <c r="F17" s="2"/>
      <c r="G17" s="293">
        <v>0.05</v>
      </c>
      <c r="H17" s="8"/>
      <c r="I17" s="4"/>
      <c r="J17" s="5" t="s">
        <v>439</v>
      </c>
      <c r="K17" s="5"/>
      <c r="L17" s="5"/>
    </row>
    <row r="18" spans="2:12">
      <c r="B18" s="90"/>
      <c r="D18" s="2"/>
      <c r="E18" s="2"/>
      <c r="F18" s="2"/>
      <c r="G18" s="293">
        <v>0.05</v>
      </c>
      <c r="H18" s="8"/>
      <c r="I18" s="4"/>
      <c r="J18" s="5" t="s">
        <v>440</v>
      </c>
      <c r="K18" s="5"/>
      <c r="L18" s="5"/>
    </row>
    <row r="19" spans="2:12">
      <c r="B19" s="90"/>
      <c r="D19" s="2"/>
      <c r="E19" s="2"/>
      <c r="F19" s="2"/>
      <c r="G19" s="293"/>
      <c r="H19" s="8"/>
      <c r="I19" s="4"/>
      <c r="J19" s="5"/>
      <c r="K19" s="5"/>
      <c r="L19" s="5"/>
    </row>
    <row r="20" spans="2:12">
      <c r="B20" s="90"/>
      <c r="D20" s="2"/>
      <c r="E20" s="2"/>
      <c r="F20" s="2"/>
      <c r="G20" s="2"/>
      <c r="H20" s="5" t="s">
        <v>441</v>
      </c>
      <c r="I20" s="5"/>
      <c r="J20" s="5" t="s">
        <v>135</v>
      </c>
      <c r="K20" s="5"/>
      <c r="L20" s="5"/>
    </row>
    <row r="21" spans="2:12">
      <c r="G21" s="2"/>
      <c r="H21" s="5" t="s">
        <v>442</v>
      </c>
      <c r="I21" s="5"/>
      <c r="J21" s="5" t="s">
        <v>136</v>
      </c>
      <c r="K21" s="5"/>
      <c r="L21" s="5"/>
    </row>
    <row r="22" spans="2:12">
      <c r="G22" s="2"/>
      <c r="H22" s="5" t="s">
        <v>443</v>
      </c>
      <c r="I22" s="5"/>
      <c r="J22" s="5" t="s">
        <v>137</v>
      </c>
      <c r="K22" s="5"/>
      <c r="L22" s="5"/>
    </row>
    <row r="23" spans="2:12" ht="15">
      <c r="G23" s="2"/>
      <c r="H23" s="4">
        <v>2.2000000000000002</v>
      </c>
      <c r="I23" s="298"/>
      <c r="J23" s="5" t="s">
        <v>389</v>
      </c>
      <c r="K23" s="5"/>
      <c r="L23" s="5"/>
    </row>
    <row r="24" spans="2:12" ht="15">
      <c r="G24" s="2"/>
      <c r="H24" s="2">
        <v>2.93</v>
      </c>
      <c r="I24" s="299"/>
      <c r="J24" s="3" t="s">
        <v>390</v>
      </c>
      <c r="K24" s="5"/>
      <c r="L24" s="5"/>
    </row>
  </sheetData>
  <mergeCells count="13">
    <mergeCell ref="Z1:AD1"/>
    <mergeCell ref="A8:C8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7"/>
  <sheetViews>
    <sheetView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10.42578125" style="8" bestFit="1" customWidth="1"/>
    <col min="2" max="2" width="65.85546875" style="90" bestFit="1" customWidth="1"/>
    <col min="3" max="3" width="11.5703125" style="8" bestFit="1" customWidth="1"/>
    <col min="4" max="4" width="8.140625" style="2" bestFit="1" customWidth="1"/>
    <col min="5" max="5" width="12.425781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75" t="s">
        <v>1</v>
      </c>
      <c r="B1" s="577" t="s">
        <v>0</v>
      </c>
      <c r="C1" s="614" t="s">
        <v>7</v>
      </c>
      <c r="D1" s="706" t="s">
        <v>45</v>
      </c>
      <c r="E1" s="707"/>
      <c r="F1" s="708" t="s">
        <v>397</v>
      </c>
      <c r="G1" s="709"/>
      <c r="H1" s="704" t="s">
        <v>57</v>
      </c>
      <c r="I1" s="701" t="s">
        <v>29</v>
      </c>
      <c r="J1" s="702"/>
      <c r="K1" s="703"/>
    </row>
    <row r="2" spans="1:17" ht="12.75" thickBot="1">
      <c r="A2" s="576"/>
      <c r="B2" s="578"/>
      <c r="C2" s="615"/>
      <c r="D2" s="224" t="s">
        <v>320</v>
      </c>
      <c r="E2" s="228" t="s">
        <v>92</v>
      </c>
      <c r="F2" s="227" t="s">
        <v>320</v>
      </c>
      <c r="G2" s="225" t="s">
        <v>33</v>
      </c>
      <c r="H2" s="705"/>
      <c r="I2" s="605"/>
      <c r="J2" s="571"/>
      <c r="K2" s="572"/>
    </row>
    <row r="3" spans="1:17" s="473" customFormat="1" ht="15" thickBot="1">
      <c r="A3" s="482">
        <f>'1-συμβολαια'!A3</f>
        <v>8412</v>
      </c>
      <c r="B3" s="483" t="str">
        <f>'1-συμβολαια'!C3</f>
        <v>οριζόντιος σύσταση</v>
      </c>
      <c r="C3" s="484">
        <f>'1-συμβολαια'!D3</f>
        <v>0</v>
      </c>
      <c r="D3" s="485"/>
      <c r="E3" s="485"/>
      <c r="F3" s="486">
        <v>0.5</v>
      </c>
      <c r="G3" s="486"/>
      <c r="H3" s="486">
        <v>1</v>
      </c>
      <c r="I3" s="424" t="s">
        <v>139</v>
      </c>
      <c r="J3" s="424"/>
      <c r="K3" s="398"/>
    </row>
    <row r="4" spans="1:17" s="473" customFormat="1" ht="14.25">
      <c r="A4" s="860">
        <f>'1-συμβολαια'!A4</f>
        <v>8413</v>
      </c>
      <c r="B4" s="474" t="str">
        <f>'1-συμβολαια'!C4</f>
        <v>γονική</v>
      </c>
      <c r="C4" s="471">
        <f>'1-συμβολαια'!D4</f>
        <v>39586.43</v>
      </c>
      <c r="D4" s="476"/>
      <c r="E4" s="476"/>
      <c r="F4" s="472">
        <v>3</v>
      </c>
      <c r="G4" s="472"/>
      <c r="H4" s="472">
        <v>5</v>
      </c>
      <c r="I4" s="411" t="s">
        <v>139</v>
      </c>
      <c r="J4" s="411"/>
      <c r="K4" s="381"/>
    </row>
    <row r="5" spans="1:17" s="473" customFormat="1" ht="15" thickBot="1">
      <c r="A5" s="862">
        <f>'1-συμβολαια'!A5</f>
        <v>0</v>
      </c>
      <c r="B5" s="477" t="str">
        <f>'1-συμβολαια'!C5</f>
        <v>χρησικτησία οικοπέδου = 1975 ΑΓΟΡΑΠΩΛΗΣΙΑΣ ΠΡΟΣΥΜΦΩΝΟ 4461καπολα</v>
      </c>
      <c r="C5" s="478">
        <f>'1-συμβολαια'!D5</f>
        <v>6025.74</v>
      </c>
      <c r="D5" s="479"/>
      <c r="E5" s="480"/>
      <c r="F5" s="480"/>
      <c r="G5" s="481"/>
      <c r="H5" s="481">
        <v>3</v>
      </c>
      <c r="I5" s="419" t="s">
        <v>139</v>
      </c>
      <c r="J5" s="419" t="s">
        <v>134</v>
      </c>
      <c r="K5" s="382"/>
    </row>
    <row r="6" spans="1:17" s="473" customFormat="1" ht="14.25">
      <c r="A6" s="861">
        <f>'1-συμβολαια'!A6</f>
        <v>8414</v>
      </c>
      <c r="B6" s="474" t="str">
        <f>'1-συμβολαια'!C6</f>
        <v>γονική</v>
      </c>
      <c r="C6" s="471">
        <f>'1-συμβολαια'!D6</f>
        <v>56324.52</v>
      </c>
      <c r="D6" s="475"/>
      <c r="E6" s="476"/>
      <c r="F6" s="472">
        <v>3</v>
      </c>
      <c r="G6" s="472"/>
      <c r="H6" s="472">
        <v>5</v>
      </c>
      <c r="I6" s="411" t="s">
        <v>139</v>
      </c>
      <c r="J6" s="411"/>
      <c r="K6" s="381"/>
    </row>
    <row r="7" spans="1:17" s="473" customFormat="1" ht="15" thickBot="1">
      <c r="A7" s="863">
        <f>'1-συμβολαια'!A7</f>
        <v>0</v>
      </c>
      <c r="B7" s="477" t="str">
        <f>'1-συμβολαια'!C7</f>
        <v>χρησικτησία οικοπέδου = 1975 ΑΓΟΡΑΠΩΛΗΣΙΑΣ ΠΡΟΣΥΜΦΩΝΟ 4461καπολα</v>
      </c>
      <c r="C7" s="478">
        <f>'1-συμβολαια'!D7</f>
        <v>21364.14</v>
      </c>
      <c r="D7" s="479"/>
      <c r="E7" s="480"/>
      <c r="F7" s="480"/>
      <c r="G7" s="481"/>
      <c r="H7" s="481">
        <v>3</v>
      </c>
      <c r="I7" s="419" t="s">
        <v>139</v>
      </c>
      <c r="J7" s="419" t="s">
        <v>134</v>
      </c>
      <c r="K7" s="382"/>
    </row>
    <row r="8" spans="1:17" ht="15.75">
      <c r="A8" s="591" t="s">
        <v>56</v>
      </c>
      <c r="B8" s="592"/>
      <c r="C8" s="592"/>
      <c r="D8" s="487">
        <f>SUM(D3:D7)</f>
        <v>0</v>
      </c>
      <c r="E8" s="487">
        <f>SUM(E3:E7)</f>
        <v>0</v>
      </c>
      <c r="F8" s="488">
        <f>SUM(F3:F7)</f>
        <v>6.5</v>
      </c>
      <c r="G8" s="488">
        <f>SUM(G3:G7)</f>
        <v>0</v>
      </c>
      <c r="H8" s="488">
        <f>SUM(H3:H7)</f>
        <v>17</v>
      </c>
    </row>
    <row r="9" spans="1:17" ht="15.75">
      <c r="I9" s="121" t="s">
        <v>104</v>
      </c>
      <c r="J9" s="136"/>
      <c r="K9" s="136"/>
      <c r="L9" s="116"/>
      <c r="M9" s="116"/>
      <c r="N9" s="116"/>
      <c r="O9" s="116"/>
      <c r="P9" s="5"/>
    </row>
    <row r="10" spans="1:17" ht="15.75">
      <c r="I10" s="230"/>
      <c r="J10" s="136" t="s">
        <v>105</v>
      </c>
      <c r="K10" s="136"/>
      <c r="L10" s="136"/>
      <c r="M10" s="136"/>
      <c r="N10" s="136"/>
      <c r="O10" s="136"/>
      <c r="P10" s="230"/>
      <c r="Q10" s="229"/>
    </row>
    <row r="11" spans="1:17" ht="15.75">
      <c r="I11" s="230"/>
      <c r="J11" s="230"/>
      <c r="K11" s="231"/>
      <c r="L11" s="231"/>
      <c r="M11" s="231"/>
      <c r="N11" s="231"/>
      <c r="O11" s="231"/>
      <c r="P11" s="231"/>
      <c r="Q11" s="229"/>
    </row>
    <row r="12" spans="1:17" ht="15.75">
      <c r="I12" s="230"/>
      <c r="J12" s="230"/>
      <c r="K12" s="136"/>
      <c r="L12" s="231"/>
      <c r="M12" s="231"/>
      <c r="N12" s="136"/>
      <c r="O12" s="136"/>
      <c r="P12" s="136"/>
      <c r="Q12" s="229"/>
    </row>
    <row r="13" spans="1:17" ht="15.75">
      <c r="I13" s="230"/>
      <c r="J13" s="230"/>
      <c r="K13" s="231"/>
      <c r="L13" s="231"/>
      <c r="M13" s="231"/>
      <c r="N13" s="231"/>
      <c r="O13" s="231"/>
      <c r="P13" s="231"/>
      <c r="Q13" s="229"/>
    </row>
    <row r="14" spans="1:17" ht="15.75">
      <c r="L14" s="123"/>
      <c r="Q14" s="229"/>
    </row>
    <row r="15" spans="1:17" ht="15.75">
      <c r="L15" s="123"/>
    </row>
    <row r="16" spans="1:17" ht="15.75">
      <c r="L16" s="123"/>
    </row>
    <row r="17" spans="12:12" ht="15.75">
      <c r="L17" s="123"/>
    </row>
  </sheetData>
  <mergeCells count="8">
    <mergeCell ref="I1:K2"/>
    <mergeCell ref="H1:H2"/>
    <mergeCell ref="A8:C8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7"/>
  <sheetViews>
    <sheetView workbookViewId="0">
      <pane ySplit="2" topLeftCell="A3" activePane="bottomLeft" state="frozen"/>
      <selection pane="bottomLeft" activeCell="C19" sqref="C19"/>
    </sheetView>
  </sheetViews>
  <sheetFormatPr defaultRowHeight="15"/>
  <cols>
    <col min="1" max="1" width="11.5703125" style="102" bestFit="1" customWidth="1"/>
    <col min="2" max="2" width="83.425781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75" t="s">
        <v>1</v>
      </c>
      <c r="B1" s="710" t="s">
        <v>0</v>
      </c>
      <c r="C1" s="712" t="s">
        <v>146</v>
      </c>
      <c r="D1" s="712"/>
      <c r="E1" s="712"/>
      <c r="F1" s="713" t="s">
        <v>29</v>
      </c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  <c r="R1" s="714"/>
      <c r="S1" s="714"/>
      <c r="T1" s="714"/>
      <c r="U1" s="714"/>
      <c r="V1" s="715"/>
    </row>
    <row r="2" spans="1:22" ht="16.5" thickBot="1">
      <c r="A2" s="576"/>
      <c r="B2" s="711"/>
      <c r="C2" s="100" t="s">
        <v>23</v>
      </c>
      <c r="D2" s="105" t="s">
        <v>9</v>
      </c>
      <c r="E2" s="106" t="s">
        <v>33</v>
      </c>
      <c r="F2" s="273">
        <v>61</v>
      </c>
      <c r="G2" s="273">
        <v>62</v>
      </c>
      <c r="H2" s="273">
        <v>63</v>
      </c>
      <c r="I2" s="274">
        <v>64</v>
      </c>
      <c r="J2" s="275" t="s">
        <v>407</v>
      </c>
      <c r="K2" s="275" t="s">
        <v>408</v>
      </c>
      <c r="L2" s="275" t="s">
        <v>409</v>
      </c>
      <c r="M2" s="276">
        <v>65</v>
      </c>
      <c r="N2" s="277" t="s">
        <v>410</v>
      </c>
      <c r="O2" s="277" t="s">
        <v>411</v>
      </c>
      <c r="P2" s="277" t="s">
        <v>412</v>
      </c>
      <c r="Q2" s="277" t="s">
        <v>413</v>
      </c>
      <c r="R2" s="277" t="s">
        <v>414</v>
      </c>
      <c r="S2" s="273">
        <v>67</v>
      </c>
      <c r="T2" s="171"/>
      <c r="U2" s="171"/>
      <c r="V2" s="272"/>
    </row>
    <row r="3" spans="1:22" s="133" customFormat="1" ht="15.75" thickBot="1">
      <c r="A3" s="497">
        <f>'1-συμβολαια'!A3</f>
        <v>8412</v>
      </c>
      <c r="B3" s="413" t="str">
        <f>'1-συμβολαια'!C3</f>
        <v>οριζόντιος σύσταση</v>
      </c>
      <c r="C3" s="414"/>
      <c r="D3" s="498"/>
      <c r="E3" s="414"/>
      <c r="F3" s="452"/>
      <c r="G3" s="452"/>
      <c r="H3" s="494"/>
      <c r="I3" s="495"/>
      <c r="J3" s="495"/>
      <c r="K3" s="495"/>
      <c r="L3" s="495"/>
      <c r="M3" s="495"/>
      <c r="N3" s="452"/>
      <c r="O3" s="452"/>
      <c r="P3" s="452"/>
      <c r="Q3" s="452"/>
      <c r="R3" s="496"/>
      <c r="S3" s="452"/>
      <c r="T3" s="452"/>
      <c r="U3" s="452"/>
      <c r="V3" s="452"/>
    </row>
    <row r="4" spans="1:22" s="133" customFormat="1">
      <c r="A4" s="429">
        <f>'1-συμβολαια'!A4</f>
        <v>8413</v>
      </c>
      <c r="B4" s="374" t="str">
        <f>'1-συμβολαια'!C4</f>
        <v>γονική</v>
      </c>
      <c r="C4" s="360"/>
      <c r="D4" s="336"/>
      <c r="E4" s="360"/>
      <c r="F4" s="451"/>
      <c r="G4" s="451"/>
      <c r="H4" s="490"/>
      <c r="I4" s="491"/>
      <c r="J4" s="491"/>
      <c r="K4" s="491"/>
      <c r="L4" s="491"/>
      <c r="M4" s="491"/>
      <c r="N4" s="451"/>
      <c r="O4" s="451"/>
      <c r="P4" s="451"/>
      <c r="Q4" s="451"/>
      <c r="R4" s="492"/>
      <c r="S4" s="451"/>
      <c r="T4" s="451"/>
      <c r="U4" s="451"/>
      <c r="V4" s="451"/>
    </row>
    <row r="5" spans="1:22" s="133" customFormat="1" ht="15.75" thickBot="1">
      <c r="A5" s="402">
        <f>'1-συμβολαια'!A5</f>
        <v>0</v>
      </c>
      <c r="B5" s="406" t="str">
        <f>'1-συμβολαια'!C5</f>
        <v>χρησικτησία οικοπέδου = 1975 ΑΓΟΡΑΠΩΛΗΣΙΑΣ ΠΡΟΣΥΜΦΩΝΟ 4461καπολα</v>
      </c>
      <c r="C5" s="377">
        <f>'1-συμβολαια'!L5</f>
        <v>92.142548000000005</v>
      </c>
      <c r="D5" s="493">
        <f>'1-συμβολαια'!N5</f>
        <v>0</v>
      </c>
      <c r="E5" s="377">
        <f t="shared" ref="E4:E7" si="0">C5-D5</f>
        <v>92.142548000000005</v>
      </c>
      <c r="F5" s="452">
        <v>61</v>
      </c>
      <c r="G5" s="452">
        <v>62</v>
      </c>
      <c r="H5" s="494"/>
      <c r="I5" s="495"/>
      <c r="J5" s="495"/>
      <c r="K5" s="495"/>
      <c r="L5" s="495"/>
      <c r="M5" s="495">
        <v>1</v>
      </c>
      <c r="N5" s="452"/>
      <c r="O5" s="452"/>
      <c r="P5" s="452"/>
      <c r="Q5" s="452"/>
      <c r="R5" s="496"/>
      <c r="S5" s="452"/>
      <c r="T5" s="452"/>
      <c r="U5" s="452"/>
      <c r="V5" s="452"/>
    </row>
    <row r="6" spans="1:22" s="133" customFormat="1">
      <c r="A6" s="500">
        <f>'1-συμβολαια'!A6</f>
        <v>8414</v>
      </c>
      <c r="B6" s="374" t="str">
        <f>'1-συμβολαια'!C6</f>
        <v>γονική</v>
      </c>
      <c r="C6" s="360"/>
      <c r="D6" s="336"/>
      <c r="E6" s="360"/>
      <c r="F6" s="451"/>
      <c r="G6" s="451"/>
      <c r="H6" s="490"/>
      <c r="I6" s="491"/>
      <c r="J6" s="491"/>
      <c r="K6" s="491"/>
      <c r="L6" s="491"/>
      <c r="M6" s="491"/>
      <c r="N6" s="451"/>
      <c r="O6" s="451"/>
      <c r="P6" s="451"/>
      <c r="Q6" s="451"/>
      <c r="R6" s="492"/>
      <c r="S6" s="451"/>
      <c r="T6" s="451"/>
      <c r="U6" s="451"/>
      <c r="V6" s="451"/>
    </row>
    <row r="7" spans="1:22" s="133" customFormat="1" ht="15.75" thickBot="1">
      <c r="A7" s="501">
        <f>'1-συμβολαια'!A7</f>
        <v>0</v>
      </c>
      <c r="B7" s="406" t="str">
        <f>'1-συμβολαια'!C7</f>
        <v>χρησικτησία οικοπέδου = 1975 ΑΓΟΡΑΠΩΛΗΣΙΑΣ ΠΡΟΣΥΜΦΩΝΟ 4461καπολα</v>
      </c>
      <c r="C7" s="377">
        <f>'1-συμβολαια'!L7</f>
        <v>258.59422800000004</v>
      </c>
      <c r="D7" s="493"/>
      <c r="E7" s="377">
        <f t="shared" si="0"/>
        <v>258.59422800000004</v>
      </c>
      <c r="F7" s="452">
        <v>61</v>
      </c>
      <c r="G7" s="452">
        <v>62</v>
      </c>
      <c r="H7" s="494"/>
      <c r="I7" s="495"/>
      <c r="J7" s="495"/>
      <c r="K7" s="495"/>
      <c r="L7" s="495"/>
      <c r="M7" s="495">
        <v>1</v>
      </c>
      <c r="N7" s="452"/>
      <c r="O7" s="452"/>
      <c r="P7" s="452"/>
      <c r="Q7" s="452"/>
      <c r="R7" s="496"/>
      <c r="S7" s="452"/>
      <c r="T7" s="452"/>
      <c r="U7" s="452"/>
      <c r="V7" s="452"/>
    </row>
    <row r="8" spans="1:22" ht="15.75">
      <c r="A8" s="591" t="s">
        <v>47</v>
      </c>
      <c r="B8" s="592"/>
      <c r="C8" s="442">
        <f>SUM(C3:C7)</f>
        <v>350.73677600000008</v>
      </c>
      <c r="D8" s="864">
        <f>SUM(D3:D7)</f>
        <v>0</v>
      </c>
      <c r="E8" s="442">
        <f>SUM(E3:E7)</f>
        <v>350.73677600000008</v>
      </c>
      <c r="I8" s="865">
        <f>SUM(I3:I7)</f>
        <v>0</v>
      </c>
      <c r="J8" s="865">
        <f>SUM(J3:J7)</f>
        <v>0</v>
      </c>
      <c r="K8" s="865">
        <f>SUM(K3:K7)</f>
        <v>0</v>
      </c>
      <c r="L8" s="865">
        <f>SUM(L3:L7)</f>
        <v>0</v>
      </c>
      <c r="M8" s="865">
        <f>SUM(M3:M7)</f>
        <v>2</v>
      </c>
      <c r="N8" s="865">
        <f>SUM(N3:N7)</f>
        <v>0</v>
      </c>
      <c r="O8" s="865">
        <f>SUM(O3:O7)</f>
        <v>0</v>
      </c>
      <c r="P8" s="865">
        <f>SUM(P3:P7)</f>
        <v>0</v>
      </c>
      <c r="Q8" s="865">
        <f>SUM(Q3:Q7)</f>
        <v>0</v>
      </c>
      <c r="R8" s="865">
        <f>SUM(R3:R7)</f>
        <v>0</v>
      </c>
      <c r="S8" s="865">
        <f>SUM(S3:S7)</f>
        <v>0</v>
      </c>
      <c r="T8" s="865">
        <f>SUM(T3:T7)</f>
        <v>0</v>
      </c>
    </row>
    <row r="9" spans="1:22"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</row>
    <row r="10" spans="1:22" ht="15.75">
      <c r="F10" s="153" t="s">
        <v>241</v>
      </c>
      <c r="G10" s="121"/>
      <c r="H10" s="278"/>
      <c r="I10" s="278"/>
      <c r="J10" s="278"/>
      <c r="K10" s="278"/>
      <c r="L10" s="278"/>
      <c r="M10" s="278"/>
      <c r="N10" s="278"/>
      <c r="O10" s="278"/>
      <c r="P10" s="278"/>
      <c r="Q10" s="278"/>
      <c r="R10" s="278"/>
      <c r="S10" s="278"/>
      <c r="T10" s="278"/>
      <c r="U10" s="278"/>
      <c r="V10" s="279"/>
    </row>
    <row r="11" spans="1:22" ht="15.75">
      <c r="F11" s="280"/>
      <c r="G11" s="136" t="s">
        <v>242</v>
      </c>
      <c r="H11" s="278"/>
      <c r="I11" s="278"/>
      <c r="J11" s="278"/>
      <c r="K11" s="278"/>
      <c r="L11" s="278"/>
      <c r="M11" s="278"/>
      <c r="N11" s="278"/>
      <c r="O11" s="278"/>
      <c r="P11" s="278"/>
      <c r="Q11" s="278"/>
      <c r="R11" s="278"/>
      <c r="S11" s="278"/>
      <c r="T11" s="278"/>
      <c r="U11" s="278"/>
      <c r="V11" s="279"/>
    </row>
    <row r="12" spans="1:22" ht="15.75">
      <c r="F12" s="279"/>
      <c r="G12" s="279"/>
      <c r="H12" s="153" t="s">
        <v>243</v>
      </c>
      <c r="I12" s="121"/>
      <c r="J12" s="121"/>
      <c r="K12" s="121"/>
      <c r="L12" s="278"/>
      <c r="M12" s="278"/>
      <c r="N12" s="278"/>
      <c r="O12" s="278"/>
      <c r="P12" s="278"/>
      <c r="Q12" s="278"/>
      <c r="R12" s="278"/>
      <c r="S12" s="278"/>
      <c r="T12" s="278"/>
      <c r="U12" s="278"/>
      <c r="V12" s="279"/>
    </row>
    <row r="13" spans="1:22" ht="15.75">
      <c r="F13" s="279"/>
      <c r="G13" s="280"/>
      <c r="H13" s="279"/>
      <c r="I13" s="136" t="s">
        <v>268</v>
      </c>
      <c r="J13" s="136"/>
      <c r="K13" s="136"/>
      <c r="L13" s="281"/>
      <c r="M13" s="281"/>
      <c r="N13" s="281"/>
      <c r="O13" s="281"/>
      <c r="P13" s="281"/>
      <c r="Q13" s="281"/>
      <c r="R13" s="281"/>
      <c r="S13" s="281"/>
      <c r="T13" s="281"/>
      <c r="U13" s="278"/>
      <c r="V13" s="279"/>
    </row>
    <row r="14" spans="1:22" ht="15.75">
      <c r="F14" s="279"/>
      <c r="G14" s="280"/>
      <c r="H14" s="279"/>
      <c r="I14" s="136"/>
      <c r="J14" s="153" t="s">
        <v>415</v>
      </c>
      <c r="K14" s="136"/>
      <c r="L14" s="281"/>
      <c r="M14" s="281"/>
      <c r="N14" s="281"/>
      <c r="O14" s="281"/>
      <c r="P14" s="281"/>
      <c r="Q14" s="281"/>
      <c r="R14" s="281"/>
      <c r="S14" s="281"/>
      <c r="T14" s="281"/>
      <c r="U14" s="278"/>
      <c r="V14" s="279"/>
    </row>
    <row r="15" spans="1:22" ht="15.75">
      <c r="F15" s="279"/>
      <c r="G15" s="280"/>
      <c r="H15" s="279"/>
      <c r="I15" s="136"/>
      <c r="J15" s="136"/>
      <c r="K15" s="136" t="s">
        <v>416</v>
      </c>
      <c r="L15" s="281"/>
      <c r="M15" s="281"/>
      <c r="N15" s="281"/>
      <c r="O15" s="281"/>
      <c r="P15" s="281"/>
      <c r="Q15" s="281"/>
      <c r="R15" s="281"/>
      <c r="S15" s="281"/>
      <c r="T15" s="281"/>
      <c r="U15" s="278"/>
      <c r="V15" s="279"/>
    </row>
    <row r="16" spans="1:22" ht="15.75">
      <c r="F16" s="279"/>
      <c r="G16" s="279"/>
      <c r="H16" s="278"/>
      <c r="I16" s="281"/>
      <c r="J16" s="281"/>
      <c r="K16" s="281"/>
      <c r="L16" s="153" t="s">
        <v>417</v>
      </c>
      <c r="M16" s="281"/>
      <c r="N16" s="281"/>
      <c r="O16" s="281"/>
      <c r="P16" s="281"/>
      <c r="Q16" s="281"/>
      <c r="R16" s="281"/>
      <c r="S16" s="281"/>
      <c r="T16" s="281"/>
      <c r="U16" s="278"/>
      <c r="V16" s="279"/>
    </row>
    <row r="17" spans="2:22" ht="15.75">
      <c r="C17" s="104">
        <f>SUM(C9:C10)</f>
        <v>0</v>
      </c>
      <c r="F17" s="278"/>
      <c r="G17" s="278"/>
      <c r="H17" s="278"/>
      <c r="I17" s="281"/>
      <c r="J17" s="281"/>
      <c r="K17" s="281"/>
      <c r="L17" s="281"/>
      <c r="M17" s="136" t="s">
        <v>269</v>
      </c>
      <c r="N17" s="281"/>
      <c r="O17" s="281"/>
      <c r="P17" s="281"/>
      <c r="Q17" s="281"/>
      <c r="R17" s="281"/>
      <c r="S17" s="281"/>
      <c r="T17" s="281"/>
      <c r="U17" s="278"/>
      <c r="V17" s="279"/>
    </row>
    <row r="18" spans="2:22" ht="15.75">
      <c r="F18" s="279"/>
      <c r="G18" s="279"/>
      <c r="H18" s="278"/>
      <c r="I18" s="281"/>
      <c r="J18" s="281"/>
      <c r="K18" s="281"/>
      <c r="L18" s="281"/>
      <c r="M18" s="281"/>
      <c r="N18" s="153" t="s">
        <v>418</v>
      </c>
      <c r="O18" s="281"/>
      <c r="P18" s="281"/>
      <c r="Q18" s="281"/>
      <c r="R18" s="281"/>
      <c r="S18" s="281"/>
      <c r="T18" s="281"/>
      <c r="U18" s="278"/>
      <c r="V18" s="279"/>
    </row>
    <row r="19" spans="2:22" ht="15.75">
      <c r="F19" s="279"/>
      <c r="G19" s="279"/>
      <c r="H19" s="278"/>
      <c r="I19" s="281"/>
      <c r="J19" s="281"/>
      <c r="K19" s="281"/>
      <c r="L19" s="281"/>
      <c r="M19" s="281"/>
      <c r="N19" s="281"/>
      <c r="O19" s="136" t="s">
        <v>419</v>
      </c>
      <c r="P19" s="281"/>
      <c r="Q19" s="281"/>
      <c r="R19" s="281"/>
      <c r="S19" s="281"/>
      <c r="T19" s="281"/>
      <c r="U19" s="278"/>
      <c r="V19" s="279"/>
    </row>
    <row r="20" spans="2:22" ht="15.75">
      <c r="F20" s="279"/>
      <c r="G20" s="279"/>
      <c r="H20" s="278"/>
      <c r="I20" s="281"/>
      <c r="J20" s="281"/>
      <c r="K20" s="281"/>
      <c r="L20" s="281"/>
      <c r="M20" s="281"/>
      <c r="N20" s="281"/>
      <c r="O20" s="281"/>
      <c r="P20" s="153" t="s">
        <v>270</v>
      </c>
      <c r="Q20" s="281"/>
      <c r="R20" s="281"/>
      <c r="S20" s="281"/>
      <c r="T20" s="281"/>
      <c r="U20" s="278"/>
      <c r="V20" s="279"/>
    </row>
    <row r="21" spans="2:22" ht="15.75">
      <c r="F21" s="279"/>
      <c r="G21" s="279"/>
      <c r="H21" s="278"/>
      <c r="I21" s="281"/>
      <c r="J21" s="281"/>
      <c r="K21" s="281"/>
      <c r="L21" s="281"/>
      <c r="M21" s="281"/>
      <c r="N21" s="281"/>
      <c r="O21" s="281"/>
      <c r="P21" s="281"/>
      <c r="Q21" s="136" t="s">
        <v>271</v>
      </c>
      <c r="R21" s="136"/>
      <c r="S21" s="136"/>
      <c r="T21" s="281"/>
      <c r="U21" s="278"/>
      <c r="V21" s="279"/>
    </row>
    <row r="22" spans="2:22" ht="15.75">
      <c r="F22" s="279"/>
      <c r="G22" s="279"/>
      <c r="H22" s="278"/>
      <c r="I22" s="281"/>
      <c r="J22" s="281"/>
      <c r="K22" s="281"/>
      <c r="L22" s="281"/>
      <c r="M22" s="281"/>
      <c r="N22" s="281"/>
      <c r="O22" s="281"/>
      <c r="P22" s="281"/>
      <c r="Q22" s="281"/>
      <c r="R22" s="153" t="s">
        <v>272</v>
      </c>
      <c r="S22" s="281"/>
      <c r="T22" s="281"/>
      <c r="U22" s="278"/>
      <c r="V22" s="279"/>
    </row>
    <row r="23" spans="2:22" ht="15.75">
      <c r="F23" s="279"/>
      <c r="G23" s="279"/>
      <c r="H23" s="278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136" t="s">
        <v>273</v>
      </c>
      <c r="T23" s="281"/>
      <c r="U23" s="278"/>
      <c r="V23" s="279"/>
    </row>
    <row r="24" spans="2:22" ht="15.75">
      <c r="F24" s="279"/>
      <c r="G24" s="279"/>
      <c r="H24" s="278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  <c r="T24" s="153" t="s">
        <v>420</v>
      </c>
      <c r="U24" s="278"/>
      <c r="V24" s="279"/>
    </row>
    <row r="25" spans="2:22">
      <c r="F25" s="279"/>
      <c r="G25" s="279"/>
      <c r="H25" s="278"/>
      <c r="I25" s="278"/>
      <c r="J25" s="278"/>
      <c r="K25" s="278"/>
      <c r="L25" s="278"/>
      <c r="M25" s="278"/>
      <c r="N25" s="278"/>
      <c r="O25" s="278"/>
      <c r="P25" s="278"/>
      <c r="Q25" s="278"/>
      <c r="R25" s="278"/>
      <c r="S25" s="278"/>
      <c r="T25" s="278"/>
      <c r="U25" s="278"/>
      <c r="V25" s="279"/>
    </row>
    <row r="26" spans="2:22" ht="15.75" customHeight="1">
      <c r="B26" s="218"/>
      <c r="C26" s="311"/>
      <c r="D26" s="313"/>
      <c r="E26" s="312"/>
      <c r="F26" s="312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</row>
    <row r="27" spans="2:22" ht="15.75" customHeight="1">
      <c r="B27" s="217"/>
      <c r="C27" s="107"/>
      <c r="D27" s="313"/>
      <c r="E27" s="312"/>
      <c r="F27" s="312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</row>
    <row r="28" spans="2:22"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</row>
    <row r="29" spans="2:22"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</row>
    <row r="30" spans="2:22"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</row>
    <row r="31" spans="2:22">
      <c r="D31" s="313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</row>
    <row r="32" spans="2:22"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</row>
    <row r="33" spans="8:21"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</row>
    <row r="34" spans="8:21"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</row>
    <row r="35" spans="8:21"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</row>
    <row r="36" spans="8:21"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</row>
    <row r="37" spans="8:21"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</row>
  </sheetData>
  <mergeCells count="5">
    <mergeCell ref="A1:A2"/>
    <mergeCell ref="B1:B2"/>
    <mergeCell ref="C1:E1"/>
    <mergeCell ref="A8:B8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35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9" style="8" customWidth="1"/>
    <col min="2" max="2" width="57.5703125" style="139" bestFit="1" customWidth="1"/>
    <col min="3" max="4" width="9.42578125" style="2" customWidth="1"/>
    <col min="5" max="5" width="9.42578125" style="80" customWidth="1"/>
    <col min="6" max="6" width="8.140625" style="80" customWidth="1"/>
    <col min="7" max="7" width="10.7109375" style="80" customWidth="1"/>
    <col min="8" max="8" width="9.42578125" style="80" customWidth="1"/>
    <col min="9" max="10" width="7.85546875" style="80" customWidth="1"/>
    <col min="11" max="11" width="7.42578125" style="80" customWidth="1"/>
    <col min="12" max="12" width="8.5703125" style="80" customWidth="1"/>
    <col min="13" max="27" width="7.140625" style="80" customWidth="1"/>
    <col min="28" max="28" width="6.140625" style="338" customWidth="1"/>
    <col min="29" max="29" width="7.140625" style="80" customWidth="1"/>
    <col min="30" max="30" width="6.140625" style="80" customWidth="1"/>
    <col min="31" max="31" width="7" style="338" customWidth="1"/>
    <col min="32" max="33" width="6.140625" style="80" customWidth="1"/>
    <col min="34" max="34" width="7.85546875" style="80" customWidth="1"/>
    <col min="35" max="35" width="16.28515625" style="80" customWidth="1"/>
    <col min="36" max="37" width="7.140625" style="80" customWidth="1"/>
    <col min="38" max="38" width="8.140625" style="80" customWidth="1"/>
    <col min="39" max="39" width="7.7109375" style="80" customWidth="1"/>
    <col min="40" max="40" width="7" style="80" customWidth="1"/>
    <col min="41" max="41" width="6.140625" style="80" customWidth="1"/>
    <col min="42" max="46" width="7.85546875" style="80" customWidth="1"/>
    <col min="47" max="49" width="6.140625" style="80" customWidth="1"/>
    <col min="50" max="50" width="8.28515625" style="80" customWidth="1"/>
    <col min="51" max="51" width="8.5703125" style="80" customWidth="1"/>
    <col min="52" max="52" width="6.140625" style="80" customWidth="1"/>
    <col min="53" max="53" width="7.140625" style="80" customWidth="1"/>
    <col min="54" max="54" width="6.140625" style="80" customWidth="1"/>
    <col min="55" max="55" width="7.28515625" style="80" customWidth="1"/>
    <col min="56" max="56" width="8" style="80" customWidth="1"/>
    <col min="57" max="58" width="6.140625" style="80" customWidth="1"/>
    <col min="59" max="59" width="7.42578125" style="338" customWidth="1"/>
    <col min="60" max="60" width="8.5703125" style="338" customWidth="1"/>
    <col min="61" max="61" width="7.5703125" style="338" customWidth="1"/>
    <col min="62" max="67" width="6.140625" style="338" customWidth="1"/>
    <col min="68" max="68" width="7.28515625" style="338" customWidth="1"/>
    <col min="69" max="70" width="6.140625" style="338" customWidth="1"/>
    <col min="71" max="71" width="5.5703125" style="338" customWidth="1"/>
    <col min="72" max="72" width="10.5703125" style="338" customWidth="1"/>
    <col min="73" max="73" width="6.5703125" style="338" bestFit="1" customWidth="1"/>
    <col min="74" max="74" width="9" style="338" bestFit="1" customWidth="1"/>
    <col min="75" max="75" width="9.42578125" style="338" bestFit="1" customWidth="1"/>
    <col min="76" max="76" width="5.140625" style="338" bestFit="1" customWidth="1"/>
    <col min="77" max="77" width="9.5703125" style="338" bestFit="1" customWidth="1"/>
    <col min="78" max="78" width="7.28515625" style="338" bestFit="1" customWidth="1"/>
    <col min="79" max="80" width="12.42578125" style="338" customWidth="1"/>
    <col min="81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47" t="s">
        <v>1</v>
      </c>
      <c r="B1" s="727" t="s">
        <v>0</v>
      </c>
      <c r="C1" s="730" t="s">
        <v>95</v>
      </c>
      <c r="D1" s="731"/>
      <c r="E1" s="719" t="s">
        <v>96</v>
      </c>
      <c r="F1" s="719"/>
      <c r="G1" s="719"/>
      <c r="H1" s="735" t="s">
        <v>172</v>
      </c>
      <c r="I1" s="736"/>
      <c r="J1" s="737"/>
      <c r="K1" s="719" t="s">
        <v>176</v>
      </c>
      <c r="L1" s="719"/>
      <c r="M1" s="719"/>
      <c r="N1" s="719"/>
      <c r="O1" s="719"/>
      <c r="P1" s="719"/>
      <c r="Q1" s="719"/>
      <c r="R1" s="719"/>
      <c r="S1" s="719"/>
      <c r="T1" s="719"/>
      <c r="U1" s="719"/>
      <c r="V1" s="719"/>
      <c r="W1" s="719"/>
      <c r="X1" s="719"/>
      <c r="Y1" s="719"/>
      <c r="Z1" s="719"/>
      <c r="AA1" s="719"/>
      <c r="AB1" s="719"/>
      <c r="AC1" s="719"/>
      <c r="AD1" s="719"/>
      <c r="AE1" s="719"/>
      <c r="AF1" s="719"/>
      <c r="AG1" s="719"/>
      <c r="AH1" s="719"/>
      <c r="AI1" s="719"/>
      <c r="AJ1" s="729" t="s">
        <v>177</v>
      </c>
      <c r="AK1" s="729"/>
      <c r="AL1" s="729"/>
      <c r="AM1" s="729"/>
      <c r="AN1" s="729"/>
      <c r="AO1" s="729"/>
      <c r="AP1" s="729"/>
      <c r="AQ1" s="729"/>
      <c r="AR1" s="729"/>
      <c r="AS1" s="729"/>
      <c r="AT1" s="729"/>
      <c r="AU1" s="729"/>
      <c r="AV1" s="729"/>
      <c r="AW1" s="729"/>
      <c r="AX1" s="729"/>
      <c r="AY1" s="720" t="s">
        <v>192</v>
      </c>
      <c r="AZ1" s="721"/>
      <c r="BA1" s="721"/>
      <c r="BB1" s="721"/>
      <c r="BC1" s="721"/>
      <c r="BD1" s="722"/>
      <c r="BE1" s="723" t="s">
        <v>196</v>
      </c>
      <c r="BF1" s="724"/>
      <c r="BG1" s="724"/>
      <c r="BH1" s="725"/>
      <c r="BI1" s="726" t="s">
        <v>184</v>
      </c>
      <c r="BJ1" s="726"/>
      <c r="BK1" s="726"/>
      <c r="BL1" s="726"/>
      <c r="BM1" s="726"/>
      <c r="BN1" s="726"/>
      <c r="BO1" s="726"/>
      <c r="BP1" s="726"/>
      <c r="BQ1" s="726"/>
      <c r="BR1" s="726"/>
      <c r="BS1" s="726"/>
      <c r="BT1" s="726"/>
      <c r="BU1" s="732" t="s">
        <v>508</v>
      </c>
      <c r="BV1" s="733"/>
      <c r="BW1" s="733"/>
      <c r="BX1" s="733"/>
      <c r="BY1" s="733"/>
      <c r="BZ1" s="734"/>
      <c r="CA1" s="716" t="s">
        <v>292</v>
      </c>
      <c r="CB1" s="716"/>
    </row>
    <row r="2" spans="1:80" ht="23.25" thickBot="1">
      <c r="A2" s="548"/>
      <c r="B2" s="728"/>
      <c r="C2" s="160"/>
      <c r="D2" s="176" t="s">
        <v>93</v>
      </c>
      <c r="E2" s="142"/>
      <c r="F2" s="177" t="s">
        <v>93</v>
      </c>
      <c r="G2" s="141" t="s">
        <v>171</v>
      </c>
      <c r="H2" s="142"/>
      <c r="I2" s="177" t="s">
        <v>93</v>
      </c>
      <c r="J2" s="177"/>
      <c r="K2" s="142" t="s">
        <v>244</v>
      </c>
      <c r="L2" s="142" t="s">
        <v>245</v>
      </c>
      <c r="M2" s="142" t="s">
        <v>246</v>
      </c>
      <c r="N2" s="142" t="s">
        <v>247</v>
      </c>
      <c r="O2" s="142" t="s">
        <v>248</v>
      </c>
      <c r="P2" s="142" t="s">
        <v>437</v>
      </c>
      <c r="Q2" s="142" t="s">
        <v>446</v>
      </c>
      <c r="R2" s="142" t="s">
        <v>448</v>
      </c>
      <c r="S2" s="142" t="s">
        <v>528</v>
      </c>
      <c r="T2" s="142" t="s">
        <v>249</v>
      </c>
      <c r="U2" s="142" t="s">
        <v>405</v>
      </c>
      <c r="V2" s="142" t="s">
        <v>406</v>
      </c>
      <c r="W2" s="142" t="s">
        <v>432</v>
      </c>
      <c r="X2" s="142" t="s">
        <v>438</v>
      </c>
      <c r="Y2" s="142" t="s">
        <v>550</v>
      </c>
      <c r="Z2" s="142" t="s">
        <v>250</v>
      </c>
      <c r="AA2" s="142" t="s">
        <v>251</v>
      </c>
      <c r="AB2" s="142" t="s">
        <v>252</v>
      </c>
      <c r="AC2" s="142" t="s">
        <v>288</v>
      </c>
      <c r="AD2" s="142" t="s">
        <v>286</v>
      </c>
      <c r="AE2" s="142" t="s">
        <v>287</v>
      </c>
      <c r="AF2" s="142"/>
      <c r="AG2" s="142"/>
      <c r="AH2" s="142" t="s">
        <v>47</v>
      </c>
      <c r="AI2" s="140" t="s">
        <v>29</v>
      </c>
      <c r="AJ2" s="142" t="s">
        <v>178</v>
      </c>
      <c r="AK2" s="142" t="s">
        <v>179</v>
      </c>
      <c r="AL2" s="142" t="s">
        <v>180</v>
      </c>
      <c r="AM2" s="142" t="s">
        <v>181</v>
      </c>
      <c r="AN2" s="142" t="s">
        <v>182</v>
      </c>
      <c r="AO2" s="142" t="s">
        <v>183</v>
      </c>
      <c r="AP2" s="142" t="s">
        <v>274</v>
      </c>
      <c r="AQ2" s="142" t="s">
        <v>275</v>
      </c>
      <c r="AR2" s="142" t="s">
        <v>276</v>
      </c>
      <c r="AS2" s="142" t="s">
        <v>451</v>
      </c>
      <c r="AT2" s="142" t="s">
        <v>434</v>
      </c>
      <c r="AU2" s="142" t="s">
        <v>435</v>
      </c>
      <c r="AV2" s="142"/>
      <c r="AW2" s="142"/>
      <c r="AX2" s="145" t="s">
        <v>47</v>
      </c>
      <c r="AY2" s="142" t="s">
        <v>189</v>
      </c>
      <c r="AZ2" s="142" t="s">
        <v>190</v>
      </c>
      <c r="BA2" s="142" t="s">
        <v>193</v>
      </c>
      <c r="BB2" s="142" t="s">
        <v>191</v>
      </c>
      <c r="BC2" s="142" t="s">
        <v>195</v>
      </c>
      <c r="BD2" s="140" t="s">
        <v>47</v>
      </c>
      <c r="BE2" s="142" t="s">
        <v>200</v>
      </c>
      <c r="BF2" s="142" t="s">
        <v>201</v>
      </c>
      <c r="BG2" s="142" t="s">
        <v>202</v>
      </c>
      <c r="BH2" s="143" t="s">
        <v>47</v>
      </c>
      <c r="BI2" s="142" t="s">
        <v>211</v>
      </c>
      <c r="BJ2" s="142" t="s">
        <v>212</v>
      </c>
      <c r="BK2" s="142" t="s">
        <v>215</v>
      </c>
      <c r="BL2" s="142" t="s">
        <v>220</v>
      </c>
      <c r="BM2" s="142" t="s">
        <v>221</v>
      </c>
      <c r="BN2" s="142" t="s">
        <v>222</v>
      </c>
      <c r="BO2" s="142" t="s">
        <v>289</v>
      </c>
      <c r="BP2" s="142" t="s">
        <v>290</v>
      </c>
      <c r="BQ2" s="142" t="s">
        <v>421</v>
      </c>
      <c r="BR2" s="142" t="s">
        <v>422</v>
      </c>
      <c r="BS2" s="142"/>
      <c r="BT2" s="140" t="s">
        <v>47</v>
      </c>
      <c r="BU2" s="142"/>
      <c r="BV2" s="142"/>
      <c r="BW2" s="142"/>
      <c r="BX2" s="142"/>
      <c r="BY2" s="142"/>
      <c r="BZ2" s="145" t="s">
        <v>509</v>
      </c>
      <c r="CA2" s="160" t="s">
        <v>141</v>
      </c>
      <c r="CB2" s="307" t="s">
        <v>445</v>
      </c>
    </row>
    <row r="3" spans="1:80" s="5" customFormat="1" ht="12" thickBot="1">
      <c r="A3" s="417">
        <f>'1-συμβολαια'!A3</f>
        <v>8412</v>
      </c>
      <c r="B3" s="421" t="str">
        <f>'1-συμβολαια'!C3</f>
        <v>οριζόντιος σύσταση</v>
      </c>
      <c r="C3" s="836">
        <f>'5-αντίγρ'!AN3</f>
        <v>24</v>
      </c>
      <c r="D3" s="836">
        <f>'5-αντίγρ'!AM3</f>
        <v>3.96</v>
      </c>
      <c r="E3" s="505">
        <f>'6-μεταγρ'!Q3</f>
        <v>20</v>
      </c>
      <c r="F3" s="505">
        <f>'6-μεταγρ'!O3+'6-μεταγρ'!P3</f>
        <v>3</v>
      </c>
      <c r="G3" s="505">
        <f>'6-μεταγρ'!R3</f>
        <v>0</v>
      </c>
      <c r="H3" s="505">
        <f>'7-προςΔΟΥ'!U3</f>
        <v>229.8</v>
      </c>
      <c r="I3" s="506">
        <f>'7-προςΔΟΥ'!K3</f>
        <v>0</v>
      </c>
      <c r="J3" s="506"/>
      <c r="K3" s="505"/>
      <c r="L3" s="505">
        <f>7.4+7.4+4</f>
        <v>18.8</v>
      </c>
      <c r="M3" s="505">
        <v>4</v>
      </c>
      <c r="N3" s="505"/>
      <c r="O3" s="505"/>
      <c r="P3" s="505"/>
      <c r="Q3" s="505">
        <v>4</v>
      </c>
      <c r="R3" s="505">
        <v>4</v>
      </c>
      <c r="S3" s="505">
        <v>4</v>
      </c>
      <c r="T3" s="505">
        <f>7.4+7.4+4</f>
        <v>18.8</v>
      </c>
      <c r="U3" s="505">
        <v>4</v>
      </c>
      <c r="V3" s="505">
        <v>4</v>
      </c>
      <c r="W3" s="505">
        <v>4</v>
      </c>
      <c r="X3" s="505"/>
      <c r="Y3" s="505"/>
      <c r="Z3" s="505"/>
      <c r="AA3" s="505"/>
      <c r="AB3" s="505"/>
      <c r="AC3" s="505"/>
      <c r="AD3" s="505"/>
      <c r="AE3" s="505"/>
      <c r="AF3" s="509"/>
      <c r="AG3" s="509"/>
      <c r="AH3" s="505">
        <f>SUM(K3:AG3)</f>
        <v>65.599999999999994</v>
      </c>
      <c r="AI3" s="509"/>
      <c r="AJ3" s="505">
        <v>4</v>
      </c>
      <c r="AK3" s="505"/>
      <c r="AL3" s="505">
        <v>4</v>
      </c>
      <c r="AM3" s="505">
        <v>4</v>
      </c>
      <c r="AN3" s="505"/>
      <c r="AO3" s="505"/>
      <c r="AP3" s="505"/>
      <c r="AQ3" s="505">
        <v>4</v>
      </c>
      <c r="AR3" s="505">
        <v>4</v>
      </c>
      <c r="AS3" s="505"/>
      <c r="AT3" s="505"/>
      <c r="AU3" s="505"/>
      <c r="AV3" s="509"/>
      <c r="AW3" s="509"/>
      <c r="AX3" s="505">
        <f t="shared" ref="AX3:AX7" si="0">SUM(AJ3:AW3)</f>
        <v>20</v>
      </c>
      <c r="AY3" s="505">
        <f>5*4+7.4</f>
        <v>27.4</v>
      </c>
      <c r="AZ3" s="509"/>
      <c r="BA3" s="505">
        <f>5*4+7.4</f>
        <v>27.4</v>
      </c>
      <c r="BB3" s="509"/>
      <c r="BC3" s="505">
        <v>4</v>
      </c>
      <c r="BD3" s="505">
        <f t="shared" ref="BD3:BD7" si="1">SUM(AY3:BC3)</f>
        <v>58.8</v>
      </c>
      <c r="BE3" s="509"/>
      <c r="BF3" s="509"/>
      <c r="BG3" s="505"/>
      <c r="BH3" s="505">
        <f t="shared" ref="BH3:BH7" si="2">SUM(BE3:BG3)</f>
        <v>0</v>
      </c>
      <c r="BI3" s="503"/>
      <c r="BJ3" s="503"/>
      <c r="BK3" s="503"/>
      <c r="BL3" s="503"/>
      <c r="BM3" s="503"/>
      <c r="BN3" s="503"/>
      <c r="BO3" s="503"/>
      <c r="BP3" s="503">
        <v>5</v>
      </c>
      <c r="BQ3" s="503">
        <v>0.3</v>
      </c>
      <c r="BR3" s="503">
        <v>0.3</v>
      </c>
      <c r="BS3" s="503"/>
      <c r="BT3" s="503">
        <f t="shared" ref="BT3:BT7" si="3">SUM(BI3:BS3)</f>
        <v>5.6</v>
      </c>
      <c r="BU3" s="866"/>
      <c r="BV3" s="866"/>
      <c r="BW3" s="866"/>
      <c r="BX3" s="866"/>
      <c r="BY3" s="866"/>
      <c r="BZ3" s="866"/>
      <c r="CA3" s="867">
        <f>C3+E3+G3+H3+J3+AH3-AB3-AD3+AX3+BD3+BH3+BT3-+BZ3-BY3</f>
        <v>423.8</v>
      </c>
      <c r="CB3" s="867">
        <f>D3+F3+I3+AB3+BY3</f>
        <v>6.96</v>
      </c>
    </row>
    <row r="4" spans="1:80" s="5" customFormat="1">
      <c r="A4" s="428">
        <f>'1-συμβολαια'!A4</f>
        <v>8413</v>
      </c>
      <c r="B4" s="385" t="str">
        <f>'1-συμβολαια'!C4</f>
        <v>γονική</v>
      </c>
      <c r="C4" s="456">
        <f>'5-αντίγρ'!AN4</f>
        <v>103.98</v>
      </c>
      <c r="D4" s="456">
        <f>'5-αντίγρ'!AM4</f>
        <v>3.96</v>
      </c>
      <c r="E4" s="306">
        <f>'6-μεταγρ'!Q4</f>
        <v>20</v>
      </c>
      <c r="F4" s="306">
        <f>'6-μεταγρ'!O4+'6-μεταγρ'!P4</f>
        <v>3</v>
      </c>
      <c r="G4" s="306">
        <f>'6-μεταγρ'!R4</f>
        <v>0</v>
      </c>
      <c r="H4" s="306">
        <f>'7-προςΔΟΥ'!U4</f>
        <v>215</v>
      </c>
      <c r="I4" s="269">
        <f>'7-προςΔΟΥ'!K4</f>
        <v>0</v>
      </c>
      <c r="J4" s="269"/>
      <c r="K4" s="306"/>
      <c r="L4" s="306">
        <v>4</v>
      </c>
      <c r="M4" s="306">
        <v>4</v>
      </c>
      <c r="N4" s="306"/>
      <c r="O4" s="306"/>
      <c r="P4" s="306"/>
      <c r="Q4" s="306">
        <v>4</v>
      </c>
      <c r="R4" s="306">
        <v>4</v>
      </c>
      <c r="S4" s="306">
        <v>4</v>
      </c>
      <c r="T4" s="306">
        <v>4</v>
      </c>
      <c r="U4" s="306">
        <v>4</v>
      </c>
      <c r="V4" s="306">
        <v>4</v>
      </c>
      <c r="W4" s="306">
        <v>4</v>
      </c>
      <c r="X4" s="306"/>
      <c r="Y4" s="306"/>
      <c r="Z4" s="306"/>
      <c r="AA4" s="306"/>
      <c r="AB4" s="306"/>
      <c r="AC4" s="306"/>
      <c r="AD4" s="306"/>
      <c r="AE4" s="306"/>
      <c r="AF4" s="507"/>
      <c r="AG4" s="507"/>
      <c r="AH4" s="306">
        <f>SUM(K4:AG4)</f>
        <v>36</v>
      </c>
      <c r="AI4" s="507"/>
      <c r="AJ4" s="306">
        <v>8</v>
      </c>
      <c r="AK4" s="306"/>
      <c r="AL4" s="306">
        <v>8</v>
      </c>
      <c r="AM4" s="306">
        <v>8</v>
      </c>
      <c r="AN4" s="306"/>
      <c r="AO4" s="306"/>
      <c r="AP4" s="306"/>
      <c r="AQ4" s="306">
        <v>8</v>
      </c>
      <c r="AR4" s="306">
        <v>8</v>
      </c>
      <c r="AS4" s="306"/>
      <c r="AT4" s="306"/>
      <c r="AU4" s="306"/>
      <c r="AV4" s="507"/>
      <c r="AW4" s="507"/>
      <c r="AX4" s="306">
        <f t="shared" si="0"/>
        <v>40</v>
      </c>
      <c r="AY4" s="306">
        <f>7.4+2*4</f>
        <v>15.4</v>
      </c>
      <c r="AZ4" s="507"/>
      <c r="BA4" s="306">
        <f>7.4+2*4</f>
        <v>15.4</v>
      </c>
      <c r="BB4" s="507"/>
      <c r="BC4" s="306">
        <v>4</v>
      </c>
      <c r="BD4" s="306">
        <f t="shared" si="1"/>
        <v>34.799999999999997</v>
      </c>
      <c r="BE4" s="507"/>
      <c r="BF4" s="507"/>
      <c r="BG4" s="306">
        <f>4*2+7.4</f>
        <v>15.4</v>
      </c>
      <c r="BH4" s="306">
        <f t="shared" si="2"/>
        <v>15.4</v>
      </c>
      <c r="BI4" s="306"/>
      <c r="BJ4" s="306"/>
      <c r="BK4" s="306"/>
      <c r="BL4" s="306"/>
      <c r="BM4" s="306"/>
      <c r="BN4" s="306"/>
      <c r="BO4" s="306"/>
      <c r="BP4" s="306">
        <v>5</v>
      </c>
      <c r="BQ4" s="306">
        <v>0.3</v>
      </c>
      <c r="BR4" s="306">
        <v>0.6</v>
      </c>
      <c r="BS4" s="306"/>
      <c r="BT4" s="306">
        <f t="shared" si="3"/>
        <v>5.8999999999999995</v>
      </c>
      <c r="BU4" s="306"/>
      <c r="BV4" s="306"/>
      <c r="BW4" s="306"/>
      <c r="BX4" s="306"/>
      <c r="BY4" s="306"/>
      <c r="BZ4" s="306"/>
      <c r="CA4" s="361">
        <f t="shared" ref="CA4:CA7" si="4">C4+E4+G4+H4+J4+AH4-AB4-AD4+AX4+BD4+BH4+BT4-+BZ4-BY4</f>
        <v>471.08</v>
      </c>
      <c r="CB4" s="361">
        <f>D4+F4+I4+AB4+BY4</f>
        <v>6.96</v>
      </c>
    </row>
    <row r="5" spans="1:80" s="5" customFormat="1" ht="12" thickBot="1">
      <c r="A5" s="395">
        <f>'1-συμβολαια'!A5</f>
        <v>0</v>
      </c>
      <c r="B5" s="388" t="str">
        <f>'1-συμβολαια'!C5</f>
        <v>χρησικτησία οικοπέδου = 1975 ΑΓΟΡΑΠΩΛΗΣΙΑΣ ΠΡΟΣΥΜΦΩΝΟ 4461καπολα</v>
      </c>
      <c r="C5" s="840">
        <f>'5-αντίγρ'!AN5</f>
        <v>0</v>
      </c>
      <c r="D5" s="840">
        <f>'5-αντίγρ'!AM5</f>
        <v>0</v>
      </c>
      <c r="E5" s="503">
        <f>'6-μεταγρ'!Q5</f>
        <v>0</v>
      </c>
      <c r="F5" s="503">
        <f>'6-μεταγρ'!O5+'6-μεταγρ'!P5</f>
        <v>0</v>
      </c>
      <c r="G5" s="503">
        <f>'6-μεταγρ'!R5</f>
        <v>0</v>
      </c>
      <c r="H5" s="503">
        <f>'7-προςΔΟΥ'!U5</f>
        <v>0</v>
      </c>
      <c r="I5" s="504">
        <f>'7-προςΔΟΥ'!K5</f>
        <v>0</v>
      </c>
      <c r="J5" s="504"/>
      <c r="K5" s="503"/>
      <c r="L5" s="503"/>
      <c r="M5" s="503"/>
      <c r="N5" s="503"/>
      <c r="O5" s="503"/>
      <c r="P5" s="503"/>
      <c r="Q5" s="503"/>
      <c r="R5" s="503"/>
      <c r="S5" s="503"/>
      <c r="T5" s="503"/>
      <c r="U5" s="503"/>
      <c r="V5" s="503"/>
      <c r="W5" s="503"/>
      <c r="X5" s="503"/>
      <c r="Y5" s="503"/>
      <c r="Z5" s="503"/>
      <c r="AA5" s="503"/>
      <c r="AB5" s="503"/>
      <c r="AC5" s="503"/>
      <c r="AD5" s="503"/>
      <c r="AE5" s="503"/>
      <c r="AF5" s="508"/>
      <c r="AG5" s="508"/>
      <c r="AH5" s="503">
        <f>SUM(K5:AG5)</f>
        <v>0</v>
      </c>
      <c r="AI5" s="508"/>
      <c r="AJ5" s="503"/>
      <c r="AK5" s="503"/>
      <c r="AL5" s="503"/>
      <c r="AM5" s="503"/>
      <c r="AN5" s="503"/>
      <c r="AO5" s="503"/>
      <c r="AP5" s="503"/>
      <c r="AQ5" s="503"/>
      <c r="AR5" s="503"/>
      <c r="AS5" s="503"/>
      <c r="AT5" s="503"/>
      <c r="AU5" s="503"/>
      <c r="AV5" s="508"/>
      <c r="AW5" s="508"/>
      <c r="AX5" s="503">
        <f t="shared" si="0"/>
        <v>0</v>
      </c>
      <c r="AY5" s="503"/>
      <c r="AZ5" s="508"/>
      <c r="BA5" s="503"/>
      <c r="BB5" s="508"/>
      <c r="BC5" s="508"/>
      <c r="BD5" s="503">
        <f t="shared" si="1"/>
        <v>0</v>
      </c>
      <c r="BE5" s="508"/>
      <c r="BF5" s="508"/>
      <c r="BG5" s="503"/>
      <c r="BH5" s="503">
        <f t="shared" si="2"/>
        <v>0</v>
      </c>
      <c r="BI5" s="503"/>
      <c r="BJ5" s="503"/>
      <c r="BK5" s="503"/>
      <c r="BL5" s="503"/>
      <c r="BM5" s="503"/>
      <c r="BN5" s="503"/>
      <c r="BO5" s="503"/>
      <c r="BP5" s="503"/>
      <c r="BQ5" s="503"/>
      <c r="BR5" s="503"/>
      <c r="BS5" s="503"/>
      <c r="BT5" s="503">
        <f t="shared" si="3"/>
        <v>0</v>
      </c>
      <c r="BU5" s="503"/>
      <c r="BV5" s="503"/>
      <c r="BW5" s="503"/>
      <c r="BX5" s="503"/>
      <c r="BY5" s="503"/>
      <c r="BZ5" s="503"/>
      <c r="CA5" s="512">
        <f t="shared" si="4"/>
        <v>0</v>
      </c>
      <c r="CB5" s="512">
        <f>D5+F5+I5+AB5+BY5</f>
        <v>0</v>
      </c>
    </row>
    <row r="6" spans="1:80" s="5" customFormat="1">
      <c r="A6" s="436">
        <f>'1-συμβολαια'!A6</f>
        <v>8414</v>
      </c>
      <c r="B6" s="385" t="str">
        <f>'1-συμβολαια'!C6</f>
        <v>γονική</v>
      </c>
      <c r="C6" s="456">
        <f>'5-αντίγρ'!AN6</f>
        <v>103.98</v>
      </c>
      <c r="D6" s="456">
        <f>'5-αντίγρ'!AM6</f>
        <v>3.96</v>
      </c>
      <c r="E6" s="306">
        <f>'6-μεταγρ'!Q6</f>
        <v>0</v>
      </c>
      <c r="F6" s="306">
        <f>'6-μεταγρ'!O6+'6-μεταγρ'!P6</f>
        <v>3</v>
      </c>
      <c r="G6" s="306">
        <f>'6-μεταγρ'!R6</f>
        <v>0</v>
      </c>
      <c r="H6" s="306">
        <f>'7-προςΔΟΥ'!U6</f>
        <v>215</v>
      </c>
      <c r="I6" s="269">
        <f>'7-προςΔΟΥ'!K6</f>
        <v>0</v>
      </c>
      <c r="J6" s="269"/>
      <c r="K6" s="306"/>
      <c r="L6" s="306">
        <v>4</v>
      </c>
      <c r="M6" s="306">
        <v>4</v>
      </c>
      <c r="N6" s="306"/>
      <c r="O6" s="306"/>
      <c r="P6" s="306"/>
      <c r="Q6" s="306">
        <v>4</v>
      </c>
      <c r="R6" s="306">
        <v>4</v>
      </c>
      <c r="S6" s="306">
        <v>4</v>
      </c>
      <c r="T6" s="306">
        <v>4</v>
      </c>
      <c r="U6" s="306">
        <v>4</v>
      </c>
      <c r="V6" s="306">
        <v>4</v>
      </c>
      <c r="W6" s="306">
        <v>4</v>
      </c>
      <c r="X6" s="306"/>
      <c r="Y6" s="306"/>
      <c r="Z6" s="306"/>
      <c r="AA6" s="306"/>
      <c r="AB6" s="306"/>
      <c r="AC6" s="306"/>
      <c r="AD6" s="306"/>
      <c r="AE6" s="306"/>
      <c r="AF6" s="507"/>
      <c r="AG6" s="507"/>
      <c r="AH6" s="306">
        <f>SUM(K6:AG6)</f>
        <v>36</v>
      </c>
      <c r="AI6" s="507"/>
      <c r="AJ6" s="306">
        <v>8</v>
      </c>
      <c r="AK6" s="306"/>
      <c r="AL6" s="306">
        <v>8</v>
      </c>
      <c r="AM6" s="306">
        <v>8</v>
      </c>
      <c r="AN6" s="306"/>
      <c r="AO6" s="306"/>
      <c r="AP6" s="306"/>
      <c r="AQ6" s="306">
        <v>8</v>
      </c>
      <c r="AR6" s="306">
        <v>8</v>
      </c>
      <c r="AS6" s="306"/>
      <c r="AT6" s="306"/>
      <c r="AU6" s="306"/>
      <c r="AV6" s="507"/>
      <c r="AW6" s="507"/>
      <c r="AX6" s="306">
        <f t="shared" si="0"/>
        <v>40</v>
      </c>
      <c r="AY6" s="306">
        <v>8</v>
      </c>
      <c r="AZ6" s="507"/>
      <c r="BA6" s="306">
        <v>8</v>
      </c>
      <c r="BB6" s="507"/>
      <c r="BC6" s="306">
        <v>4</v>
      </c>
      <c r="BD6" s="306">
        <f t="shared" si="1"/>
        <v>20</v>
      </c>
      <c r="BE6" s="507"/>
      <c r="BF6" s="507"/>
      <c r="BG6" s="306">
        <v>8</v>
      </c>
      <c r="BH6" s="306">
        <f t="shared" si="2"/>
        <v>8</v>
      </c>
      <c r="BI6" s="306"/>
      <c r="BJ6" s="306"/>
      <c r="BK6" s="306"/>
      <c r="BL6" s="306"/>
      <c r="BM6" s="306"/>
      <c r="BN6" s="306"/>
      <c r="BO6" s="306"/>
      <c r="BP6" s="306">
        <v>5</v>
      </c>
      <c r="BQ6" s="306">
        <v>0.3</v>
      </c>
      <c r="BR6" s="306">
        <v>0.6</v>
      </c>
      <c r="BS6" s="306"/>
      <c r="BT6" s="306">
        <f t="shared" si="3"/>
        <v>5.8999999999999995</v>
      </c>
      <c r="BU6" s="306"/>
      <c r="BV6" s="306"/>
      <c r="BW6" s="306"/>
      <c r="BX6" s="306"/>
      <c r="BY6" s="306"/>
      <c r="BZ6" s="306"/>
      <c r="CA6" s="361">
        <f t="shared" si="4"/>
        <v>428.88</v>
      </c>
      <c r="CB6" s="361">
        <f>D6+F6+I6+AB6+BY6</f>
        <v>6.96</v>
      </c>
    </row>
    <row r="7" spans="1:80" s="5" customFormat="1" ht="12" thickBot="1">
      <c r="A7" s="437">
        <f>'1-συμβολαια'!A7</f>
        <v>0</v>
      </c>
      <c r="B7" s="388" t="str">
        <f>'1-συμβολαια'!C7</f>
        <v>χρησικτησία οικοπέδου = 1975 ΑΓΟΡΑΠΩΛΗΣΙΑΣ ΠΡΟΣΥΜΦΩΝΟ 4461καπολα</v>
      </c>
      <c r="C7" s="840">
        <f>'5-αντίγρ'!AN7</f>
        <v>0</v>
      </c>
      <c r="D7" s="840">
        <f>'5-αντίγρ'!AM7</f>
        <v>0</v>
      </c>
      <c r="E7" s="503">
        <f>'6-μεταγρ'!Q7</f>
        <v>0</v>
      </c>
      <c r="F7" s="503">
        <f>'6-μεταγρ'!O7+'6-μεταγρ'!P7</f>
        <v>0</v>
      </c>
      <c r="G7" s="503">
        <f>'6-μεταγρ'!R7</f>
        <v>0</v>
      </c>
      <c r="H7" s="503">
        <f>'7-προςΔΟΥ'!U7</f>
        <v>0</v>
      </c>
      <c r="I7" s="504">
        <f>'7-προςΔΟΥ'!K7</f>
        <v>0</v>
      </c>
      <c r="J7" s="504"/>
      <c r="K7" s="503"/>
      <c r="L7" s="503"/>
      <c r="M7" s="503"/>
      <c r="N7" s="503"/>
      <c r="O7" s="503"/>
      <c r="P7" s="503"/>
      <c r="Q7" s="503"/>
      <c r="R7" s="503"/>
      <c r="S7" s="503"/>
      <c r="T7" s="503"/>
      <c r="U7" s="503"/>
      <c r="V7" s="503"/>
      <c r="W7" s="503"/>
      <c r="X7" s="503"/>
      <c r="Y7" s="503"/>
      <c r="Z7" s="503"/>
      <c r="AA7" s="503"/>
      <c r="AB7" s="503"/>
      <c r="AC7" s="503"/>
      <c r="AD7" s="503"/>
      <c r="AE7" s="503"/>
      <c r="AF7" s="508"/>
      <c r="AG7" s="508"/>
      <c r="AH7" s="270">
        <f>SUM(K7:AG7)</f>
        <v>0</v>
      </c>
      <c r="AI7" s="268"/>
      <c r="AJ7" s="270"/>
      <c r="AK7" s="270"/>
      <c r="AL7" s="270"/>
      <c r="AM7" s="270"/>
      <c r="AN7" s="270"/>
      <c r="AO7" s="270"/>
      <c r="AP7" s="270"/>
      <c r="AQ7" s="270"/>
      <c r="AR7" s="270"/>
      <c r="AS7" s="270"/>
      <c r="AT7" s="270"/>
      <c r="AU7" s="270"/>
      <c r="AV7" s="268"/>
      <c r="AW7" s="268"/>
      <c r="AX7" s="503">
        <f t="shared" si="0"/>
        <v>0</v>
      </c>
      <c r="AY7" s="503"/>
      <c r="AZ7" s="508"/>
      <c r="BA7" s="503"/>
      <c r="BB7" s="508"/>
      <c r="BC7" s="508"/>
      <c r="BD7" s="503">
        <f t="shared" si="1"/>
        <v>0</v>
      </c>
      <c r="BE7" s="508"/>
      <c r="BF7" s="508"/>
      <c r="BG7" s="503"/>
      <c r="BH7" s="503">
        <f t="shared" si="2"/>
        <v>0</v>
      </c>
      <c r="BI7" s="503"/>
      <c r="BJ7" s="503"/>
      <c r="BK7" s="503"/>
      <c r="BL7" s="503"/>
      <c r="BM7" s="503"/>
      <c r="BN7" s="503"/>
      <c r="BO7" s="503"/>
      <c r="BP7" s="503"/>
      <c r="BQ7" s="503"/>
      <c r="BR7" s="503"/>
      <c r="BS7" s="503"/>
      <c r="BT7" s="503">
        <f t="shared" si="3"/>
        <v>0</v>
      </c>
      <c r="BU7" s="503"/>
      <c r="BV7" s="503"/>
      <c r="BW7" s="503"/>
      <c r="BX7" s="503"/>
      <c r="BY7" s="503"/>
      <c r="BZ7" s="503"/>
      <c r="CA7" s="512">
        <f t="shared" si="4"/>
        <v>0</v>
      </c>
      <c r="CB7" s="512">
        <f>D7+F7+I7+AB7+BY7</f>
        <v>0</v>
      </c>
    </row>
    <row r="8" spans="1:80" s="2" customFormat="1">
      <c r="A8" s="717" t="s">
        <v>47</v>
      </c>
      <c r="B8" s="718"/>
      <c r="C8" s="444">
        <f>SUM(C3:C7)</f>
        <v>231.96</v>
      </c>
      <c r="D8" s="444">
        <f>SUM(D3:D7)</f>
        <v>11.879999999999999</v>
      </c>
      <c r="E8" s="444">
        <f>SUM(E3:E7)</f>
        <v>40</v>
      </c>
      <c r="F8" s="444">
        <f>SUM(F3:F7)</f>
        <v>9</v>
      </c>
      <c r="G8" s="444">
        <f>SUM(G3:G7)</f>
        <v>0</v>
      </c>
      <c r="H8" s="444">
        <f>SUM(H3:H7)</f>
        <v>659.8</v>
      </c>
      <c r="I8" s="444">
        <f>SUM(I3:I7)</f>
        <v>0</v>
      </c>
      <c r="J8" s="444"/>
      <c r="K8" s="444">
        <f>SUM(K3:K7)</f>
        <v>0</v>
      </c>
      <c r="L8" s="444">
        <f>SUM(L3:L7)</f>
        <v>26.8</v>
      </c>
      <c r="M8" s="444">
        <f>SUM(M3:M7)</f>
        <v>12</v>
      </c>
      <c r="N8" s="444">
        <f>SUM(N3:N7)</f>
        <v>0</v>
      </c>
      <c r="O8" s="444">
        <f>SUM(O3:O7)</f>
        <v>0</v>
      </c>
      <c r="P8" s="444">
        <f>SUM(P3:P7)</f>
        <v>0</v>
      </c>
      <c r="Q8" s="444">
        <f>SUM(Q3:Q7)</f>
        <v>12</v>
      </c>
      <c r="R8" s="444">
        <f>SUM(R3:R7)</f>
        <v>12</v>
      </c>
      <c r="S8" s="444"/>
      <c r="T8" s="444">
        <f>SUM(T3:T7)</f>
        <v>26.8</v>
      </c>
      <c r="U8" s="444">
        <f>SUM(U3:U7)</f>
        <v>12</v>
      </c>
      <c r="V8" s="444">
        <f>SUM(V3:V7)</f>
        <v>12</v>
      </c>
      <c r="W8" s="444">
        <f>SUM(W3:W7)</f>
        <v>12</v>
      </c>
      <c r="X8" s="444">
        <f>SUM(X3:X7)</f>
        <v>0</v>
      </c>
      <c r="Y8" s="444"/>
      <c r="Z8" s="444">
        <f>SUM(Z3:Z7)</f>
        <v>0</v>
      </c>
      <c r="AA8" s="444">
        <f>SUM(AA3:AA7)</f>
        <v>0</v>
      </c>
      <c r="AB8" s="444">
        <f>SUM(AB3:AB7)</f>
        <v>0</v>
      </c>
      <c r="AC8" s="444">
        <f>SUM(AC3:AC7)</f>
        <v>0</v>
      </c>
      <c r="AD8" s="444">
        <f>SUM(AD3:AD7)</f>
        <v>0</v>
      </c>
      <c r="AE8" s="444">
        <f>SUM(AE3:AE7)</f>
        <v>0</v>
      </c>
      <c r="AF8" s="444">
        <f>SUM(AF3:AF7)</f>
        <v>0</v>
      </c>
      <c r="AG8" s="444">
        <f>SUM(AG3:AG7)</f>
        <v>0</v>
      </c>
      <c r="AH8" s="444">
        <f>SUM(AH3:AH7)</f>
        <v>137.6</v>
      </c>
      <c r="AI8" s="444"/>
      <c r="AJ8" s="444">
        <f>SUM(AJ3:AJ7)</f>
        <v>20</v>
      </c>
      <c r="AK8" s="444">
        <f>SUM(AK3:AK7)</f>
        <v>0</v>
      </c>
      <c r="AL8" s="444">
        <f>SUM(AL3:AL7)</f>
        <v>20</v>
      </c>
      <c r="AM8" s="444">
        <f>SUM(AM3:AM7)</f>
        <v>20</v>
      </c>
      <c r="AN8" s="444">
        <f>SUM(AN3:AN7)</f>
        <v>0</v>
      </c>
      <c r="AO8" s="510">
        <f>SUM(AO3:AO7)</f>
        <v>0</v>
      </c>
      <c r="AP8" s="444">
        <f>SUM(AP3:AP7)</f>
        <v>0</v>
      </c>
      <c r="AQ8" s="444">
        <f>SUM(AQ3:AQ7)</f>
        <v>20</v>
      </c>
      <c r="AR8" s="444">
        <f>SUM(AR3:AR7)</f>
        <v>20</v>
      </c>
      <c r="AS8" s="444">
        <f>SUM(AS3:AS7)</f>
        <v>0</v>
      </c>
      <c r="AT8" s="444">
        <f>SUM(AT3:AT7)</f>
        <v>0</v>
      </c>
      <c r="AU8" s="444">
        <f>SUM(AU3:AU7)</f>
        <v>0</v>
      </c>
      <c r="AV8" s="444"/>
      <c r="AW8" s="444">
        <f>SUM(AW3:AW7)</f>
        <v>0</v>
      </c>
      <c r="AX8" s="444">
        <f>SUM(AX3:AX7)</f>
        <v>100</v>
      </c>
      <c r="AY8" s="444">
        <f>SUM(AY3:AY7)</f>
        <v>50.8</v>
      </c>
      <c r="AZ8" s="511">
        <f>SUM(AZ3:AZ7)</f>
        <v>0</v>
      </c>
      <c r="BA8" s="444">
        <f>SUM(BA3:BA7)</f>
        <v>50.8</v>
      </c>
      <c r="BB8" s="511">
        <f>SUM(BB3:BB7)</f>
        <v>0</v>
      </c>
      <c r="BC8" s="444">
        <f>SUM(BC3:BC7)</f>
        <v>12</v>
      </c>
      <c r="BD8" s="444">
        <f>SUM(BD3:BD7)</f>
        <v>113.6</v>
      </c>
      <c r="BE8" s="444">
        <f>SUM(BE3:BE7)</f>
        <v>0</v>
      </c>
      <c r="BF8" s="511">
        <f>SUM(BF3:BF7)</f>
        <v>0</v>
      </c>
      <c r="BG8" s="444">
        <f>SUM(BG3:BG7)</f>
        <v>23.4</v>
      </c>
      <c r="BH8" s="444">
        <f>SUM(BH3:BH7)</f>
        <v>23.4</v>
      </c>
      <c r="BI8" s="444">
        <f>SUM(BI3:BI7)</f>
        <v>0</v>
      </c>
      <c r="BJ8" s="444">
        <f>SUM(BJ3:BJ7)</f>
        <v>0</v>
      </c>
      <c r="BK8" s="444">
        <f>SUM(BK3:BK7)</f>
        <v>0</v>
      </c>
      <c r="BL8" s="444">
        <f>SUM(BL3:BL7)</f>
        <v>0</v>
      </c>
      <c r="BM8" s="444">
        <f>SUM(BM3:BM7)</f>
        <v>0</v>
      </c>
      <c r="BN8" s="444">
        <f>SUM(BN3:BN7)</f>
        <v>0</v>
      </c>
      <c r="BO8" s="444">
        <f>SUM(BO3:BO7)</f>
        <v>0</v>
      </c>
      <c r="BP8" s="444">
        <f>SUM(BP3:BP7)</f>
        <v>15</v>
      </c>
      <c r="BQ8" s="444">
        <f>SUM(BQ3:BQ7)</f>
        <v>0.89999999999999991</v>
      </c>
      <c r="BR8" s="444">
        <f>SUM(BR3:BR7)</f>
        <v>1.5</v>
      </c>
      <c r="BS8" s="444">
        <f>SUM(BS3:BS7)</f>
        <v>0</v>
      </c>
      <c r="BT8" s="444">
        <f>SUM(BT3:BT7)</f>
        <v>17.399999999999999</v>
      </c>
      <c r="BU8" s="444"/>
      <c r="BV8" s="444"/>
      <c r="BW8" s="444"/>
      <c r="BX8" s="444"/>
      <c r="BY8" s="444"/>
      <c r="BZ8" s="444"/>
      <c r="CA8" s="444">
        <f>SUM(CA3:CA7)</f>
        <v>1323.76</v>
      </c>
      <c r="CB8" s="444">
        <f>SUM(CB3:CB7)</f>
        <v>20.88</v>
      </c>
    </row>
    <row r="9" spans="1:80" ht="11.25" customHeight="1"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</row>
    <row r="10" spans="1:80" ht="11.25" customHeight="1">
      <c r="C10" s="124"/>
      <c r="D10" s="124"/>
      <c r="E10" s="2"/>
      <c r="F10" s="2"/>
      <c r="G10" s="2"/>
      <c r="H10" s="2"/>
      <c r="I10" s="2"/>
      <c r="J10" s="2"/>
      <c r="K10" s="157" t="s">
        <v>470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2"/>
      <c r="AI10" s="2"/>
      <c r="AJ10" s="17" t="s">
        <v>484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149" t="s">
        <v>185</v>
      </c>
      <c r="AZ10" s="2"/>
      <c r="BA10" s="2"/>
      <c r="BB10" s="2"/>
      <c r="BC10" s="2"/>
      <c r="BD10" s="2"/>
      <c r="BE10" s="149" t="s">
        <v>197</v>
      </c>
      <c r="BF10" s="2"/>
      <c r="BG10" s="2"/>
      <c r="BH10" s="2"/>
      <c r="BI10" s="149" t="s">
        <v>210</v>
      </c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 t="s">
        <v>505</v>
      </c>
      <c r="BV10" s="2"/>
      <c r="BW10" s="2"/>
      <c r="BX10" s="2"/>
      <c r="BY10" s="2"/>
      <c r="BZ10" s="2"/>
      <c r="CA10" s="2"/>
      <c r="CB10" s="2"/>
    </row>
    <row r="11" spans="1:80" ht="11.25" customHeight="1">
      <c r="C11" s="124"/>
      <c r="D11" s="124"/>
      <c r="E11" s="2"/>
      <c r="F11" s="2"/>
      <c r="G11" s="2"/>
      <c r="H11" s="2"/>
      <c r="I11" s="2"/>
      <c r="J11" s="2"/>
      <c r="K11" s="4"/>
      <c r="L11" s="308" t="s">
        <v>474</v>
      </c>
      <c r="M11" s="309"/>
      <c r="N11" s="309"/>
      <c r="O11" s="309"/>
      <c r="P11" s="309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"/>
      <c r="AI11" s="2"/>
      <c r="AJ11" s="2"/>
      <c r="AK11" s="157" t="s">
        <v>485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35" t="s">
        <v>188</v>
      </c>
      <c r="BA11" s="2"/>
      <c r="BB11" s="2"/>
      <c r="BC11" s="2"/>
      <c r="BD11" s="2"/>
      <c r="BE11" s="2"/>
      <c r="BF11" s="234" t="s">
        <v>198</v>
      </c>
      <c r="BG11" s="2"/>
      <c r="BH11" s="2"/>
      <c r="BI11" s="2"/>
      <c r="BJ11" s="168" t="s">
        <v>213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506</v>
      </c>
      <c r="BW11" s="2"/>
      <c r="BX11" s="2"/>
      <c r="BY11" s="2"/>
      <c r="BZ11" s="2"/>
      <c r="CA11" s="2"/>
      <c r="CB11" s="2"/>
    </row>
    <row r="12" spans="1:80" ht="11.25" customHeight="1">
      <c r="C12" s="124"/>
      <c r="D12" s="124"/>
      <c r="E12" s="2"/>
      <c r="F12" s="2"/>
      <c r="G12" s="2"/>
      <c r="H12" s="2"/>
      <c r="I12" s="2"/>
      <c r="J12" s="2"/>
      <c r="K12" s="4"/>
      <c r="L12" s="309"/>
      <c r="M12" s="308" t="s">
        <v>475</v>
      </c>
      <c r="N12" s="309"/>
      <c r="O12" s="309"/>
      <c r="P12" s="309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2"/>
      <c r="AI12" s="2"/>
      <c r="AJ12" s="2"/>
      <c r="AK12" s="2"/>
      <c r="AL12" s="17" t="s">
        <v>486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>
        <v>4</v>
      </c>
      <c r="AZ12" s="2"/>
      <c r="BA12" s="4" t="s">
        <v>186</v>
      </c>
      <c r="BB12" s="2"/>
      <c r="BC12" s="2"/>
      <c r="BD12" s="2"/>
      <c r="BE12" s="2"/>
      <c r="BF12" s="2"/>
      <c r="BG12" s="149" t="s">
        <v>199</v>
      </c>
      <c r="BH12" s="2"/>
      <c r="BI12" s="2"/>
      <c r="BJ12" s="2"/>
      <c r="BK12" s="149" t="s">
        <v>214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 t="s">
        <v>31</v>
      </c>
      <c r="BX12" s="2"/>
      <c r="BY12" s="2"/>
      <c r="BZ12" s="2"/>
      <c r="CA12" s="2"/>
      <c r="CB12" s="2"/>
    </row>
    <row r="13" spans="1:80" ht="11.25" customHeight="1">
      <c r="C13" s="124"/>
      <c r="D13" s="124"/>
      <c r="E13" s="2"/>
      <c r="F13" s="2"/>
      <c r="G13" s="2"/>
      <c r="H13" s="2"/>
      <c r="I13" s="2"/>
      <c r="J13" s="2"/>
      <c r="K13" s="4"/>
      <c r="L13" s="309"/>
      <c r="M13" s="309"/>
      <c r="N13" s="309" t="s">
        <v>476</v>
      </c>
      <c r="O13" s="309"/>
      <c r="P13" s="309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2"/>
      <c r="AI13" s="2"/>
      <c r="AJ13" s="2"/>
      <c r="AK13" s="2"/>
      <c r="AL13" s="2"/>
      <c r="AM13" s="112" t="s">
        <v>487</v>
      </c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>
        <v>7.4</v>
      </c>
      <c r="AZ13" s="2"/>
      <c r="BA13" s="2"/>
      <c r="BB13" s="235" t="s">
        <v>187</v>
      </c>
      <c r="BC13" s="2"/>
      <c r="BD13" s="2"/>
      <c r="BE13" s="2"/>
      <c r="BF13" s="2"/>
      <c r="BG13" s="2"/>
      <c r="BH13" s="2"/>
      <c r="BI13" s="2"/>
      <c r="BJ13" s="2"/>
      <c r="BK13" s="2"/>
      <c r="BL13" s="168" t="s">
        <v>216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 t="s">
        <v>507</v>
      </c>
      <c r="BY13" s="2"/>
      <c r="BZ13" s="2"/>
      <c r="CA13" s="2"/>
      <c r="CB13" s="2"/>
    </row>
    <row r="14" spans="1:80" ht="11.25" customHeight="1">
      <c r="B14" s="88"/>
      <c r="C14" s="3"/>
      <c r="D14" s="852"/>
      <c r="E14" s="8">
        <v>8412</v>
      </c>
      <c r="F14" s="347" t="s">
        <v>542</v>
      </c>
      <c r="G14" s="2"/>
      <c r="H14" s="2"/>
      <c r="I14" s="2"/>
      <c r="J14" s="2"/>
      <c r="K14" s="4"/>
      <c r="L14" s="4"/>
      <c r="M14" s="4"/>
      <c r="N14" s="4"/>
      <c r="O14" s="4" t="s">
        <v>477</v>
      </c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2"/>
      <c r="AI14" s="2"/>
      <c r="AJ14" s="2"/>
      <c r="AK14" s="2"/>
      <c r="AL14" s="2"/>
      <c r="AM14" s="2"/>
      <c r="AN14" s="17" t="s">
        <v>488</v>
      </c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4" t="s">
        <v>194</v>
      </c>
      <c r="BD14" s="2"/>
      <c r="BE14" s="2"/>
      <c r="BF14" s="2"/>
      <c r="BG14" s="2"/>
      <c r="BH14" s="2"/>
      <c r="BI14" s="2"/>
      <c r="BJ14" s="2"/>
      <c r="BK14" s="2"/>
      <c r="BL14" s="2"/>
      <c r="BM14" s="149" t="s">
        <v>217</v>
      </c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 t="s">
        <v>59</v>
      </c>
      <c r="BZ14" s="2"/>
      <c r="CA14" s="2"/>
      <c r="CB14" s="2"/>
    </row>
    <row r="15" spans="1:80" ht="11.25" customHeight="1">
      <c r="B15" s="88"/>
      <c r="C15" s="3"/>
      <c r="D15" s="853"/>
      <c r="E15" s="347" t="s">
        <v>541</v>
      </c>
      <c r="F15" s="2"/>
      <c r="G15" s="2"/>
      <c r="H15" s="2"/>
      <c r="I15" s="2"/>
      <c r="J15" s="2"/>
      <c r="K15" s="4"/>
      <c r="L15" s="4"/>
      <c r="M15" s="4"/>
      <c r="N15" s="4"/>
      <c r="O15" s="4"/>
      <c r="P15" s="4" t="s">
        <v>478</v>
      </c>
      <c r="Q15" s="4"/>
      <c r="R15" s="4"/>
      <c r="S15" s="4"/>
      <c r="T15" s="4"/>
      <c r="U15" s="170"/>
      <c r="V15" s="170"/>
      <c r="W15" s="170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"/>
      <c r="AI15" s="2"/>
      <c r="AJ15" s="2"/>
      <c r="AK15" s="2"/>
      <c r="AL15" s="2"/>
      <c r="AM15" s="2"/>
      <c r="AN15" s="2"/>
      <c r="AO15" s="233" t="s">
        <v>489</v>
      </c>
      <c r="AP15" s="112"/>
      <c r="AQ15" s="112"/>
      <c r="AR15" s="112"/>
      <c r="AS15" s="112"/>
      <c r="AT15" s="112"/>
      <c r="AU15" s="112"/>
      <c r="AV15" s="112"/>
      <c r="AW15" s="112"/>
      <c r="AX15" s="2"/>
      <c r="AY15" s="2"/>
      <c r="AZ15" s="2"/>
      <c r="BA15" s="2"/>
      <c r="BB15" s="2"/>
      <c r="BC15" s="2"/>
      <c r="BD15" s="2"/>
      <c r="BE15" s="2"/>
      <c r="BF15" s="2"/>
      <c r="BG15" s="149" t="s">
        <v>205</v>
      </c>
      <c r="BH15" s="2"/>
      <c r="BI15" s="2"/>
      <c r="BJ15" s="2"/>
      <c r="BK15" s="2"/>
      <c r="BL15" s="2"/>
      <c r="BM15" s="2"/>
      <c r="BN15" s="168" t="s">
        <v>218</v>
      </c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</row>
    <row r="16" spans="1:80" ht="11.25" customHeight="1">
      <c r="B16" s="3" t="s">
        <v>537</v>
      </c>
      <c r="C16" s="3"/>
      <c r="D16" s="854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 t="s">
        <v>447</v>
      </c>
      <c r="R16" s="4"/>
      <c r="S16" s="4"/>
      <c r="T16" s="4"/>
      <c r="U16" s="170"/>
      <c r="V16" s="170"/>
      <c r="W16" s="170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"/>
      <c r="AI16" s="2"/>
      <c r="AJ16" s="2"/>
      <c r="AK16" s="2"/>
      <c r="AL16" s="2"/>
      <c r="AM16" s="2"/>
      <c r="AN16" s="2"/>
      <c r="AO16" s="2"/>
      <c r="AP16" s="156" t="s">
        <v>490</v>
      </c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35" t="s">
        <v>203</v>
      </c>
      <c r="BH16" s="2"/>
      <c r="BI16" s="2"/>
      <c r="BJ16" s="2"/>
      <c r="BK16" s="2"/>
      <c r="BL16" s="2"/>
      <c r="BM16" s="2"/>
      <c r="BN16" s="168"/>
      <c r="BO16" s="149" t="s">
        <v>219</v>
      </c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</row>
    <row r="17" spans="2:80" ht="11.25" customHeight="1">
      <c r="B17" s="369" t="s">
        <v>538</v>
      </c>
      <c r="C17" s="3"/>
      <c r="D17" s="853"/>
      <c r="E17" s="8">
        <v>8413</v>
      </c>
      <c r="F17" s="347" t="s">
        <v>514</v>
      </c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 t="s">
        <v>449</v>
      </c>
      <c r="S17" s="4"/>
      <c r="T17" s="4"/>
      <c r="U17" s="170"/>
      <c r="V17" s="170"/>
      <c r="W17" s="170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2"/>
      <c r="AI17" s="2"/>
      <c r="AJ17" s="2"/>
      <c r="AK17" s="2"/>
      <c r="AL17" s="2"/>
      <c r="AM17" s="2"/>
      <c r="AN17" s="2"/>
      <c r="AO17" s="2"/>
      <c r="AP17" s="2"/>
      <c r="AQ17" s="112" t="s">
        <v>436</v>
      </c>
      <c r="AR17" s="112"/>
      <c r="AS17" s="112"/>
      <c r="AT17" s="11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149" t="s">
        <v>204</v>
      </c>
      <c r="BH17" s="2"/>
      <c r="BI17" s="2"/>
      <c r="BJ17" s="2"/>
      <c r="BK17" s="2"/>
      <c r="BL17" s="2"/>
      <c r="BM17" s="2"/>
      <c r="BN17" s="168"/>
      <c r="BO17" s="4"/>
      <c r="BP17" s="168" t="s">
        <v>510</v>
      </c>
      <c r="BQ17" s="168"/>
      <c r="BR17" s="168"/>
      <c r="BS17" s="2"/>
      <c r="BT17" s="2"/>
      <c r="BU17" s="2"/>
      <c r="BV17" s="2"/>
      <c r="BW17" s="2"/>
      <c r="BX17" s="2"/>
      <c r="BY17" s="2"/>
      <c r="BZ17" s="2"/>
      <c r="CA17" s="2"/>
      <c r="CB17" s="2"/>
    </row>
    <row r="18" spans="2:80">
      <c r="B18" s="88"/>
      <c r="C18" s="3"/>
      <c r="D18" s="854"/>
      <c r="E18" s="347" t="s">
        <v>549</v>
      </c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4"/>
      <c r="S18" s="149" t="s">
        <v>529</v>
      </c>
      <c r="T18" s="170"/>
      <c r="U18" s="170"/>
      <c r="V18" s="170"/>
      <c r="W18" s="170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156" t="s">
        <v>491</v>
      </c>
      <c r="AS18" s="2"/>
      <c r="AT18" s="156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168" t="s">
        <v>206</v>
      </c>
      <c r="BH18" s="2"/>
      <c r="BI18" s="2"/>
      <c r="BJ18" s="2"/>
      <c r="BK18" s="2"/>
      <c r="BL18" s="2"/>
      <c r="BM18" s="2"/>
      <c r="BN18" s="2"/>
      <c r="BO18" s="2"/>
      <c r="BP18" s="2"/>
      <c r="BQ18" s="149" t="s">
        <v>424</v>
      </c>
      <c r="BR18" s="149"/>
      <c r="BS18" s="2"/>
      <c r="BT18" s="2"/>
      <c r="BU18" s="2"/>
      <c r="BV18" s="2"/>
      <c r="BW18" s="2"/>
      <c r="BX18" s="2"/>
      <c r="BY18" s="2"/>
      <c r="BZ18" s="2"/>
      <c r="CA18" s="2"/>
      <c r="CB18" s="2"/>
    </row>
    <row r="19" spans="2:80">
      <c r="B19" s="88"/>
      <c r="C19" s="3"/>
      <c r="D19" s="852"/>
      <c r="E19" s="2"/>
      <c r="F19" s="2"/>
      <c r="G19" s="2"/>
      <c r="H19" s="2"/>
      <c r="I19" s="2"/>
      <c r="J19" s="2"/>
      <c r="K19" s="4"/>
      <c r="L19" s="4"/>
      <c r="M19" s="4"/>
      <c r="N19" s="4"/>
      <c r="O19" s="4"/>
      <c r="P19" s="4"/>
      <c r="Q19" s="4"/>
      <c r="R19" s="4"/>
      <c r="S19" s="4"/>
      <c r="T19" s="170" t="s">
        <v>480</v>
      </c>
      <c r="U19" s="170"/>
      <c r="V19" s="170"/>
      <c r="W19" s="170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2"/>
      <c r="AI19" s="2"/>
      <c r="AJ19" s="2"/>
      <c r="AK19" s="2"/>
      <c r="AL19" s="2"/>
      <c r="AM19" s="2"/>
      <c r="AN19" s="2"/>
      <c r="AO19" s="2"/>
      <c r="AP19" s="2"/>
      <c r="AQ19" s="84"/>
      <c r="AR19" s="84"/>
      <c r="AS19" s="112" t="s">
        <v>450</v>
      </c>
      <c r="AT19" s="112"/>
      <c r="AU19" s="84"/>
      <c r="AV19" s="84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339" t="s">
        <v>253</v>
      </c>
      <c r="BH19" s="2"/>
      <c r="BI19" s="2"/>
      <c r="BJ19" s="2"/>
      <c r="BK19" s="2"/>
      <c r="BL19" s="2"/>
      <c r="BM19" s="2"/>
      <c r="BN19" s="2"/>
      <c r="BO19" s="2"/>
      <c r="BP19" s="337"/>
      <c r="BQ19" s="337"/>
      <c r="BR19" s="170" t="s">
        <v>423</v>
      </c>
      <c r="BS19" s="2"/>
      <c r="BT19" s="2"/>
      <c r="BU19" s="2"/>
      <c r="BV19" s="2"/>
      <c r="BW19" s="2"/>
      <c r="BX19" s="2"/>
      <c r="BY19" s="2"/>
      <c r="BZ19" s="2"/>
      <c r="CA19" s="2"/>
      <c r="CB19" s="2"/>
    </row>
    <row r="20" spans="2:80">
      <c r="B20" s="88"/>
      <c r="C20" s="3"/>
      <c r="D20" s="852"/>
      <c r="E20" s="8">
        <v>8413</v>
      </c>
      <c r="F20" s="347" t="s">
        <v>514</v>
      </c>
      <c r="G20" s="2"/>
      <c r="H20" s="2"/>
      <c r="I20" s="2"/>
      <c r="J20" s="2"/>
      <c r="K20" s="4"/>
      <c r="L20" s="4"/>
      <c r="M20" s="4"/>
      <c r="N20" s="4"/>
      <c r="O20" s="4"/>
      <c r="P20" s="4"/>
      <c r="Q20" s="4"/>
      <c r="R20" s="4"/>
      <c r="S20" s="4"/>
      <c r="T20" s="4"/>
      <c r="U20" s="4" t="s">
        <v>481</v>
      </c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2"/>
      <c r="AI20" s="2"/>
      <c r="AJ20" s="2"/>
      <c r="AK20" s="2"/>
      <c r="AL20" s="2"/>
      <c r="AM20" s="2"/>
      <c r="AN20" s="2"/>
      <c r="AO20" s="2"/>
      <c r="AP20" s="84"/>
      <c r="AQ20" s="84"/>
      <c r="AR20" s="84"/>
      <c r="AS20" s="2"/>
      <c r="AT20" s="112" t="s">
        <v>492</v>
      </c>
      <c r="AU20" s="112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340" t="s">
        <v>254</v>
      </c>
      <c r="BH20" s="2"/>
      <c r="BI20" s="2"/>
      <c r="BJ20" s="2"/>
      <c r="BK20" s="2"/>
      <c r="BL20" s="2"/>
      <c r="BM20" s="2"/>
      <c r="BN20" s="2"/>
      <c r="BO20" s="337"/>
      <c r="BP20" s="337"/>
      <c r="BQ20" s="337"/>
      <c r="BR20" s="337"/>
      <c r="BS20" s="149" t="s">
        <v>454</v>
      </c>
      <c r="BT20" s="337"/>
      <c r="BU20" s="337"/>
      <c r="BV20" s="337"/>
      <c r="BW20" s="337"/>
      <c r="BX20" s="337"/>
      <c r="BY20" s="337"/>
      <c r="BZ20" s="337"/>
      <c r="CA20" s="337"/>
      <c r="CB20" s="2"/>
    </row>
    <row r="21" spans="2:80">
      <c r="B21" s="88"/>
      <c r="C21" s="3"/>
      <c r="D21" s="3"/>
      <c r="E21" s="347" t="s">
        <v>549</v>
      </c>
      <c r="F21" s="2"/>
      <c r="G21" s="84"/>
      <c r="H21" s="84"/>
      <c r="I21" s="2"/>
      <c r="J21" s="2"/>
      <c r="K21" s="84"/>
      <c r="L21" s="335"/>
      <c r="M21" s="2"/>
      <c r="N21" s="2"/>
      <c r="O21" s="129"/>
      <c r="P21" s="4"/>
      <c r="Q21" s="4"/>
      <c r="R21" s="4"/>
      <c r="S21" s="4"/>
      <c r="T21" s="4"/>
      <c r="U21" s="4"/>
      <c r="V21" s="309" t="s">
        <v>482</v>
      </c>
      <c r="W21" s="170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2"/>
      <c r="AI21" s="2"/>
      <c r="AJ21" s="2"/>
      <c r="AK21" s="2"/>
      <c r="AL21" s="84"/>
      <c r="AM21" s="84"/>
      <c r="AN21" s="84"/>
      <c r="AO21" s="84"/>
      <c r="AP21" s="84"/>
      <c r="AQ21" s="84"/>
      <c r="AR21" s="84"/>
      <c r="AS21" s="2"/>
      <c r="AT21" s="2"/>
      <c r="AU21" s="156" t="s">
        <v>493</v>
      </c>
      <c r="AV21" s="2"/>
      <c r="AW21" s="2"/>
      <c r="AX21" s="2"/>
      <c r="AY21" s="84"/>
      <c r="AZ21" s="84"/>
      <c r="BA21" s="84"/>
      <c r="BB21" s="84"/>
      <c r="BC21" s="84"/>
      <c r="BD21" s="84"/>
      <c r="BE21" s="84"/>
      <c r="BF21" s="84"/>
      <c r="BG21" s="339" t="s">
        <v>255</v>
      </c>
      <c r="BH21" s="337"/>
      <c r="BI21" s="337"/>
      <c r="BJ21" s="337"/>
      <c r="BK21" s="337"/>
      <c r="BL21" s="337"/>
      <c r="BM21" s="337"/>
      <c r="BN21" s="337"/>
      <c r="BO21" s="337"/>
      <c r="BP21" s="337"/>
      <c r="BQ21" s="337"/>
      <c r="BR21" s="337"/>
      <c r="BS21" s="337"/>
      <c r="BT21" s="337"/>
      <c r="BU21" s="337"/>
      <c r="BV21" s="337"/>
      <c r="BW21" s="337"/>
      <c r="BX21" s="337"/>
      <c r="BY21" s="337"/>
      <c r="BZ21" s="337"/>
      <c r="CA21" s="2"/>
      <c r="CB21" s="2"/>
    </row>
    <row r="22" spans="2:80">
      <c r="C22" s="80"/>
      <c r="D22" s="80"/>
      <c r="I22" s="2"/>
      <c r="J22" s="2"/>
      <c r="K22" s="84"/>
      <c r="L22" s="84"/>
      <c r="M22" s="84"/>
      <c r="N22" s="84"/>
      <c r="O22" s="84"/>
      <c r="P22" s="84"/>
      <c r="Q22" s="84"/>
      <c r="R22" s="84"/>
      <c r="S22" s="84"/>
      <c r="T22" s="4"/>
      <c r="U22" s="4"/>
      <c r="V22" s="4"/>
      <c r="W22" s="149" t="s">
        <v>433</v>
      </c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2"/>
      <c r="AI22" s="2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337"/>
      <c r="BH22" s="337"/>
      <c r="BI22" s="337"/>
      <c r="BJ22" s="337"/>
      <c r="BK22" s="337"/>
      <c r="BL22" s="337"/>
      <c r="BM22" s="337"/>
      <c r="BN22" s="337"/>
      <c r="BO22" s="337"/>
      <c r="BP22" s="337"/>
      <c r="BQ22" s="337"/>
      <c r="BR22" s="337"/>
      <c r="BS22" s="337"/>
      <c r="BT22" s="337"/>
      <c r="BU22" s="337"/>
      <c r="BV22" s="337"/>
      <c r="BW22" s="337"/>
      <c r="BX22" s="337"/>
      <c r="BY22" s="337"/>
      <c r="BZ22" s="337"/>
      <c r="CA22" s="2"/>
      <c r="CB22" s="2"/>
    </row>
    <row r="23" spans="2:80" ht="20.25">
      <c r="C23" s="80"/>
      <c r="D23" s="80"/>
      <c r="I23" s="2"/>
      <c r="J23" s="2"/>
      <c r="M23" s="84"/>
      <c r="N23" s="84"/>
      <c r="O23" s="84"/>
      <c r="P23" s="84"/>
      <c r="Q23" s="84"/>
      <c r="R23" s="84"/>
      <c r="S23" s="84"/>
      <c r="T23" s="4"/>
      <c r="U23" s="4"/>
      <c r="V23" s="4"/>
      <c r="W23" s="4"/>
      <c r="X23" s="170" t="s">
        <v>471</v>
      </c>
      <c r="Y23" s="170"/>
      <c r="Z23" s="4"/>
      <c r="AA23" s="4"/>
      <c r="AB23" s="4"/>
      <c r="AC23" s="4"/>
      <c r="AD23" s="4"/>
      <c r="AE23" s="4"/>
      <c r="AF23" s="4"/>
      <c r="AG23" s="4"/>
      <c r="AH23" s="2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363" t="s">
        <v>513</v>
      </c>
      <c r="BH23" s="337"/>
      <c r="BI23" s="337"/>
      <c r="BJ23" s="337"/>
      <c r="BK23" s="337"/>
      <c r="BL23" s="337"/>
      <c r="BM23" s="337"/>
      <c r="BN23" s="337"/>
      <c r="BO23" s="337"/>
      <c r="BP23" s="337"/>
      <c r="BQ23" s="337"/>
      <c r="BR23" s="337"/>
      <c r="BS23" s="337"/>
      <c r="BT23" s="337"/>
      <c r="BU23" s="337"/>
      <c r="BV23" s="337"/>
      <c r="BW23" s="337"/>
      <c r="BX23" s="337"/>
      <c r="BY23" s="337"/>
      <c r="BZ23" s="337"/>
      <c r="CA23" s="2"/>
      <c r="CB23" s="2"/>
    </row>
    <row r="24" spans="2:80">
      <c r="C24" s="80"/>
      <c r="D24" s="80"/>
      <c r="I24" s="2"/>
      <c r="J24" s="2"/>
      <c r="M24" s="84"/>
      <c r="N24" s="84"/>
      <c r="O24" s="84"/>
      <c r="P24" s="84"/>
      <c r="Q24" s="84"/>
      <c r="R24" s="84"/>
      <c r="S24" s="84"/>
      <c r="T24" s="4"/>
      <c r="U24" s="4"/>
      <c r="V24" s="4"/>
      <c r="W24" s="4"/>
      <c r="X24" s="4"/>
      <c r="Y24" s="149" t="s">
        <v>551</v>
      </c>
      <c r="Z24" s="170"/>
      <c r="AA24" s="4"/>
      <c r="AB24" s="4"/>
      <c r="AC24" s="4"/>
      <c r="AD24" s="4"/>
      <c r="AE24" s="4"/>
      <c r="AF24" s="4"/>
      <c r="AG24" s="4"/>
      <c r="AH24" s="2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337"/>
      <c r="BH24" s="337"/>
      <c r="BI24" s="337"/>
      <c r="BJ24" s="337"/>
      <c r="BK24" s="337"/>
      <c r="BL24" s="337"/>
      <c r="BM24" s="337"/>
      <c r="BN24" s="337"/>
      <c r="BO24" s="337"/>
      <c r="BP24" s="337"/>
      <c r="BQ24" s="337"/>
      <c r="BR24" s="337"/>
      <c r="BS24" s="337"/>
      <c r="BT24" s="337"/>
      <c r="BU24" s="337"/>
      <c r="BV24" s="337"/>
      <c r="BW24" s="337"/>
      <c r="BX24" s="337"/>
      <c r="BY24" s="337"/>
      <c r="BZ24" s="337"/>
      <c r="CA24" s="2"/>
      <c r="CB24" s="2"/>
    </row>
    <row r="25" spans="2:80">
      <c r="C25" s="80"/>
      <c r="D25" s="80"/>
      <c r="I25" s="2"/>
      <c r="J25" s="2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4"/>
      <c r="Y25" s="4"/>
      <c r="Z25" s="170" t="s">
        <v>479</v>
      </c>
      <c r="AA25" s="4"/>
      <c r="AB25" s="4"/>
      <c r="AC25" s="4"/>
      <c r="AD25" s="4"/>
      <c r="AE25" s="4"/>
      <c r="AF25" s="4"/>
      <c r="AG25" s="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337"/>
      <c r="BH25" s="337"/>
      <c r="BI25" s="337"/>
      <c r="BJ25" s="337"/>
      <c r="BK25" s="337"/>
      <c r="BL25" s="337"/>
      <c r="BM25" s="337"/>
      <c r="BN25" s="337"/>
      <c r="BO25" s="337"/>
      <c r="BP25" s="337"/>
      <c r="BQ25" s="337"/>
      <c r="BR25" s="337"/>
      <c r="BS25" s="337"/>
      <c r="BT25" s="337"/>
      <c r="BU25" s="337"/>
      <c r="BV25" s="337"/>
      <c r="BW25" s="337"/>
      <c r="BX25" s="337"/>
      <c r="BY25" s="337"/>
      <c r="BZ25" s="337"/>
      <c r="CA25" s="2"/>
      <c r="CB25" s="2"/>
    </row>
    <row r="26" spans="2:80">
      <c r="I26" s="2"/>
      <c r="J26" s="2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4"/>
      <c r="Y26" s="4"/>
      <c r="Z26" s="4"/>
      <c r="AA26" s="4" t="s">
        <v>472</v>
      </c>
      <c r="AB26" s="4"/>
      <c r="AC26" s="4"/>
      <c r="AD26" s="4"/>
      <c r="AE26" s="4"/>
      <c r="AF26" s="4"/>
      <c r="AG26" s="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337"/>
      <c r="BH26" s="337"/>
      <c r="BI26" s="337"/>
      <c r="BJ26" s="337"/>
      <c r="BK26" s="337"/>
      <c r="BL26" s="337"/>
      <c r="BM26" s="337"/>
      <c r="BN26" s="337"/>
      <c r="BO26" s="337"/>
      <c r="BP26" s="337"/>
      <c r="BQ26" s="337"/>
      <c r="BR26" s="337"/>
      <c r="BS26" s="337"/>
      <c r="BT26" s="337"/>
      <c r="BU26" s="337"/>
      <c r="BV26" s="337"/>
      <c r="BW26" s="337"/>
      <c r="BX26" s="337"/>
      <c r="BY26" s="337"/>
      <c r="BZ26" s="337"/>
    </row>
    <row r="27" spans="2:80">
      <c r="I27" s="2"/>
      <c r="J27" s="2"/>
      <c r="L27" s="3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4"/>
      <c r="Y27" s="4"/>
      <c r="Z27" s="4"/>
      <c r="AA27" s="4"/>
      <c r="AB27" s="169" t="s">
        <v>398</v>
      </c>
      <c r="AC27" s="4"/>
      <c r="AD27" s="4"/>
      <c r="AE27" s="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337"/>
      <c r="BH27" s="337"/>
      <c r="BI27" s="337"/>
      <c r="BJ27" s="337"/>
      <c r="BK27" s="337"/>
      <c r="BL27" s="337"/>
      <c r="BM27" s="337"/>
      <c r="BN27" s="337"/>
      <c r="BO27" s="337"/>
      <c r="BP27" s="337"/>
      <c r="BQ27" s="337"/>
      <c r="BR27" s="337"/>
      <c r="BS27" s="337"/>
      <c r="BT27" s="337"/>
      <c r="BU27" s="337"/>
      <c r="BV27" s="337"/>
      <c r="BW27" s="337"/>
      <c r="BX27" s="337"/>
      <c r="BY27" s="337"/>
      <c r="BZ27" s="337"/>
    </row>
    <row r="28" spans="2:80">
      <c r="I28" s="2"/>
      <c r="J28" s="2"/>
      <c r="L28" s="3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4"/>
      <c r="AA28" s="4"/>
      <c r="AB28" s="4"/>
      <c r="AC28" s="170" t="s">
        <v>473</v>
      </c>
      <c r="AD28" s="84"/>
      <c r="AE28" s="337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337"/>
      <c r="BH28" s="337"/>
      <c r="BI28" s="337"/>
      <c r="BJ28" s="337"/>
      <c r="BK28" s="337"/>
      <c r="BL28" s="337"/>
      <c r="BM28" s="337"/>
      <c r="BN28" s="337"/>
      <c r="BO28" s="337"/>
      <c r="BP28" s="337"/>
      <c r="BQ28" s="337"/>
      <c r="BR28" s="337"/>
      <c r="BS28" s="337"/>
      <c r="BT28" s="337"/>
      <c r="BU28" s="337"/>
      <c r="BV28" s="337"/>
      <c r="BW28" s="337"/>
      <c r="BX28" s="337"/>
      <c r="BY28" s="337"/>
      <c r="BZ28" s="337"/>
    </row>
    <row r="29" spans="2:80">
      <c r="I29" s="2"/>
      <c r="J29" s="2"/>
      <c r="L29" s="3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337"/>
      <c r="AC29" s="84"/>
      <c r="AD29" s="149" t="s">
        <v>453</v>
      </c>
      <c r="AE29" s="337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337"/>
      <c r="BH29" s="337"/>
      <c r="BI29" s="337"/>
      <c r="BJ29" s="337"/>
      <c r="BK29" s="337"/>
      <c r="BL29" s="337"/>
      <c r="BM29" s="337"/>
      <c r="BN29" s="337"/>
      <c r="BO29" s="337"/>
      <c r="BP29" s="337"/>
      <c r="BQ29" s="337"/>
      <c r="BR29" s="337"/>
      <c r="BS29" s="337"/>
      <c r="BT29" s="337"/>
      <c r="BU29" s="337"/>
      <c r="BV29" s="337"/>
      <c r="BW29" s="337"/>
      <c r="BX29" s="337"/>
      <c r="BY29" s="337"/>
      <c r="BZ29" s="337"/>
    </row>
    <row r="30" spans="2:80"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337"/>
      <c r="AC30" s="84"/>
      <c r="AD30" s="84"/>
      <c r="AE30" s="170" t="s">
        <v>483</v>
      </c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337"/>
      <c r="BH30" s="337"/>
      <c r="BI30" s="337"/>
      <c r="BJ30" s="337"/>
      <c r="BK30" s="337"/>
      <c r="BL30" s="337"/>
      <c r="BM30" s="337"/>
      <c r="BN30" s="337"/>
      <c r="BO30" s="337"/>
      <c r="BP30" s="337"/>
      <c r="BQ30" s="337"/>
      <c r="BR30" s="337"/>
      <c r="BS30" s="337"/>
      <c r="BT30" s="337"/>
      <c r="BU30" s="337"/>
      <c r="BV30" s="337"/>
      <c r="BW30" s="337"/>
      <c r="BX30" s="337"/>
      <c r="BY30" s="337"/>
      <c r="BZ30" s="337"/>
    </row>
    <row r="31" spans="2:80"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337"/>
      <c r="AC31" s="84"/>
      <c r="AD31" s="84"/>
      <c r="AE31" s="337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337"/>
      <c r="BH31" s="337"/>
      <c r="BI31" s="337"/>
      <c r="BJ31" s="337"/>
      <c r="BK31" s="337"/>
      <c r="BL31" s="337"/>
      <c r="BM31" s="337"/>
      <c r="BN31" s="337"/>
      <c r="BO31" s="337"/>
      <c r="BP31" s="337"/>
      <c r="BQ31" s="337"/>
      <c r="BR31" s="337"/>
      <c r="BS31" s="337"/>
      <c r="BT31" s="337"/>
      <c r="BU31" s="337"/>
      <c r="BV31" s="337"/>
      <c r="BW31" s="337"/>
      <c r="BX31" s="337"/>
      <c r="BY31" s="337"/>
      <c r="BZ31" s="337"/>
    </row>
    <row r="32" spans="2:80"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337"/>
      <c r="AC32" s="84"/>
      <c r="AD32" s="84"/>
      <c r="AE32" s="337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337"/>
      <c r="BH32" s="337"/>
      <c r="BI32" s="337"/>
      <c r="BJ32" s="337"/>
      <c r="BK32" s="337"/>
      <c r="BL32" s="337"/>
      <c r="BM32" s="337"/>
      <c r="BN32" s="337"/>
      <c r="BO32" s="337"/>
      <c r="BP32" s="337"/>
      <c r="BQ32" s="337"/>
      <c r="BR32" s="337"/>
      <c r="BS32" s="337"/>
      <c r="BT32" s="337"/>
      <c r="BU32" s="337"/>
      <c r="BV32" s="337"/>
      <c r="BW32" s="337"/>
      <c r="BX32" s="337"/>
      <c r="BY32" s="337"/>
      <c r="BZ32" s="337"/>
    </row>
    <row r="33" spans="13:78"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337"/>
      <c r="AC33" s="84"/>
      <c r="AD33" s="84"/>
      <c r="AE33" s="337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337"/>
      <c r="BH33" s="337"/>
      <c r="BI33" s="337"/>
      <c r="BJ33" s="337"/>
      <c r="BK33" s="337"/>
      <c r="BL33" s="337"/>
      <c r="BM33" s="337"/>
      <c r="BN33" s="337"/>
      <c r="BO33" s="337"/>
      <c r="BP33" s="337"/>
      <c r="BQ33" s="337"/>
      <c r="BR33" s="337"/>
      <c r="BS33" s="337"/>
      <c r="BT33" s="337"/>
      <c r="BU33" s="337"/>
      <c r="BV33" s="337"/>
      <c r="BW33" s="337"/>
      <c r="BX33" s="337"/>
      <c r="BY33" s="337"/>
      <c r="BZ33" s="337"/>
    </row>
    <row r="34" spans="13:78"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337"/>
      <c r="AC34" s="84"/>
      <c r="AD34" s="84"/>
      <c r="AE34" s="337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337"/>
      <c r="BH34" s="337"/>
      <c r="BI34" s="337"/>
      <c r="BJ34" s="337"/>
      <c r="BK34" s="337"/>
      <c r="BL34" s="337"/>
      <c r="BM34" s="337"/>
      <c r="BN34" s="337"/>
      <c r="BO34" s="337"/>
      <c r="BP34" s="337"/>
      <c r="BQ34" s="337"/>
      <c r="BR34" s="337"/>
      <c r="BS34" s="337"/>
      <c r="BT34" s="337"/>
      <c r="BU34" s="337"/>
      <c r="BV34" s="337"/>
      <c r="BW34" s="337"/>
      <c r="BX34" s="337"/>
      <c r="BY34" s="337"/>
      <c r="BZ34" s="337"/>
    </row>
    <row r="35" spans="13:78"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337"/>
      <c r="AC35" s="84"/>
      <c r="AD35" s="84"/>
      <c r="AE35" s="337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337"/>
      <c r="BH35" s="337"/>
      <c r="BI35" s="337"/>
      <c r="BJ35" s="337"/>
      <c r="BK35" s="337"/>
      <c r="BL35" s="337"/>
      <c r="BM35" s="337"/>
      <c r="BN35" s="337"/>
      <c r="BO35" s="337"/>
      <c r="BP35" s="337"/>
      <c r="BQ35" s="337"/>
      <c r="BR35" s="337"/>
      <c r="BS35" s="337"/>
      <c r="BT35" s="337"/>
      <c r="BU35" s="337"/>
      <c r="BV35" s="337"/>
      <c r="BW35" s="337"/>
      <c r="BX35" s="337"/>
      <c r="BY35" s="337"/>
      <c r="BZ35" s="337"/>
    </row>
  </sheetData>
  <mergeCells count="13">
    <mergeCell ref="CA1:CB1"/>
    <mergeCell ref="A8:B8"/>
    <mergeCell ref="E1:G1"/>
    <mergeCell ref="AY1:BD1"/>
    <mergeCell ref="BE1:BH1"/>
    <mergeCell ref="BI1:BT1"/>
    <mergeCell ref="A1:A2"/>
    <mergeCell ref="B1:B2"/>
    <mergeCell ref="K1:AI1"/>
    <mergeCell ref="AJ1:AX1"/>
    <mergeCell ref="C1:D1"/>
    <mergeCell ref="BU1:BZ1"/>
    <mergeCell ref="H1:J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2"/>
  <sheetViews>
    <sheetView workbookViewId="0">
      <pane ySplit="2" topLeftCell="A3" activePane="bottomLeft" state="frozen"/>
      <selection pane="bottomLeft" activeCell="K30" sqref="K30"/>
    </sheetView>
  </sheetViews>
  <sheetFormatPr defaultRowHeight="11.25"/>
  <cols>
    <col min="1" max="1" width="7.28515625" style="8" bestFit="1" customWidth="1"/>
    <col min="2" max="2" width="10.7109375" style="132" customWidth="1"/>
    <col min="3" max="3" width="52.42578125" style="88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1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748" t="s">
        <v>1</v>
      </c>
      <c r="B1" s="750" t="s">
        <v>2</v>
      </c>
      <c r="C1" s="752" t="s">
        <v>0</v>
      </c>
      <c r="D1" s="754" t="s">
        <v>7</v>
      </c>
      <c r="E1" s="743" t="s">
        <v>6</v>
      </c>
      <c r="F1" s="744"/>
      <c r="G1" s="745" t="s">
        <v>5</v>
      </c>
      <c r="H1" s="746"/>
      <c r="I1" s="743" t="s">
        <v>64</v>
      </c>
      <c r="J1" s="744"/>
      <c r="K1" s="608" t="s">
        <v>9</v>
      </c>
      <c r="L1" s="543" t="s">
        <v>399</v>
      </c>
      <c r="M1" s="742"/>
      <c r="N1" s="543" t="s">
        <v>84</v>
      </c>
      <c r="O1" s="544"/>
      <c r="P1" s="544"/>
      <c r="Q1" s="544"/>
      <c r="R1" s="544"/>
      <c r="S1" s="738" t="s">
        <v>86</v>
      </c>
      <c r="T1" s="738"/>
      <c r="U1" s="738"/>
      <c r="V1" s="738"/>
      <c r="W1" s="738"/>
      <c r="X1" s="738"/>
      <c r="Y1" s="738"/>
    </row>
    <row r="2" spans="1:29" ht="15.75" customHeight="1" thickBot="1">
      <c r="A2" s="749"/>
      <c r="B2" s="751"/>
      <c r="C2" s="753"/>
      <c r="D2" s="554"/>
      <c r="E2" s="61"/>
      <c r="F2" s="36" t="s">
        <v>9</v>
      </c>
      <c r="G2" s="61"/>
      <c r="H2" s="62" t="s">
        <v>9</v>
      </c>
      <c r="I2" s="61"/>
      <c r="J2" s="36" t="s">
        <v>9</v>
      </c>
      <c r="K2" s="609"/>
      <c r="L2" s="323"/>
      <c r="M2" s="172" t="s">
        <v>9</v>
      </c>
      <c r="N2" s="173" t="s">
        <v>142</v>
      </c>
      <c r="O2" s="173" t="s">
        <v>399</v>
      </c>
      <c r="P2" s="173" t="s">
        <v>363</v>
      </c>
      <c r="Q2" s="173" t="s">
        <v>59</v>
      </c>
      <c r="R2" s="173" t="s">
        <v>141</v>
      </c>
      <c r="S2" s="739" t="s">
        <v>404</v>
      </c>
      <c r="T2" s="740"/>
      <c r="U2" s="740"/>
      <c r="V2" s="740"/>
      <c r="W2" s="740"/>
      <c r="X2" s="741"/>
      <c r="Y2" s="174" t="s">
        <v>47</v>
      </c>
    </row>
    <row r="3" spans="1:29" s="5" customFormat="1" ht="12" thickBot="1">
      <c r="A3" s="417">
        <f>'1-συμβολαια'!A3</f>
        <v>8412</v>
      </c>
      <c r="B3" s="420">
        <f>'1-συμβολαια'!B3</f>
        <v>39825</v>
      </c>
      <c r="C3" s="421" t="str">
        <f>'1-συμβολαια'!C3</f>
        <v>οριζόντιος σύσταση</v>
      </c>
      <c r="D3" s="422">
        <f>'1-συμβολαια'!D3</f>
        <v>0</v>
      </c>
      <c r="E3" s="397"/>
      <c r="F3" s="397"/>
      <c r="G3" s="397"/>
      <c r="H3" s="397"/>
      <c r="I3" s="397"/>
      <c r="J3" s="397"/>
      <c r="K3" s="409">
        <f>'1-συμβολαια'!N3</f>
        <v>99.59</v>
      </c>
      <c r="L3" s="409">
        <f>'2-δικαιώμ'!N3+'5-αντίγρ'!O3</f>
        <v>13.420000000000002</v>
      </c>
      <c r="M3" s="409">
        <v>9.91</v>
      </c>
      <c r="N3" s="409">
        <f>'1-συμβολαια'!O3</f>
        <v>60.989999999999981</v>
      </c>
      <c r="O3" s="409">
        <f t="shared" ref="O3:O7" si="0">L3-M3</f>
        <v>3.5100000000000016</v>
      </c>
      <c r="P3" s="409">
        <f>'8-κ-15-17'!AG3</f>
        <v>0</v>
      </c>
      <c r="Q3" s="409">
        <f>'5-αντίγρ'!AM3+'6-μεταγρ'!O3+'6-μεταγρ'!P3+'7-προςΔΟΥ'!K3+'11-χαρτόσ'!H3+'13-ντιΜιΧο'!CB3</f>
        <v>14.92</v>
      </c>
      <c r="R3" s="409">
        <f>'13-ντιΜιΧο'!CA3</f>
        <v>423.8</v>
      </c>
      <c r="S3" s="514"/>
      <c r="T3" s="465"/>
      <c r="U3" s="465"/>
      <c r="V3" s="465"/>
      <c r="W3" s="465"/>
      <c r="X3" s="465"/>
      <c r="Y3" s="412"/>
    </row>
    <row r="4" spans="1:29" s="5" customFormat="1">
      <c r="A4" s="428">
        <f>'1-συμβολαια'!A4</f>
        <v>8413</v>
      </c>
      <c r="B4" s="342"/>
      <c r="C4" s="385" t="str">
        <f>'1-συμβολαια'!C4</f>
        <v>γονική</v>
      </c>
      <c r="D4" s="386">
        <f>'1-συμβολαια'!D4</f>
        <v>39586.43</v>
      </c>
      <c r="E4" s="322"/>
      <c r="F4" s="322"/>
      <c r="G4" s="322"/>
      <c r="H4" s="322"/>
      <c r="I4" s="322"/>
      <c r="J4" s="322"/>
      <c r="K4" s="315">
        <f>'1-συμβολαια'!N4</f>
        <v>485.17999999999995</v>
      </c>
      <c r="L4" s="315">
        <f>'2-δικαιώμ'!N4+'5-αντίγρ'!O4</f>
        <v>77.855574000000004</v>
      </c>
      <c r="M4" s="315">
        <v>77.86</v>
      </c>
      <c r="N4" s="315">
        <f>'1-συμβολαια'!O4</f>
        <v>42.001586000000088</v>
      </c>
      <c r="O4" s="315">
        <f t="shared" si="0"/>
        <v>-4.425999999995156E-3</v>
      </c>
      <c r="P4" s="315">
        <f>'8-κ-15-17'!AG4</f>
        <v>4.8325000000204454E-3</v>
      </c>
      <c r="Q4" s="315">
        <f>'5-αντίγρ'!AM4+'6-μεταγρ'!O4+'6-μεταγρ'!P4+'7-προςΔΟΥ'!K4+'11-χαρτόσ'!H4+'13-ντιΜιΧο'!CB4</f>
        <v>18.920000000000002</v>
      </c>
      <c r="R4" s="315">
        <f>'13-ντιΜιΧο'!CA4</f>
        <v>471.08</v>
      </c>
      <c r="S4" s="271"/>
      <c r="T4" s="267"/>
      <c r="U4" s="267"/>
      <c r="V4" s="267"/>
      <c r="W4" s="267"/>
      <c r="X4" s="267"/>
      <c r="Y4" s="262"/>
    </row>
    <row r="5" spans="1:29" s="5" customFormat="1" ht="12" thickBot="1">
      <c r="A5" s="395">
        <f>'1-συμβολαια'!A5</f>
        <v>0</v>
      </c>
      <c r="B5" s="387"/>
      <c r="C5" s="388" t="str">
        <f>'1-συμβολαια'!C5</f>
        <v>χρησικτησία οικοπέδου = 1975 ΑΓΟΡΑΠΩΛΗΣΙΑΣ ΠΡΟΣΥΜΦΩΝΟ 4461καπολα</v>
      </c>
      <c r="D5" s="389">
        <f>'1-συμβολαια'!D5</f>
        <v>6025.74</v>
      </c>
      <c r="E5" s="383"/>
      <c r="F5" s="383"/>
      <c r="G5" s="383"/>
      <c r="H5" s="383"/>
      <c r="I5" s="383"/>
      <c r="J5" s="383"/>
      <c r="K5" s="373">
        <f>'1-συμβολαια'!N5</f>
        <v>0</v>
      </c>
      <c r="L5" s="373">
        <f>'2-δικαιώμ'!N5+'5-αντίγρ'!O5</f>
        <v>12.166332000000001</v>
      </c>
      <c r="M5" s="373"/>
      <c r="N5" s="373">
        <f>'1-συμβολαια'!O5</f>
        <v>92.142548000000005</v>
      </c>
      <c r="O5" s="373">
        <f t="shared" si="0"/>
        <v>12.166332000000001</v>
      </c>
      <c r="P5" s="373">
        <f>'8-κ-15-17'!AG5</f>
        <v>46.699485000000003</v>
      </c>
      <c r="Q5" s="373">
        <f>'5-αντίγρ'!AM5+'6-μεταγρ'!O5+'6-μεταγρ'!P5+'7-προςΔΟΥ'!K5+'11-χαρτόσ'!H5+'13-ντιΜιΧο'!CB5</f>
        <v>3</v>
      </c>
      <c r="R5" s="373">
        <f>'13-ντιΜιΧο'!CA5</f>
        <v>0</v>
      </c>
      <c r="S5" s="513"/>
      <c r="T5" s="464"/>
      <c r="U5" s="464"/>
      <c r="V5" s="464"/>
      <c r="W5" s="464"/>
      <c r="X5" s="263"/>
      <c r="Y5" s="266"/>
    </row>
    <row r="6" spans="1:29" s="5" customFormat="1">
      <c r="A6" s="436">
        <f>'1-συμβολαια'!A6</f>
        <v>8414</v>
      </c>
      <c r="B6" s="342">
        <f>'1-συμβολαια'!B6</f>
        <v>39825</v>
      </c>
      <c r="C6" s="385" t="str">
        <f>'1-συμβολαια'!C6</f>
        <v>γονική</v>
      </c>
      <c r="D6" s="386">
        <f>'1-συμβολαια'!D6</f>
        <v>56324.52</v>
      </c>
      <c r="E6" s="316"/>
      <c r="F6" s="316"/>
      <c r="G6" s="316"/>
      <c r="H6" s="316"/>
      <c r="I6" s="316"/>
      <c r="J6" s="316"/>
      <c r="K6" s="315">
        <f>'1-συμβολαια'!N6</f>
        <v>655.92000000000007</v>
      </c>
      <c r="L6" s="315">
        <f>'2-δικαιώμ'!N6+'5-αντίγρ'!O6</f>
        <v>107.98413599999999</v>
      </c>
      <c r="M6" s="315">
        <v>107.98</v>
      </c>
      <c r="N6" s="315">
        <f>'1-συμβολαια'!O6</f>
        <v>41.990103999999974</v>
      </c>
      <c r="O6" s="315">
        <f t="shared" si="0"/>
        <v>4.1359999999883712E-3</v>
      </c>
      <c r="P6" s="315">
        <f>'8-κ-15-17'!AG6</f>
        <v>-4.9700000000143518E-3</v>
      </c>
      <c r="Q6" s="315">
        <f>'5-αντίγρ'!AM6+'6-μεταγρ'!O6+'6-μεταγρ'!P6+'7-προςΔΟΥ'!K6+'11-χαρτόσ'!H6+'13-ντιΜιΧο'!CB6</f>
        <v>18.920000000000002</v>
      </c>
      <c r="R6" s="315">
        <f>'13-ντιΜιΧο'!CA6</f>
        <v>428.88</v>
      </c>
      <c r="S6" s="271"/>
      <c r="T6" s="267"/>
      <c r="U6" s="267"/>
      <c r="V6" s="267"/>
      <c r="W6" s="267"/>
      <c r="X6" s="263"/>
      <c r="Y6" s="266"/>
    </row>
    <row r="7" spans="1:29" s="5" customFormat="1" ht="12" thickBot="1">
      <c r="A7" s="437">
        <f>'1-συμβολαια'!A7</f>
        <v>0</v>
      </c>
      <c r="B7" s="387">
        <f>'1-συμβολαια'!B7</f>
        <v>0</v>
      </c>
      <c r="C7" s="388" t="str">
        <f>'1-συμβολαια'!C7</f>
        <v>χρησικτησία οικοπέδου = 1975 ΑΓΟΡΑΠΩΛΗΣΙΑΣ ΠΡΟΣΥΜΦΩΝΟ 4461καπολα</v>
      </c>
      <c r="D7" s="389">
        <f>'1-συμβολαια'!D7</f>
        <v>21364.14</v>
      </c>
      <c r="E7" s="383"/>
      <c r="F7" s="383"/>
      <c r="G7" s="383"/>
      <c r="H7" s="383"/>
      <c r="I7" s="383"/>
      <c r="J7" s="383"/>
      <c r="K7" s="373">
        <f>'1-συμβολαια'!N7</f>
        <v>0</v>
      </c>
      <c r="L7" s="373">
        <f>'2-δικαιώμ'!N7+'5-αντίγρ'!O7</f>
        <v>39.775452000000001</v>
      </c>
      <c r="M7" s="373"/>
      <c r="N7" s="373">
        <f>'1-συμβολαια'!O7</f>
        <v>258.59422800000004</v>
      </c>
      <c r="O7" s="373">
        <f t="shared" si="0"/>
        <v>39.775452000000001</v>
      </c>
      <c r="P7" s="373">
        <f>'8-κ-15-17'!AG7</f>
        <v>165.57208500000002</v>
      </c>
      <c r="Q7" s="373">
        <f>'5-αντίγρ'!AM7+'6-μεταγρ'!O7+'6-μεταγρ'!P7+'7-προςΔΟΥ'!K7+'11-χαρτόσ'!H7+'13-ντιΜιΧο'!CB7</f>
        <v>3</v>
      </c>
      <c r="R7" s="373">
        <f>'13-ντιΜιΧο'!CA7</f>
        <v>0</v>
      </c>
      <c r="S7" s="513"/>
      <c r="T7" s="464"/>
      <c r="U7" s="464"/>
      <c r="V7" s="464"/>
      <c r="W7" s="464"/>
      <c r="X7" s="464"/>
      <c r="Y7" s="401"/>
    </row>
    <row r="8" spans="1:29">
      <c r="A8" s="747" t="s">
        <v>56</v>
      </c>
      <c r="B8" s="747"/>
      <c r="C8" s="747"/>
      <c r="D8" s="747"/>
      <c r="E8" s="446">
        <f t="shared" ref="E8:Y8" si="1">SUM(E3:E7)</f>
        <v>0</v>
      </c>
      <c r="F8" s="446">
        <f t="shared" si="1"/>
        <v>0</v>
      </c>
      <c r="G8" s="446">
        <f t="shared" si="1"/>
        <v>0</v>
      </c>
      <c r="H8" s="446">
        <f t="shared" si="1"/>
        <v>0</v>
      </c>
      <c r="I8" s="446">
        <f t="shared" si="1"/>
        <v>0</v>
      </c>
      <c r="J8" s="446">
        <f t="shared" si="1"/>
        <v>0</v>
      </c>
      <c r="K8" s="446">
        <f t="shared" si="1"/>
        <v>1240.69</v>
      </c>
      <c r="L8" s="446">
        <f t="shared" si="1"/>
        <v>251.201494</v>
      </c>
      <c r="M8" s="446">
        <f t="shared" si="1"/>
        <v>195.75</v>
      </c>
      <c r="N8" s="446">
        <f t="shared" si="1"/>
        <v>495.71846600000009</v>
      </c>
      <c r="O8" s="446">
        <f t="shared" si="1"/>
        <v>55.451493999999997</v>
      </c>
      <c r="P8" s="446">
        <f t="shared" si="1"/>
        <v>212.27143250000003</v>
      </c>
      <c r="Q8" s="446">
        <f t="shared" si="1"/>
        <v>58.760000000000005</v>
      </c>
      <c r="R8" s="446">
        <f t="shared" si="1"/>
        <v>1323.76</v>
      </c>
      <c r="S8" s="515">
        <f t="shared" si="1"/>
        <v>0</v>
      </c>
      <c r="T8" s="515">
        <f t="shared" si="1"/>
        <v>0</v>
      </c>
      <c r="U8" s="515">
        <f t="shared" si="1"/>
        <v>0</v>
      </c>
      <c r="V8" s="515">
        <f t="shared" si="1"/>
        <v>0</v>
      </c>
      <c r="W8" s="515">
        <f t="shared" si="1"/>
        <v>0</v>
      </c>
      <c r="X8" s="515">
        <f t="shared" si="1"/>
        <v>0</v>
      </c>
      <c r="Y8" s="516">
        <f t="shared" si="1"/>
        <v>0</v>
      </c>
    </row>
    <row r="10" spans="1:29">
      <c r="T10" s="81"/>
      <c r="U10" s="81"/>
      <c r="V10" s="81"/>
      <c r="W10" s="81"/>
      <c r="X10" s="81"/>
      <c r="Y10" s="81"/>
      <c r="Z10" s="81"/>
      <c r="AA10" s="81"/>
      <c r="AB10" s="81"/>
      <c r="AC10" s="81"/>
    </row>
    <row r="11" spans="1:29">
      <c r="T11" s="81"/>
      <c r="U11" s="81"/>
      <c r="V11" s="81"/>
      <c r="W11" s="81"/>
      <c r="X11" s="81"/>
      <c r="Y11" s="81"/>
      <c r="Z11" s="81"/>
      <c r="AA11" s="81"/>
      <c r="AB11" s="81"/>
      <c r="AC11" s="81"/>
    </row>
    <row r="12" spans="1:29" s="5" customFormat="1">
      <c r="A12" s="57"/>
      <c r="B12" s="108"/>
      <c r="C12" s="109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</row>
  </sheetData>
  <mergeCells count="13">
    <mergeCell ref="E1:F1"/>
    <mergeCell ref="G1:H1"/>
    <mergeCell ref="I1:J1"/>
    <mergeCell ref="A8:D8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62"/>
  <sheetViews>
    <sheetView workbookViewId="0">
      <pane ySplit="2" topLeftCell="A3" activePane="bottomLeft" state="frozen"/>
      <selection pane="bottomLeft" activeCell="M169" sqref="M169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58" t="s">
        <v>76</v>
      </c>
      <c r="B1" s="758"/>
      <c r="C1" s="758"/>
      <c r="D1" s="758"/>
      <c r="E1" s="758"/>
      <c r="F1" s="758"/>
      <c r="G1" s="758"/>
      <c r="H1" s="758"/>
      <c r="I1" s="758"/>
      <c r="J1" s="758"/>
      <c r="K1" s="758"/>
      <c r="L1" s="758"/>
      <c r="M1" s="758"/>
      <c r="N1" s="758"/>
      <c r="O1" s="758"/>
      <c r="P1" s="758"/>
      <c r="Q1" s="758"/>
    </row>
    <row r="2" spans="1:17" s="9" customFormat="1" ht="23.25" customHeight="1" thickBot="1">
      <c r="A2" s="239" t="s">
        <v>19</v>
      </c>
      <c r="B2" s="759" t="s">
        <v>29</v>
      </c>
      <c r="C2" s="760"/>
      <c r="D2" s="761"/>
      <c r="E2" s="762" t="s">
        <v>86</v>
      </c>
      <c r="F2" s="763"/>
      <c r="G2" s="763"/>
      <c r="H2" s="764"/>
      <c r="I2" s="765" t="s">
        <v>86</v>
      </c>
      <c r="J2" s="766"/>
      <c r="K2" s="766"/>
      <c r="L2" s="767"/>
      <c r="M2" s="240" t="s">
        <v>38</v>
      </c>
      <c r="N2" s="240" t="s">
        <v>39</v>
      </c>
      <c r="O2" s="240" t="s">
        <v>40</v>
      </c>
      <c r="P2" s="240" t="s">
        <v>41</v>
      </c>
      <c r="Q2" s="240" t="s">
        <v>42</v>
      </c>
    </row>
    <row r="3" spans="1:17" s="17" customFormat="1">
      <c r="A3" s="29">
        <f>'1-συμβολαια'!A3</f>
        <v>8412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8413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>
        <f>'1-συμβολαια'!A6</f>
        <v>8414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 hidden="1">
      <c r="A8" s="29" t="e">
        <f>'1-συμβολαια'!#REF!</f>
        <v>#REF!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 hidden="1">
      <c r="A9" s="29" t="e">
        <f>'1-συμβολαια'!#REF!</f>
        <v>#REF!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 hidden="1">
      <c r="A10" s="29" t="e">
        <f>'1-συμβολαια'!#REF!</f>
        <v>#REF!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 hidden="1">
      <c r="A11" s="29" t="e">
        <f>'1-συμβολαια'!#REF!</f>
        <v>#REF!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 hidden="1">
      <c r="A12" s="29" t="e">
        <f>'1-συμβολαια'!#REF!</f>
        <v>#REF!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 hidden="1">
      <c r="A13" s="29" t="e">
        <f>'1-συμβολαια'!#REF!</f>
        <v>#REF!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s="17" customFormat="1" hidden="1">
      <c r="A14" s="29" t="e">
        <f>'1-συμβολαια'!#REF!</f>
        <v>#REF!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7" s="17" customFormat="1" hidden="1">
      <c r="A15" s="29" t="e">
        <f>'1-συμβολαια'!#REF!</f>
        <v>#REF!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spans="1:17" s="17" customFormat="1" hidden="1">
      <c r="A16" s="29" t="e">
        <f>'1-συμβολαια'!#REF!</f>
        <v>#REF!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spans="1:17" s="17" customFormat="1" hidden="1">
      <c r="A17" s="29" t="e">
        <f>'1-συμβολαια'!#REF!</f>
        <v>#REF!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spans="1:17" s="17" customFormat="1" hidden="1">
      <c r="A18" s="29" t="e">
        <f>'1-συμβολαια'!#REF!</f>
        <v>#REF!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19" spans="1:17" s="17" customFormat="1" hidden="1">
      <c r="A19" s="29" t="e">
        <f>'1-συμβολαια'!#REF!</f>
        <v>#REF!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spans="1:17" s="17" customFormat="1" hidden="1">
      <c r="A20" s="29" t="e">
        <f>'1-συμβολαια'!#REF!</f>
        <v>#REF!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17" s="17" customFormat="1" hidden="1">
      <c r="A21" s="29" t="e">
        <f>'1-συμβολαια'!#REF!</f>
        <v>#REF!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spans="1:17" s="17" customFormat="1" hidden="1">
      <c r="A22" s="29" t="e">
        <f>'1-συμβολαια'!#REF!</f>
        <v>#REF!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</row>
    <row r="23" spans="1:17" s="17" customFormat="1" hidden="1">
      <c r="A23" s="29" t="e">
        <f>'1-συμβολαια'!#REF!</f>
        <v>#REF!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</row>
    <row r="24" spans="1:17" s="17" customFormat="1" hidden="1">
      <c r="A24" s="29" t="e">
        <f>'1-συμβολαια'!#REF!</f>
        <v>#REF!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</row>
    <row r="25" spans="1:17" s="17" customFormat="1" hidden="1">
      <c r="A25" s="29" t="e">
        <f>'1-συμβολαια'!#REF!</f>
        <v>#REF!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</row>
    <row r="26" spans="1:17" s="17" customFormat="1" hidden="1">
      <c r="A26" s="29" t="e">
        <f>'1-συμβολαια'!#REF!</f>
        <v>#REF!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</row>
    <row r="27" spans="1:17" s="17" customFormat="1" hidden="1">
      <c r="A27" s="29" t="e">
        <f>'1-συμβολαια'!#REF!</f>
        <v>#REF!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</row>
    <row r="28" spans="1:17" s="17" customFormat="1" hidden="1">
      <c r="A28" s="29" t="e">
        <f>'1-συμβολαια'!#REF!</f>
        <v>#REF!</v>
      </c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</row>
    <row r="29" spans="1:17" s="17" customFormat="1" hidden="1">
      <c r="A29" s="29" t="e">
        <f>'1-συμβολαια'!#REF!</f>
        <v>#REF!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</row>
    <row r="30" spans="1:17" s="17" customFormat="1" hidden="1">
      <c r="A30" s="29" t="e">
        <f>'1-συμβολαια'!#REF!</f>
        <v>#REF!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</row>
    <row r="31" spans="1:17" s="17" customFormat="1" hidden="1">
      <c r="A31" s="29" t="e">
        <f>'1-συμβολαια'!#REF!</f>
        <v>#REF!</v>
      </c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</row>
    <row r="32" spans="1:17" s="17" customFormat="1" hidden="1">
      <c r="A32" s="29" t="e">
        <f>'1-συμβολαια'!#REF!</f>
        <v>#REF!</v>
      </c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spans="1:17" s="17" customFormat="1" hidden="1">
      <c r="A33" s="29" t="e">
        <f>'1-συμβολαια'!#REF!</f>
        <v>#REF!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spans="1:17" s="17" customFormat="1" hidden="1">
      <c r="A34" s="29" t="e">
        <f>'1-συμβολαια'!#REF!</f>
        <v>#REF!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spans="1:17" s="17" customFormat="1" hidden="1">
      <c r="A35" s="29" t="e">
        <f>'1-συμβολαια'!#REF!</f>
        <v>#REF!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</row>
    <row r="36" spans="1:17" s="17" customFormat="1" hidden="1">
      <c r="A36" s="29" t="e">
        <f>'1-συμβολαια'!#REF!</f>
        <v>#REF!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</row>
    <row r="37" spans="1:17" s="17" customFormat="1" hidden="1">
      <c r="A37" s="29" t="e">
        <f>'1-συμβολαια'!#REF!</f>
        <v>#REF!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7" s="17" customFormat="1" hidden="1">
      <c r="A38" s="29" t="e">
        <f>'1-συμβολαια'!#REF!</f>
        <v>#REF!</v>
      </c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</row>
    <row r="39" spans="1:17" s="17" customFormat="1" hidden="1">
      <c r="A39" s="29" t="e">
        <f>'1-συμβολαια'!#REF!</f>
        <v>#REF!</v>
      </c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</row>
    <row r="40" spans="1:17" s="17" customFormat="1" hidden="1">
      <c r="A40" s="29" t="e">
        <f>'1-συμβολαια'!#REF!</f>
        <v>#REF!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</row>
    <row r="41" spans="1:17" s="17" customFormat="1" hidden="1">
      <c r="A41" s="29" t="e">
        <f>'1-συμβολαια'!#REF!</f>
        <v>#REF!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</row>
    <row r="42" spans="1:17" s="17" customFormat="1" hidden="1">
      <c r="A42" s="29" t="e">
        <f>'1-συμβολαια'!#REF!</f>
        <v>#REF!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</row>
    <row r="43" spans="1:17" s="17" customFormat="1" hidden="1">
      <c r="A43" s="29" t="e">
        <f>'1-συμβολαια'!#REF!</f>
        <v>#REF!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</row>
    <row r="44" spans="1:17" s="17" customFormat="1" hidden="1">
      <c r="A44" s="29" t="e">
        <f>'1-συμβολαια'!#REF!</f>
        <v>#REF!</v>
      </c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</row>
    <row r="45" spans="1:17" s="17" customFormat="1" hidden="1">
      <c r="A45" s="29" t="e">
        <f>'1-συμβολαια'!#REF!</f>
        <v>#REF!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</row>
    <row r="46" spans="1:17" s="17" customFormat="1" hidden="1">
      <c r="A46" s="29" t="e">
        <f>'1-συμβολαια'!#REF!</f>
        <v>#REF!</v>
      </c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</row>
    <row r="47" spans="1:17" s="17" customFormat="1" hidden="1">
      <c r="A47" s="29" t="e">
        <f>'1-συμβολαια'!#REF!</f>
        <v>#REF!</v>
      </c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</row>
    <row r="48" spans="1:17" s="17" customFormat="1" hidden="1">
      <c r="A48" s="29" t="e">
        <f>'1-συμβολαια'!#REF!</f>
        <v>#REF!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</row>
    <row r="49" spans="1:17" s="17" customFormat="1" hidden="1">
      <c r="A49" s="29" t="e">
        <f>'1-συμβολαια'!#REF!</f>
        <v>#REF!</v>
      </c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</row>
    <row r="50" spans="1:17" s="17" customFormat="1" hidden="1">
      <c r="A50" s="29" t="e">
        <f>'1-συμβολαια'!#REF!</f>
        <v>#REF!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</row>
    <row r="51" spans="1:17" s="17" customFormat="1" hidden="1">
      <c r="A51" s="29" t="e">
        <f>'1-συμβολαια'!#REF!</f>
        <v>#REF!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</row>
    <row r="52" spans="1:17" s="17" customFormat="1" hidden="1">
      <c r="A52" s="29" t="e">
        <f>'1-συμβολαια'!#REF!</f>
        <v>#REF!</v>
      </c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</row>
    <row r="53" spans="1:17" s="17" customFormat="1" hidden="1">
      <c r="A53" s="29" t="e">
        <f>'1-συμβολαια'!#REF!</f>
        <v>#REF!</v>
      </c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</row>
    <row r="54" spans="1:17" s="17" customFormat="1" hidden="1">
      <c r="A54" s="29" t="e">
        <f>'1-συμβολαια'!#REF!</f>
        <v>#REF!</v>
      </c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</row>
    <row r="55" spans="1:17" s="17" customFormat="1" hidden="1">
      <c r="A55" s="29" t="e">
        <f>'1-συμβολαια'!#REF!</f>
        <v>#REF!</v>
      </c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</row>
    <row r="56" spans="1:17" s="17" customFormat="1" hidden="1">
      <c r="A56" s="29" t="e">
        <f>'1-συμβολαια'!#REF!</f>
        <v>#REF!</v>
      </c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</row>
    <row r="57" spans="1:17" s="17" customFormat="1" hidden="1">
      <c r="A57" s="29" t="e">
        <f>'1-συμβολαια'!#REF!</f>
        <v>#REF!</v>
      </c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</row>
    <row r="58" spans="1:17" s="17" customFormat="1" hidden="1">
      <c r="A58" s="29" t="e">
        <f>'1-συμβολαια'!#REF!</f>
        <v>#REF!</v>
      </c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</row>
    <row r="59" spans="1:17" s="17" customFormat="1" hidden="1">
      <c r="A59" s="29" t="e">
        <f>'1-συμβολαια'!#REF!</f>
        <v>#REF!</v>
      </c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</row>
    <row r="60" spans="1:17" s="17" customFormat="1" hidden="1">
      <c r="A60" s="29" t="e">
        <f>'1-συμβολαια'!#REF!</f>
        <v>#REF!</v>
      </c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</row>
    <row r="61" spans="1:17" s="17" customFormat="1" hidden="1">
      <c r="A61" s="29" t="e">
        <f>'1-συμβολαια'!#REF!</f>
        <v>#REF!</v>
      </c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</row>
    <row r="62" spans="1:17" s="17" customFormat="1" hidden="1">
      <c r="A62" s="29" t="e">
        <f>'1-συμβολαια'!#REF!</f>
        <v>#REF!</v>
      </c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</row>
    <row r="63" spans="1:17" s="17" customFormat="1" hidden="1">
      <c r="A63" s="29" t="e">
        <f>'1-συμβολαια'!#REF!</f>
        <v>#REF!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</row>
    <row r="64" spans="1:17" s="17" customFormat="1" hidden="1">
      <c r="A64" s="29" t="e">
        <f>'1-συμβολαια'!#REF!</f>
        <v>#REF!</v>
      </c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</row>
    <row r="65" spans="1:17" s="17" customFormat="1" hidden="1">
      <c r="A65" s="29" t="e">
        <f>'1-συμβολαια'!#REF!</f>
        <v>#REF!</v>
      </c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</row>
    <row r="66" spans="1:17" s="17" customFormat="1" hidden="1">
      <c r="A66" s="29" t="e">
        <f>'1-συμβολαια'!#REF!</f>
        <v>#REF!</v>
      </c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</row>
    <row r="67" spans="1:17" s="17" customFormat="1" hidden="1">
      <c r="A67" s="29" t="e">
        <f>'1-συμβολαια'!#REF!</f>
        <v>#REF!</v>
      </c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</row>
    <row r="68" spans="1:17" s="17" customFormat="1" hidden="1">
      <c r="A68" s="29" t="e">
        <f>'1-συμβολαια'!#REF!</f>
        <v>#REF!</v>
      </c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</row>
    <row r="69" spans="1:17" s="17" customFormat="1" hidden="1">
      <c r="A69" s="29" t="e">
        <f>'1-συμβολαια'!#REF!</f>
        <v>#REF!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</row>
    <row r="70" spans="1:17" s="17" customFormat="1" hidden="1">
      <c r="A70" s="29" t="e">
        <f>'1-συμβολαια'!#REF!</f>
        <v>#REF!</v>
      </c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</row>
    <row r="71" spans="1:17" s="17" customFormat="1" hidden="1">
      <c r="A71" s="29" t="e">
        <f>'1-συμβολαια'!#REF!</f>
        <v>#REF!</v>
      </c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</row>
    <row r="72" spans="1:17" s="17" customFormat="1" hidden="1">
      <c r="A72" s="29" t="e">
        <f>'1-συμβολαια'!#REF!</f>
        <v>#REF!</v>
      </c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</row>
    <row r="73" spans="1:17" s="17" customFormat="1" hidden="1">
      <c r="A73" s="29" t="e">
        <f>'1-συμβολαια'!#REF!</f>
        <v>#REF!</v>
      </c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</row>
    <row r="74" spans="1:17" s="17" customFormat="1" hidden="1">
      <c r="A74" s="29" t="e">
        <f>'1-συμβολαια'!#REF!</f>
        <v>#REF!</v>
      </c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</row>
    <row r="75" spans="1:17" s="17" customFormat="1" hidden="1">
      <c r="A75" s="29" t="e">
        <f>'1-συμβολαια'!#REF!</f>
        <v>#REF!</v>
      </c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</row>
    <row r="76" spans="1:17" s="17" customFormat="1" hidden="1">
      <c r="A76" s="29" t="e">
        <f>'1-συμβολαια'!#REF!</f>
        <v>#REF!</v>
      </c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</row>
    <row r="77" spans="1:17" s="17" customFormat="1" hidden="1">
      <c r="A77" s="29" t="e">
        <f>'1-συμβολαια'!#REF!</f>
        <v>#REF!</v>
      </c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</row>
    <row r="78" spans="1:17" s="17" customFormat="1" hidden="1">
      <c r="A78" s="29" t="e">
        <f>'1-συμβολαια'!#REF!</f>
        <v>#REF!</v>
      </c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</row>
    <row r="79" spans="1:17" s="17" customFormat="1" hidden="1">
      <c r="A79" s="29" t="e">
        <f>'1-συμβολαια'!#REF!</f>
        <v>#REF!</v>
      </c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</row>
    <row r="80" spans="1:17" s="17" customFormat="1" hidden="1">
      <c r="A80" s="29" t="e">
        <f>'1-συμβολαια'!#REF!</f>
        <v>#REF!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</row>
    <row r="81" spans="1:17" s="17" customFormat="1" hidden="1">
      <c r="A81" s="29" t="e">
        <f>'1-συμβολαια'!#REF!</f>
        <v>#REF!</v>
      </c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</row>
    <row r="82" spans="1:17" s="17" customFormat="1" hidden="1">
      <c r="A82" s="29" t="e">
        <f>'1-συμβολαια'!#REF!</f>
        <v>#REF!</v>
      </c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</row>
    <row r="83" spans="1:17" s="17" customFormat="1" hidden="1">
      <c r="A83" s="29" t="e">
        <f>'1-συμβολαια'!#REF!</f>
        <v>#REF!</v>
      </c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</row>
    <row r="84" spans="1:17" s="17" customFormat="1" hidden="1">
      <c r="A84" s="29" t="e">
        <f>'1-συμβολαια'!#REF!</f>
        <v>#REF!</v>
      </c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</row>
    <row r="85" spans="1:17" s="17" customFormat="1" hidden="1">
      <c r="A85" s="29" t="e">
        <f>'1-συμβολαια'!#REF!</f>
        <v>#REF!</v>
      </c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</row>
    <row r="86" spans="1:17" s="17" customFormat="1" hidden="1">
      <c r="A86" s="29" t="e">
        <f>'1-συμβολαια'!#REF!</f>
        <v>#REF!</v>
      </c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</row>
    <row r="87" spans="1:17" s="17" customFormat="1" hidden="1">
      <c r="A87" s="29" t="e">
        <f>'1-συμβολαια'!#REF!</f>
        <v>#REF!</v>
      </c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</row>
    <row r="88" spans="1:17" s="17" customFormat="1" hidden="1">
      <c r="A88" s="29" t="e">
        <f>'1-συμβολαια'!#REF!</f>
        <v>#REF!</v>
      </c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</row>
    <row r="89" spans="1:17" s="17" customFormat="1" hidden="1">
      <c r="A89" s="29" t="e">
        <f>'1-συμβολαια'!#REF!</f>
        <v>#REF!</v>
      </c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</row>
    <row r="90" spans="1:17" s="17" customFormat="1" hidden="1">
      <c r="A90" s="29" t="e">
        <f>'1-συμβολαια'!#REF!</f>
        <v>#REF!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</row>
    <row r="91" spans="1:17" s="17" customFormat="1" hidden="1">
      <c r="A91" s="29" t="e">
        <f>'1-συμβολαια'!#REF!</f>
        <v>#REF!</v>
      </c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</row>
    <row r="92" spans="1:17" s="17" customFormat="1" hidden="1">
      <c r="A92" s="29" t="e">
        <f>'1-συμβολαια'!#REF!</f>
        <v>#REF!</v>
      </c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</row>
    <row r="93" spans="1:17" s="17" customFormat="1" hidden="1">
      <c r="A93" s="29" t="e">
        <f>'1-συμβολαια'!#REF!</f>
        <v>#REF!</v>
      </c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</row>
    <row r="94" spans="1:17" s="17" customFormat="1" hidden="1">
      <c r="A94" s="29" t="e">
        <f>'1-συμβολαια'!#REF!</f>
        <v>#REF!</v>
      </c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</row>
    <row r="95" spans="1:17" s="17" customFormat="1" hidden="1">
      <c r="A95" s="29" t="e">
        <f>'1-συμβολαια'!#REF!</f>
        <v>#REF!</v>
      </c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</row>
    <row r="96" spans="1:17" s="17" customFormat="1" hidden="1">
      <c r="A96" s="29" t="e">
        <f>'1-συμβολαια'!#REF!</f>
        <v>#REF!</v>
      </c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</row>
    <row r="97" spans="1:17" s="17" customFormat="1" hidden="1">
      <c r="A97" s="29" t="e">
        <f>'1-συμβολαια'!#REF!</f>
        <v>#REF!</v>
      </c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</row>
    <row r="98" spans="1:17" s="17" customFormat="1" hidden="1">
      <c r="A98" s="29" t="e">
        <f>'1-συμβολαια'!#REF!</f>
        <v>#REF!</v>
      </c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</row>
    <row r="99" spans="1:17" s="17" customFormat="1" hidden="1">
      <c r="A99" s="29" t="e">
        <f>'1-συμβολαια'!#REF!</f>
        <v>#REF!</v>
      </c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</row>
    <row r="100" spans="1:17" s="17" customFormat="1" hidden="1">
      <c r="A100" s="29" t="e">
        <f>'1-συμβολαια'!#REF!</f>
        <v>#REF!</v>
      </c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</row>
    <row r="101" spans="1:17" s="17" customFormat="1" hidden="1">
      <c r="A101" s="29" t="e">
        <f>'1-συμβολαια'!#REF!</f>
        <v>#REF!</v>
      </c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</row>
    <row r="102" spans="1:17" s="17" customFormat="1" hidden="1">
      <c r="A102" s="29" t="e">
        <f>'1-συμβολαια'!#REF!</f>
        <v>#REF!</v>
      </c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</row>
    <row r="103" spans="1:17" s="17" customFormat="1" hidden="1">
      <c r="A103" s="29" t="e">
        <f>'1-συμβολαια'!#REF!</f>
        <v>#REF!</v>
      </c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</row>
    <row r="104" spans="1:17" s="17" customFormat="1" hidden="1">
      <c r="A104" s="29" t="e">
        <f>'1-συμβολαια'!#REF!</f>
        <v>#REF!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</row>
    <row r="105" spans="1:17" s="17" customFormat="1" hidden="1">
      <c r="A105" s="29" t="e">
        <f>'1-συμβολαια'!#REF!</f>
        <v>#REF!</v>
      </c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</row>
    <row r="106" spans="1:17" s="17" customFormat="1" hidden="1">
      <c r="A106" s="29" t="e">
        <f>'1-συμβολαια'!#REF!</f>
        <v>#REF!</v>
      </c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</row>
    <row r="107" spans="1:17" s="17" customFormat="1" hidden="1">
      <c r="A107" s="29" t="e">
        <f>'1-συμβολαια'!#REF!</f>
        <v>#REF!</v>
      </c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</row>
    <row r="108" spans="1:17" s="17" customFormat="1" hidden="1">
      <c r="A108" s="29" t="e">
        <f>'1-συμβολαια'!#REF!</f>
        <v>#REF!</v>
      </c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</row>
    <row r="109" spans="1:17" s="17" customFormat="1" hidden="1">
      <c r="A109" s="29" t="e">
        <f>'1-συμβολαια'!#REF!</f>
        <v>#REF!</v>
      </c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</row>
    <row r="110" spans="1:17" s="17" customFormat="1" hidden="1">
      <c r="A110" s="29" t="e">
        <f>'1-συμβολαια'!#REF!</f>
        <v>#REF!</v>
      </c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</row>
    <row r="111" spans="1:17" s="17" customFormat="1" hidden="1">
      <c r="A111" s="29" t="e">
        <f>'1-συμβολαια'!#REF!</f>
        <v>#REF!</v>
      </c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</row>
    <row r="112" spans="1:17" s="17" customFormat="1" hidden="1">
      <c r="A112" s="29" t="e">
        <f>'1-συμβολαια'!#REF!</f>
        <v>#REF!</v>
      </c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</row>
    <row r="113" spans="1:17" s="17" customFormat="1" hidden="1">
      <c r="A113" s="29" t="e">
        <f>'1-συμβολαια'!#REF!</f>
        <v>#REF!</v>
      </c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</row>
    <row r="114" spans="1:17" s="17" customFormat="1" hidden="1">
      <c r="A114" s="29" t="e">
        <f>'1-συμβολαια'!#REF!</f>
        <v>#REF!</v>
      </c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</row>
    <row r="115" spans="1:17" s="17" customFormat="1" hidden="1">
      <c r="A115" s="29" t="e">
        <f>'1-συμβολαια'!#REF!</f>
        <v>#REF!</v>
      </c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</row>
    <row r="116" spans="1:17" s="17" customFormat="1" hidden="1">
      <c r="A116" s="29" t="e">
        <f>'1-συμβολαια'!#REF!</f>
        <v>#REF!</v>
      </c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</row>
    <row r="117" spans="1:17" s="17" customFormat="1" hidden="1">
      <c r="A117" s="29" t="e">
        <f>'1-συμβολαια'!#REF!</f>
        <v>#REF!</v>
      </c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</row>
    <row r="118" spans="1:17" s="17" customFormat="1" hidden="1">
      <c r="A118" s="29" t="e">
        <f>'1-συμβολαια'!#REF!</f>
        <v>#REF!</v>
      </c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</row>
    <row r="119" spans="1:17" s="17" customFormat="1" hidden="1">
      <c r="A119" s="29" t="e">
        <f>'1-συμβολαια'!#REF!</f>
        <v>#REF!</v>
      </c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</row>
    <row r="120" spans="1:17" s="17" customFormat="1" hidden="1">
      <c r="A120" s="29" t="e">
        <f>'1-συμβολαια'!#REF!</f>
        <v>#REF!</v>
      </c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</row>
    <row r="121" spans="1:17" s="17" customFormat="1" hidden="1">
      <c r="A121" s="29" t="e">
        <f>'1-συμβολαια'!#REF!</f>
        <v>#REF!</v>
      </c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</row>
    <row r="122" spans="1:17" s="17" customFormat="1" hidden="1">
      <c r="A122" s="29" t="e">
        <f>'1-συμβολαια'!#REF!</f>
        <v>#REF!</v>
      </c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</row>
    <row r="123" spans="1:17" s="17" customFormat="1" hidden="1">
      <c r="A123" s="29" t="e">
        <f>'1-συμβολαια'!#REF!</f>
        <v>#REF!</v>
      </c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</row>
    <row r="124" spans="1:17" s="17" customFormat="1" hidden="1">
      <c r="A124" s="29" t="e">
        <f>'1-συμβολαια'!#REF!</f>
        <v>#REF!</v>
      </c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</row>
    <row r="125" spans="1:17" s="17" customFormat="1" hidden="1">
      <c r="A125" s="29" t="e">
        <f>'1-συμβολαια'!#REF!</f>
        <v>#REF!</v>
      </c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</row>
    <row r="126" spans="1:17" s="17" customFormat="1" hidden="1">
      <c r="A126" s="29" t="e">
        <f>'1-συμβολαια'!#REF!</f>
        <v>#REF!</v>
      </c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</row>
    <row r="127" spans="1:17" s="17" customFormat="1" hidden="1">
      <c r="A127" s="29" t="e">
        <f>'1-συμβολαια'!#REF!</f>
        <v>#REF!</v>
      </c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</row>
    <row r="128" spans="1:17" s="17" customFormat="1" hidden="1">
      <c r="A128" s="29" t="e">
        <f>'1-συμβολαια'!#REF!</f>
        <v>#REF!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</row>
    <row r="129" spans="1:17" s="17" customFormat="1" hidden="1">
      <c r="A129" s="29" t="e">
        <f>'1-συμβολαια'!#REF!</f>
        <v>#REF!</v>
      </c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</row>
    <row r="130" spans="1:17" s="17" customFormat="1" hidden="1">
      <c r="A130" s="29" t="e">
        <f>'1-συμβολαια'!#REF!</f>
        <v>#REF!</v>
      </c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</row>
    <row r="131" spans="1:17" s="17" customFormat="1" hidden="1">
      <c r="A131" s="29" t="e">
        <f>'1-συμβολαια'!#REF!</f>
        <v>#REF!</v>
      </c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</row>
    <row r="132" spans="1:17" s="17" customFormat="1" hidden="1">
      <c r="A132" s="29" t="e">
        <f>'1-συμβολαια'!#REF!</f>
        <v>#REF!</v>
      </c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</row>
    <row r="133" spans="1:17" s="17" customFormat="1" hidden="1">
      <c r="A133" s="29" t="e">
        <f>'1-συμβολαια'!#REF!</f>
        <v>#REF!</v>
      </c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</row>
    <row r="134" spans="1:17" s="17" customFormat="1" hidden="1">
      <c r="A134" s="29" t="e">
        <f>'1-συμβολαια'!#REF!</f>
        <v>#REF!</v>
      </c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</row>
    <row r="135" spans="1:17" s="17" customFormat="1" hidden="1">
      <c r="A135" s="29" t="e">
        <f>'1-συμβολαια'!#REF!</f>
        <v>#REF!</v>
      </c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</row>
    <row r="136" spans="1:17" s="17" customFormat="1" hidden="1">
      <c r="A136" s="29" t="e">
        <f>'1-συμβολαια'!#REF!</f>
        <v>#REF!</v>
      </c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</row>
    <row r="137" spans="1:17" s="17" customFormat="1" hidden="1">
      <c r="A137" s="29" t="e">
        <f>'1-συμβολαια'!#REF!</f>
        <v>#REF!</v>
      </c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</row>
    <row r="138" spans="1:17" s="17" customFormat="1" hidden="1">
      <c r="A138" s="29" t="e">
        <f>'1-συμβολαια'!#REF!</f>
        <v>#REF!</v>
      </c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</row>
    <row r="139" spans="1:17" s="17" customFormat="1" hidden="1">
      <c r="A139" s="29" t="e">
        <f>'1-συμβολαια'!#REF!</f>
        <v>#REF!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</row>
    <row r="140" spans="1:17" s="17" customFormat="1" hidden="1">
      <c r="A140" s="29" t="e">
        <f>'1-συμβολαια'!#REF!</f>
        <v>#REF!</v>
      </c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</row>
    <row r="141" spans="1:17" s="17" customFormat="1" hidden="1">
      <c r="A141" s="29" t="e">
        <f>'1-συμβολαια'!#REF!</f>
        <v>#REF!</v>
      </c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</row>
    <row r="142" spans="1:17" s="17" customFormat="1" hidden="1">
      <c r="A142" s="29" t="e">
        <f>'1-συμβολαια'!#REF!</f>
        <v>#REF!</v>
      </c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</row>
    <row r="143" spans="1:17" s="17" customFormat="1" hidden="1">
      <c r="A143" s="29" t="e">
        <f>'1-συμβολαια'!#REF!</f>
        <v>#REF!</v>
      </c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</row>
    <row r="144" spans="1:17" s="17" customFormat="1" hidden="1">
      <c r="A144" s="29" t="e">
        <f>'1-συμβολαια'!#REF!</f>
        <v>#REF!</v>
      </c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</row>
    <row r="145" spans="1:23" s="17" customFormat="1" hidden="1">
      <c r="A145" s="29" t="e">
        <f>'1-συμβολαια'!#REF!</f>
        <v>#REF!</v>
      </c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</row>
    <row r="146" spans="1:23" s="17" customFormat="1" hidden="1">
      <c r="A146" s="29" t="e">
        <f>'1-συμβολαια'!#REF!</f>
        <v>#REF!</v>
      </c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</row>
    <row r="147" spans="1:23" s="17" customFormat="1" hidden="1">
      <c r="A147" s="29" t="e">
        <f>'1-συμβολαια'!#REF!</f>
        <v>#REF!</v>
      </c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</row>
    <row r="149" spans="1:23" ht="15.75" customHeight="1">
      <c r="B149" s="755" t="s">
        <v>106</v>
      </c>
      <c r="C149" s="755"/>
      <c r="D149" s="755"/>
      <c r="E149" s="755"/>
      <c r="F149" s="755"/>
      <c r="G149" s="755"/>
      <c r="H149" s="755"/>
      <c r="I149" s="755"/>
      <c r="J149" s="755"/>
      <c r="K149" s="755"/>
      <c r="L149" s="3"/>
      <c r="M149" s="3"/>
      <c r="N149" s="3"/>
      <c r="O149" s="3"/>
      <c r="P149" s="3"/>
      <c r="Q149" s="3"/>
    </row>
    <row r="150" spans="1:23" ht="15.75" customHeight="1">
      <c r="C150" s="757" t="s">
        <v>107</v>
      </c>
      <c r="D150" s="757"/>
      <c r="E150" s="757"/>
      <c r="F150" s="757"/>
      <c r="G150" s="757"/>
      <c r="H150" s="757"/>
      <c r="I150" s="757"/>
      <c r="J150" s="757"/>
      <c r="K150" s="757"/>
      <c r="L150" s="3"/>
      <c r="M150" s="3"/>
      <c r="N150" s="3"/>
      <c r="O150" s="3"/>
      <c r="P150" s="3"/>
      <c r="Q150" s="3"/>
    </row>
    <row r="151" spans="1:23" ht="15.75" customHeight="1">
      <c r="D151" s="755" t="s">
        <v>291</v>
      </c>
      <c r="E151" s="755"/>
      <c r="F151" s="755"/>
      <c r="G151" s="755"/>
      <c r="H151" s="755"/>
      <c r="I151" s="755"/>
      <c r="J151" s="755"/>
      <c r="K151" s="755"/>
      <c r="L151" s="755"/>
      <c r="M151" s="755"/>
      <c r="N151" s="755"/>
      <c r="O151" s="755"/>
      <c r="P151" s="3"/>
      <c r="Q151" s="3"/>
    </row>
    <row r="152" spans="1:23" s="5" customFormat="1" ht="15.75" customHeight="1">
      <c r="A152" s="57"/>
      <c r="B152" s="237"/>
      <c r="C152" s="237"/>
      <c r="D152" s="238"/>
      <c r="E152" s="757" t="s">
        <v>400</v>
      </c>
      <c r="F152" s="757"/>
      <c r="G152" s="757"/>
      <c r="H152" s="757"/>
      <c r="I152" s="757"/>
      <c r="J152" s="757"/>
      <c r="K152" s="757"/>
      <c r="L152" s="757"/>
      <c r="M152" s="757"/>
      <c r="N152" s="3"/>
      <c r="O152" s="3"/>
      <c r="P152" s="3"/>
      <c r="Q152" s="3"/>
    </row>
    <row r="153" spans="1:23" s="5" customFormat="1" ht="15.75" customHeight="1">
      <c r="A153" s="57"/>
      <c r="B153" s="237"/>
      <c r="C153" s="237"/>
      <c r="D153" s="238"/>
      <c r="E153" s="6"/>
      <c r="F153" s="755" t="s">
        <v>129</v>
      </c>
      <c r="G153" s="755"/>
      <c r="H153" s="755"/>
      <c r="I153" s="755"/>
      <c r="J153" s="755"/>
      <c r="K153" s="755"/>
      <c r="L153" s="755"/>
      <c r="M153" s="755"/>
      <c r="N153" s="755"/>
      <c r="O153" s="755"/>
      <c r="P153" s="755"/>
      <c r="Q153" s="3"/>
    </row>
    <row r="154" spans="1:23" s="5" customFormat="1" ht="15.75" customHeight="1">
      <c r="A154" s="57"/>
      <c r="B154" s="237"/>
      <c r="C154" s="237"/>
      <c r="D154" s="238"/>
      <c r="E154" s="6"/>
      <c r="F154" s="6"/>
      <c r="G154" s="757" t="s">
        <v>401</v>
      </c>
      <c r="H154" s="757"/>
      <c r="I154" s="757"/>
      <c r="J154" s="757"/>
      <c r="K154" s="757"/>
      <c r="L154" s="757"/>
      <c r="M154" s="757"/>
      <c r="N154" s="757"/>
      <c r="O154" s="757"/>
      <c r="P154" s="757"/>
      <c r="Q154" s="757"/>
    </row>
    <row r="155" spans="1:23" s="5" customFormat="1" ht="15.75" customHeight="1">
      <c r="A155" s="57"/>
      <c r="B155" s="237"/>
      <c r="C155" s="237"/>
      <c r="D155" s="238"/>
      <c r="E155" s="6"/>
      <c r="F155" s="6"/>
      <c r="G155" s="232"/>
      <c r="H155" s="755" t="s">
        <v>108</v>
      </c>
      <c r="I155" s="755"/>
      <c r="J155" s="755"/>
      <c r="K155" s="755"/>
      <c r="L155" s="755"/>
      <c r="M155" s="755"/>
      <c r="N155" s="755"/>
      <c r="O155" s="3"/>
      <c r="P155" s="3"/>
      <c r="Q155" s="3"/>
      <c r="R155" s="3"/>
      <c r="S155" s="3"/>
      <c r="T155" s="3"/>
      <c r="U155" s="3"/>
      <c r="V155" s="3"/>
      <c r="W155" s="3"/>
    </row>
    <row r="156" spans="1:23" s="5" customFormat="1" ht="15.75" customHeight="1">
      <c r="A156" s="57"/>
      <c r="B156" s="237"/>
      <c r="C156" s="237"/>
      <c r="D156" s="238"/>
      <c r="E156" s="6"/>
      <c r="F156" s="6"/>
      <c r="G156" s="232"/>
      <c r="H156" s="6"/>
      <c r="I156" s="757" t="s">
        <v>109</v>
      </c>
      <c r="J156" s="757"/>
      <c r="K156" s="757"/>
      <c r="L156" s="757"/>
      <c r="M156" s="757"/>
      <c r="N156" s="757"/>
      <c r="O156" s="757"/>
      <c r="P156" s="757"/>
      <c r="Q156" s="757"/>
      <c r="R156" s="757"/>
      <c r="S156" s="3"/>
      <c r="T156" s="3"/>
      <c r="U156" s="3"/>
      <c r="V156" s="3"/>
      <c r="W156" s="3"/>
    </row>
    <row r="157" spans="1:23" s="5" customFormat="1" ht="15.75" customHeight="1">
      <c r="A157" s="57"/>
      <c r="B157" s="237"/>
      <c r="C157" s="237"/>
      <c r="D157" s="238"/>
      <c r="E157" s="6"/>
      <c r="F157" s="6"/>
      <c r="G157" s="232"/>
      <c r="H157" s="6"/>
      <c r="I157" s="6"/>
      <c r="J157" s="755" t="s">
        <v>110</v>
      </c>
      <c r="K157" s="755"/>
      <c r="L157" s="755"/>
      <c r="M157" s="755"/>
      <c r="N157" s="755"/>
      <c r="O157" s="755"/>
      <c r="P157" s="755"/>
      <c r="Q157" s="755"/>
      <c r="R157" s="3"/>
      <c r="S157" s="3"/>
      <c r="T157" s="3"/>
      <c r="U157" s="3"/>
      <c r="V157" s="3"/>
      <c r="W157" s="3"/>
    </row>
    <row r="158" spans="1:23" s="5" customFormat="1" ht="15.75" customHeight="1">
      <c r="A158" s="57"/>
      <c r="B158" s="237"/>
      <c r="C158" s="237"/>
      <c r="D158" s="238"/>
      <c r="E158" s="6"/>
      <c r="F158" s="6"/>
      <c r="G158" s="232"/>
      <c r="H158" s="6"/>
      <c r="I158" s="6"/>
      <c r="J158" s="6"/>
      <c r="K158" s="756" t="s">
        <v>130</v>
      </c>
      <c r="L158" s="756"/>
      <c r="M158" s="756"/>
      <c r="N158" s="756"/>
      <c r="O158" s="756"/>
      <c r="P158" s="756"/>
      <c r="Q158" s="756"/>
      <c r="R158" s="756"/>
      <c r="S158" s="756"/>
      <c r="T158" s="756"/>
      <c r="U158" s="756"/>
      <c r="V158" s="3"/>
      <c r="W158" s="3"/>
    </row>
    <row r="159" spans="1:23" s="5" customFormat="1" ht="15.75" customHeight="1">
      <c r="A159" s="57"/>
      <c r="B159" s="237"/>
      <c r="C159" s="237"/>
      <c r="D159" s="238"/>
      <c r="E159" s="6"/>
      <c r="F159" s="6"/>
      <c r="G159" s="232"/>
      <c r="H159" s="6"/>
      <c r="I159" s="6"/>
      <c r="J159" s="6"/>
      <c r="K159" s="6"/>
      <c r="L159" s="755" t="s">
        <v>111</v>
      </c>
      <c r="M159" s="755"/>
      <c r="N159" s="755"/>
      <c r="O159" s="755"/>
      <c r="P159" s="755"/>
      <c r="Q159" s="755"/>
      <c r="R159" s="755"/>
      <c r="S159" s="755"/>
      <c r="T159" s="3"/>
      <c r="U159" s="3"/>
      <c r="V159" s="3"/>
      <c r="W159" s="3"/>
    </row>
    <row r="160" spans="1:23" s="5" customFormat="1" ht="15.75" customHeight="1">
      <c r="A160" s="57"/>
      <c r="B160" s="237"/>
      <c r="C160" s="237"/>
      <c r="D160" s="238"/>
      <c r="E160" s="6"/>
      <c r="F160" s="6"/>
      <c r="G160" s="232"/>
      <c r="H160" s="6"/>
      <c r="I160" s="6"/>
      <c r="J160" s="6"/>
      <c r="K160" s="6"/>
      <c r="L160" s="3"/>
      <c r="M160" s="757" t="s">
        <v>112</v>
      </c>
      <c r="N160" s="757"/>
      <c r="O160" s="757"/>
      <c r="P160" s="757"/>
      <c r="Q160" s="757"/>
      <c r="R160" s="757"/>
      <c r="S160" s="757"/>
      <c r="T160" s="757"/>
      <c r="U160" s="3"/>
      <c r="V160" s="3"/>
      <c r="W160" s="3"/>
    </row>
    <row r="161" spans="1:23" s="5" customFormat="1" ht="15.75" customHeight="1">
      <c r="A161" s="57"/>
      <c r="B161" s="237"/>
      <c r="C161" s="237"/>
      <c r="D161" s="238"/>
      <c r="E161" s="6"/>
      <c r="F161" s="6"/>
      <c r="G161" s="232"/>
      <c r="H161" s="6"/>
      <c r="I161" s="6"/>
      <c r="J161" s="6"/>
      <c r="K161" s="6"/>
      <c r="L161" s="3"/>
      <c r="M161" s="3"/>
      <c r="N161" s="755" t="s">
        <v>113</v>
      </c>
      <c r="O161" s="755"/>
      <c r="P161" s="755"/>
      <c r="Q161" s="755"/>
      <c r="R161" s="755"/>
      <c r="S161" s="755"/>
      <c r="T161" s="755"/>
      <c r="U161" s="755"/>
      <c r="V161" s="755"/>
      <c r="W161" s="755"/>
    </row>
    <row r="162" spans="1:23" s="5" customFormat="1" ht="15.75" customHeight="1">
      <c r="A162" s="57"/>
      <c r="B162" s="237"/>
      <c r="C162" s="237"/>
      <c r="D162" s="238"/>
      <c r="E162" s="6"/>
      <c r="F162" s="6"/>
      <c r="G162" s="232"/>
      <c r="H162" s="232"/>
      <c r="I162" s="232"/>
      <c r="J162" s="232"/>
      <c r="K162" s="232"/>
      <c r="L162" s="232"/>
      <c r="M162" s="232"/>
      <c r="N162" s="232"/>
      <c r="O162" s="232"/>
      <c r="P162" s="232"/>
      <c r="Q162" s="232"/>
    </row>
  </sheetData>
  <mergeCells count="17">
    <mergeCell ref="H155:N155"/>
    <mergeCell ref="I156:R156"/>
    <mergeCell ref="C150:K150"/>
    <mergeCell ref="D151:O151"/>
    <mergeCell ref="E152:M152"/>
    <mergeCell ref="F153:P153"/>
    <mergeCell ref="G154:Q154"/>
    <mergeCell ref="A1:Q1"/>
    <mergeCell ref="B2:D2"/>
    <mergeCell ref="E2:H2"/>
    <mergeCell ref="I2:L2"/>
    <mergeCell ref="B149:K149"/>
    <mergeCell ref="J157:Q157"/>
    <mergeCell ref="K158:U158"/>
    <mergeCell ref="L159:S159"/>
    <mergeCell ref="M160:T160"/>
    <mergeCell ref="N161:W16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2" topLeftCell="A3" activePane="bottomLeft" state="frozen"/>
      <selection pane="bottomLeft" activeCell="H30" sqref="H30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758" t="s">
        <v>76</v>
      </c>
      <c r="B1" s="758"/>
      <c r="C1" s="758"/>
      <c r="D1" s="758"/>
      <c r="E1" s="758"/>
      <c r="F1" s="758"/>
      <c r="G1" s="758"/>
      <c r="H1" s="758"/>
      <c r="I1" s="758"/>
      <c r="J1" s="758"/>
      <c r="K1" s="758"/>
      <c r="L1" s="758"/>
      <c r="M1" s="758"/>
      <c r="N1" s="758"/>
      <c r="O1" s="758"/>
      <c r="P1" s="758"/>
      <c r="Q1" s="758"/>
      <c r="R1" s="758"/>
      <c r="S1" s="758"/>
      <c r="T1" s="758"/>
    </row>
    <row r="2" spans="1:20" s="9" customFormat="1" ht="23.25" customHeight="1" thickBot="1">
      <c r="A2" s="239" t="s">
        <v>19</v>
      </c>
      <c r="B2" s="759" t="s">
        <v>29</v>
      </c>
      <c r="C2" s="760"/>
      <c r="D2" s="761"/>
      <c r="E2" s="762" t="s">
        <v>86</v>
      </c>
      <c r="F2" s="763"/>
      <c r="G2" s="764"/>
      <c r="H2" s="769" t="s">
        <v>86</v>
      </c>
      <c r="I2" s="770"/>
      <c r="J2" s="771"/>
      <c r="K2" s="765" t="s">
        <v>86</v>
      </c>
      <c r="L2" s="766"/>
      <c r="M2" s="767"/>
      <c r="N2" s="240" t="s">
        <v>36</v>
      </c>
      <c r="O2" s="240" t="s">
        <v>37</v>
      </c>
      <c r="P2" s="240" t="s">
        <v>38</v>
      </c>
      <c r="Q2" s="240" t="s">
        <v>39</v>
      </c>
      <c r="R2" s="240" t="s">
        <v>40</v>
      </c>
      <c r="S2" s="240" t="s">
        <v>41</v>
      </c>
      <c r="T2" s="240" t="s">
        <v>42</v>
      </c>
    </row>
    <row r="3" spans="1:20" s="17" customFormat="1">
      <c r="A3" s="29">
        <f>'1-συμβολαια'!A3</f>
        <v>8412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7" customFormat="1">
      <c r="A4" s="29">
        <f>'1-συμβολαια'!A4</f>
        <v>8413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s="17" customFormat="1">
      <c r="A5" s="29">
        <f>'1-συμβολαια'!A5</f>
        <v>0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s="17" customFormat="1">
      <c r="A6" s="29">
        <f>'1-συμβολαια'!A6</f>
        <v>8414</v>
      </c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0" s="17" customFormat="1">
      <c r="A7" s="29">
        <f>'1-συμβολαια'!A7</f>
        <v>0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9" spans="1:20" ht="15.75">
      <c r="B9" s="755" t="s">
        <v>114</v>
      </c>
      <c r="C9" s="755"/>
      <c r="D9" s="755"/>
      <c r="E9" s="755"/>
      <c r="F9" s="755"/>
      <c r="G9" s="755"/>
      <c r="H9" s="755"/>
      <c r="I9" s="115"/>
      <c r="J9" s="6"/>
      <c r="K9" s="6"/>
      <c r="L9" s="3"/>
      <c r="M9" s="3"/>
      <c r="N9" s="3"/>
      <c r="O9" s="3"/>
    </row>
    <row r="10" spans="1:20" ht="15.75">
      <c r="B10" s="6"/>
      <c r="C10" s="757" t="s">
        <v>115</v>
      </c>
      <c r="D10" s="757"/>
      <c r="E10" s="757"/>
      <c r="F10" s="757"/>
      <c r="G10" s="757"/>
      <c r="H10" s="757"/>
      <c r="I10" s="757"/>
      <c r="J10" s="6"/>
      <c r="K10" s="6"/>
      <c r="L10" s="3"/>
      <c r="M10" s="3"/>
      <c r="N10" s="3"/>
      <c r="O10" s="3"/>
    </row>
    <row r="11" spans="1:20" ht="15.75" customHeight="1">
      <c r="B11" s="6"/>
      <c r="C11" s="6"/>
      <c r="D11" s="755" t="s">
        <v>116</v>
      </c>
      <c r="E11" s="755"/>
      <c r="F11" s="755"/>
      <c r="G11" s="755"/>
      <c r="H11" s="755"/>
      <c r="I11" s="755"/>
      <c r="J11" s="755"/>
      <c r="K11" s="755"/>
      <c r="L11" s="3"/>
      <c r="M11" s="3"/>
      <c r="N11" s="3"/>
      <c r="O11" s="3"/>
    </row>
    <row r="12" spans="1:20" ht="15.75" customHeight="1">
      <c r="B12" s="6"/>
      <c r="C12" s="6"/>
      <c r="D12" s="6"/>
      <c r="E12" s="768" t="s">
        <v>121</v>
      </c>
      <c r="F12" s="768"/>
      <c r="G12" s="768"/>
      <c r="H12" s="768"/>
      <c r="I12" s="768"/>
      <c r="J12" s="768"/>
      <c r="K12" s="768"/>
      <c r="L12" s="768"/>
      <c r="M12" s="3"/>
      <c r="N12" s="3"/>
      <c r="O12" s="3"/>
    </row>
    <row r="13" spans="1:20" ht="15.75" customHeight="1">
      <c r="B13" s="6"/>
      <c r="C13" s="6"/>
      <c r="D13" s="6"/>
      <c r="E13" s="6"/>
      <c r="F13" s="755" t="s">
        <v>117</v>
      </c>
      <c r="G13" s="755"/>
      <c r="H13" s="755"/>
      <c r="I13" s="755"/>
      <c r="J13" s="755"/>
      <c r="K13" s="755"/>
      <c r="L13" s="755"/>
      <c r="M13" s="3"/>
      <c r="N13" s="3"/>
      <c r="O13" s="3"/>
    </row>
    <row r="14" spans="1:20" ht="15.75" customHeight="1">
      <c r="B14" s="6"/>
      <c r="C14" s="6"/>
      <c r="D14" s="6"/>
      <c r="E14" s="6"/>
      <c r="F14" s="6"/>
      <c r="G14" s="757" t="s">
        <v>118</v>
      </c>
      <c r="H14" s="757"/>
      <c r="I14" s="757"/>
      <c r="J14" s="757"/>
      <c r="K14" s="757"/>
      <c r="L14" s="757"/>
      <c r="M14" s="757"/>
      <c r="N14" s="3"/>
      <c r="O14" s="3"/>
    </row>
    <row r="15" spans="1:20" ht="15.75">
      <c r="B15" s="6"/>
      <c r="C15" s="6"/>
      <c r="D15" s="6"/>
      <c r="E15" s="6"/>
      <c r="F15" s="6"/>
      <c r="G15" s="6"/>
      <c r="H15" s="755" t="s">
        <v>119</v>
      </c>
      <c r="I15" s="755"/>
      <c r="J15" s="755"/>
      <c r="K15" s="755"/>
      <c r="L15" s="755"/>
      <c r="M15" s="755"/>
      <c r="N15" s="755"/>
      <c r="O15" s="3"/>
    </row>
    <row r="16" spans="1:20" ht="15.75">
      <c r="B16" s="6"/>
      <c r="C16" s="6"/>
      <c r="D16" s="6"/>
      <c r="E16" s="6"/>
      <c r="F16" s="6"/>
      <c r="G16" s="6"/>
      <c r="H16" s="6"/>
      <c r="I16" s="757" t="s">
        <v>120</v>
      </c>
      <c r="J16" s="757"/>
      <c r="K16" s="757"/>
      <c r="L16" s="757"/>
      <c r="M16" s="757"/>
      <c r="N16" s="757"/>
      <c r="O16" s="757"/>
    </row>
  </sheetData>
  <mergeCells count="13">
    <mergeCell ref="A1:T1"/>
    <mergeCell ref="B2:D2"/>
    <mergeCell ref="E2:G2"/>
    <mergeCell ref="H2:J2"/>
    <mergeCell ref="K2:M2"/>
    <mergeCell ref="G14:M14"/>
    <mergeCell ref="H15:N15"/>
    <mergeCell ref="I16:O16"/>
    <mergeCell ref="B9:H9"/>
    <mergeCell ref="C10:I10"/>
    <mergeCell ref="D11:K11"/>
    <mergeCell ref="E12:L12"/>
    <mergeCell ref="F13:L1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6"/>
  <sheetViews>
    <sheetView zoomScaleNormal="100" workbookViewId="0">
      <pane ySplit="2" topLeftCell="A3" activePane="bottomLeft" state="frozen"/>
      <selection pane="bottomLeft" activeCell="G18" sqref="G18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0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4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06" t="s">
        <v>66</v>
      </c>
      <c r="B1" s="606"/>
      <c r="C1" s="780" t="s">
        <v>67</v>
      </c>
      <c r="D1" s="780"/>
      <c r="E1" s="606" t="s">
        <v>0</v>
      </c>
      <c r="F1" s="606"/>
      <c r="G1" s="776" t="s">
        <v>10</v>
      </c>
      <c r="H1" s="776"/>
      <c r="I1" s="776"/>
      <c r="J1" s="606" t="s">
        <v>8</v>
      </c>
      <c r="K1" s="606"/>
      <c r="L1" s="781" t="s">
        <v>402</v>
      </c>
      <c r="M1" s="782"/>
      <c r="N1" s="782"/>
      <c r="O1" s="783"/>
      <c r="P1" s="779" t="s">
        <v>65</v>
      </c>
      <c r="Q1" s="779"/>
      <c r="R1" s="776" t="s">
        <v>55</v>
      </c>
      <c r="S1" s="776"/>
      <c r="T1" s="774" t="s">
        <v>46</v>
      </c>
      <c r="U1" s="772" t="s">
        <v>86</v>
      </c>
      <c r="V1" s="772"/>
      <c r="W1" s="772"/>
      <c r="X1" s="772"/>
      <c r="Y1" s="772"/>
      <c r="Z1" s="772"/>
      <c r="AA1" s="772"/>
      <c r="AB1" s="772"/>
      <c r="AC1" s="772"/>
    </row>
    <row r="2" spans="1:35" s="11" customFormat="1" ht="15.75" customHeight="1" thickBot="1">
      <c r="A2" s="93"/>
      <c r="B2" s="50"/>
      <c r="C2" s="82"/>
      <c r="D2" s="53" t="s">
        <v>68</v>
      </c>
      <c r="E2" s="94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320</v>
      </c>
      <c r="M2" s="72" t="s">
        <v>321</v>
      </c>
      <c r="N2" s="72" t="s">
        <v>322</v>
      </c>
      <c r="O2" s="236" t="s">
        <v>29</v>
      </c>
      <c r="P2" s="59" t="s">
        <v>23</v>
      </c>
      <c r="Q2" s="52" t="s">
        <v>68</v>
      </c>
      <c r="R2" s="72" t="s">
        <v>23</v>
      </c>
      <c r="S2" s="35" t="s">
        <v>68</v>
      </c>
      <c r="T2" s="775"/>
      <c r="U2" s="773"/>
      <c r="V2" s="773"/>
      <c r="W2" s="773"/>
      <c r="X2" s="773"/>
      <c r="Y2" s="773"/>
      <c r="Z2" s="773"/>
      <c r="AA2" s="773"/>
      <c r="AB2" s="773"/>
      <c r="AC2" s="773"/>
    </row>
    <row r="3" spans="1:35" s="17" customFormat="1">
      <c r="A3" s="12">
        <f>'1-συμβολαια'!A3</f>
        <v>8412</v>
      </c>
      <c r="B3" s="49"/>
      <c r="C3" s="78">
        <f>'1-συμβολαια'!B3</f>
        <v>39825</v>
      </c>
      <c r="D3" s="18"/>
      <c r="E3" s="89" t="str">
        <f>'1-συμβολαια'!C3</f>
        <v>οριζόντιος σύσταση</v>
      </c>
      <c r="F3" s="13"/>
      <c r="G3" s="14" t="str">
        <f>'4-πολλυπρ'!D3</f>
        <v>219-54 = γουταςΔημητριος</v>
      </c>
      <c r="H3" s="14">
        <f>'4-πολλυπρ'!I3</f>
        <v>0</v>
      </c>
      <c r="I3" s="19"/>
      <c r="J3" s="19">
        <f>'1-συμβολαια'!D3</f>
        <v>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9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8413</v>
      </c>
      <c r="B4" s="49"/>
      <c r="C4" s="78">
        <f>'1-συμβολαια'!B4</f>
        <v>39825</v>
      </c>
      <c r="D4" s="18"/>
      <c r="E4" s="89" t="str">
        <f>'1-συμβολαια'!C4</f>
        <v>γονική</v>
      </c>
      <c r="F4" s="13"/>
      <c r="G4" s="14" t="str">
        <f>'4-πολλυπρ'!D4</f>
        <v>219-54 = γουταςΔημητριος</v>
      </c>
      <c r="H4" s="14" t="str">
        <f>'4-πολλυπρ'!I4</f>
        <v>219-54 = θυγατέρα</v>
      </c>
      <c r="I4" s="19"/>
      <c r="J4" s="19">
        <f>'1-συμβολαια'!D4</f>
        <v>39586.43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9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9"/>
      <c r="C5" s="78">
        <f>'1-συμβολαια'!B5</f>
        <v>0</v>
      </c>
      <c r="D5" s="18"/>
      <c r="E5" s="89" t="str">
        <f>'1-συμβολαια'!C5</f>
        <v>χρησικτησία οικοπέδου = 1975 ΑΓΟΡΑΠΩΛΗΣΙΑΣ ΠΡΟΣΥΜΦΩΝΟ 4461καπολα</v>
      </c>
      <c r="F5" s="13"/>
      <c r="G5" s="14">
        <f>'4-πολλυπρ'!D5</f>
        <v>0</v>
      </c>
      <c r="H5" s="14" t="str">
        <f>'4-πολλυπρ'!I5</f>
        <v>219-54 = γουταςΔημητριος</v>
      </c>
      <c r="I5" s="19"/>
      <c r="J5" s="19">
        <f>'1-συμβολαια'!D5</f>
        <v>6025.74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9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8414</v>
      </c>
      <c r="B6" s="49"/>
      <c r="C6" s="78">
        <f>'1-συμβολαια'!B6</f>
        <v>39825</v>
      </c>
      <c r="D6" s="18"/>
      <c r="E6" s="89" t="str">
        <f>'1-συμβολαια'!C6</f>
        <v>γονική</v>
      </c>
      <c r="F6" s="13"/>
      <c r="G6" s="14" t="str">
        <f>'4-πολλυπρ'!D6</f>
        <v>219-54 = γουταςΔημητριος</v>
      </c>
      <c r="H6" s="14" t="str">
        <f>'4-πολλυπρ'!I6</f>
        <v>219-54 = υιός 1ος</v>
      </c>
      <c r="I6" s="19"/>
      <c r="J6" s="19">
        <f>'1-συμβολαια'!D6</f>
        <v>56324.52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9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9"/>
      <c r="C7" s="78">
        <f>'1-συμβολαια'!B7</f>
        <v>0</v>
      </c>
      <c r="D7" s="18"/>
      <c r="E7" s="89" t="str">
        <f>'1-συμβολαια'!C7</f>
        <v>χρησικτησία οικοπέδου = 1975 ΑΓΟΡΑΠΩΛΗΣΙΑΣ ΠΡΟΣΥΜΦΩΝΟ 4461καπολα</v>
      </c>
      <c r="F7" s="13"/>
      <c r="G7" s="14">
        <f>'4-πολλυπρ'!D7</f>
        <v>0</v>
      </c>
      <c r="H7" s="14" t="str">
        <f>'4-πολλυπρ'!I7</f>
        <v>219-54 = γουταςΔημητριος</v>
      </c>
      <c r="I7" s="19"/>
      <c r="J7" s="19">
        <f>'1-συμβολαια'!D7</f>
        <v>21364.14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3"/>
      <c r="V7" s="83"/>
      <c r="W7" s="79"/>
      <c r="X7" s="24"/>
      <c r="Y7" s="24"/>
      <c r="Z7" s="24"/>
      <c r="AA7" s="24"/>
      <c r="AB7" s="24"/>
      <c r="AC7" s="24"/>
    </row>
    <row r="8" spans="1:35">
      <c r="A8" s="777" t="s">
        <v>56</v>
      </c>
      <c r="B8" s="778"/>
      <c r="C8" s="778"/>
      <c r="D8" s="778"/>
      <c r="E8" s="778"/>
      <c r="F8" s="778"/>
      <c r="G8" s="778"/>
      <c r="H8" s="778"/>
      <c r="I8" s="778"/>
      <c r="J8" s="778"/>
      <c r="K8" s="44"/>
      <c r="L8" s="1">
        <f>SUM(L3:L7)</f>
        <v>0</v>
      </c>
      <c r="M8" s="1"/>
      <c r="N8" s="1"/>
      <c r="O8" s="1">
        <f>SUM(O3:O7)</f>
        <v>0</v>
      </c>
      <c r="P8" s="37" t="e">
        <f>SUM(P3:P7)</f>
        <v>#REF!</v>
      </c>
      <c r="Q8" s="1">
        <f>SUM(Q3:Q7)</f>
        <v>0</v>
      </c>
      <c r="R8" s="1">
        <f>SUM(R3:R7)</f>
        <v>0</v>
      </c>
      <c r="S8" s="1">
        <f>SUM(S3:S7)</f>
        <v>0</v>
      </c>
      <c r="T8" s="3"/>
      <c r="U8" s="80"/>
      <c r="V8" s="80"/>
    </row>
    <row r="9" spans="1:35">
      <c r="T9" s="117"/>
    </row>
    <row r="10" spans="1:35" ht="15.75" customHeight="1">
      <c r="T10" s="117"/>
      <c r="U10" s="755" t="s">
        <v>122</v>
      </c>
      <c r="V10" s="755"/>
      <c r="W10" s="755"/>
      <c r="X10" s="755"/>
      <c r="Y10" s="755"/>
      <c r="Z10" s="755"/>
      <c r="AA10" s="755"/>
      <c r="AB10" s="755"/>
      <c r="AC10" s="755"/>
      <c r="AD10" s="115"/>
      <c r="AE10" s="115"/>
      <c r="AF10" s="115"/>
      <c r="AG10" s="115"/>
      <c r="AH10" s="111"/>
      <c r="AI10" s="111"/>
    </row>
    <row r="11" spans="1:35" ht="15.75" customHeight="1">
      <c r="T11" s="117"/>
      <c r="U11" s="116"/>
      <c r="V11" s="757" t="s">
        <v>123</v>
      </c>
      <c r="W11" s="757"/>
      <c r="X11" s="757"/>
      <c r="Y11" s="757"/>
      <c r="Z11" s="757"/>
      <c r="AA11" s="757"/>
      <c r="AB11" s="757"/>
      <c r="AC11" s="757"/>
      <c r="AD11" s="757"/>
      <c r="AE11" s="111"/>
      <c r="AF11" s="111"/>
      <c r="AG11" s="111"/>
      <c r="AH11" s="111"/>
      <c r="AI11" s="111"/>
    </row>
    <row r="12" spans="1:35" ht="15.75" customHeight="1">
      <c r="T12" s="117"/>
      <c r="U12" s="116"/>
      <c r="V12" s="116"/>
      <c r="W12" s="755" t="s">
        <v>124</v>
      </c>
      <c r="X12" s="755"/>
      <c r="Y12" s="755"/>
      <c r="Z12" s="755"/>
      <c r="AA12" s="755"/>
      <c r="AB12" s="755"/>
      <c r="AC12" s="755"/>
      <c r="AD12" s="755"/>
      <c r="AE12" s="755"/>
      <c r="AF12" s="111"/>
      <c r="AG12" s="111"/>
      <c r="AH12" s="111"/>
      <c r="AI12" s="111"/>
    </row>
    <row r="13" spans="1:35" ht="15.75">
      <c r="U13" s="116"/>
      <c r="V13" s="116"/>
      <c r="W13" s="116"/>
      <c r="X13" s="757" t="s">
        <v>125</v>
      </c>
      <c r="Y13" s="757"/>
      <c r="Z13" s="757"/>
      <c r="AA13" s="757"/>
      <c r="AB13" s="757"/>
      <c r="AC13" s="757"/>
      <c r="AD13" s="757"/>
      <c r="AE13" s="757"/>
      <c r="AF13" s="757"/>
      <c r="AG13" s="111"/>
      <c r="AH13" s="111"/>
      <c r="AI13" s="111"/>
    </row>
    <row r="14" spans="1:35" ht="15.75">
      <c r="U14" s="116"/>
      <c r="V14" s="116"/>
      <c r="W14" s="116"/>
      <c r="X14" s="116"/>
      <c r="Y14" s="755" t="s">
        <v>126</v>
      </c>
      <c r="Z14" s="755"/>
      <c r="AA14" s="755"/>
      <c r="AB14" s="755"/>
      <c r="AC14" s="755"/>
      <c r="AD14" s="755"/>
      <c r="AE14" s="755"/>
      <c r="AF14" s="755"/>
      <c r="AG14" s="755"/>
      <c r="AH14" s="111"/>
      <c r="AI14" s="111"/>
    </row>
    <row r="15" spans="1:35" ht="15.75">
      <c r="U15" s="116"/>
      <c r="V15" s="116"/>
      <c r="W15" s="116"/>
      <c r="X15" s="116"/>
      <c r="Y15" s="116"/>
      <c r="Z15" s="757" t="s">
        <v>127</v>
      </c>
      <c r="AA15" s="757"/>
      <c r="AB15" s="757"/>
      <c r="AC15" s="757"/>
      <c r="AD15" s="757"/>
      <c r="AE15" s="757"/>
      <c r="AF15" s="757"/>
      <c r="AG15" s="757"/>
      <c r="AH15" s="757"/>
      <c r="AI15" s="111"/>
    </row>
    <row r="16" spans="1:35" ht="15.75">
      <c r="U16" s="116"/>
      <c r="V16" s="116"/>
      <c r="W16" s="116"/>
      <c r="X16" s="116"/>
      <c r="Y16" s="116"/>
      <c r="Z16" s="116"/>
      <c r="AA16" s="755" t="s">
        <v>128</v>
      </c>
      <c r="AB16" s="755"/>
      <c r="AC16" s="755"/>
      <c r="AD16" s="755"/>
      <c r="AE16" s="755"/>
      <c r="AF16" s="755"/>
      <c r="AG16" s="755"/>
      <c r="AH16" s="755"/>
      <c r="AI16" s="755"/>
    </row>
  </sheetData>
  <mergeCells count="18">
    <mergeCell ref="A8:J8"/>
    <mergeCell ref="E1:F1"/>
    <mergeCell ref="P1:Q1"/>
    <mergeCell ref="A1:B1"/>
    <mergeCell ref="C1:D1"/>
    <mergeCell ref="G1:I1"/>
    <mergeCell ref="J1:K1"/>
    <mergeCell ref="L1:O1"/>
    <mergeCell ref="U10:AC10"/>
    <mergeCell ref="V11:AD11"/>
    <mergeCell ref="U1:AC2"/>
    <mergeCell ref="T1:T2"/>
    <mergeCell ref="R1:S1"/>
    <mergeCell ref="W12:AE12"/>
    <mergeCell ref="X13:AF13"/>
    <mergeCell ref="Y14:AG14"/>
    <mergeCell ref="Z15:AH15"/>
    <mergeCell ref="AA16:AI16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0"/>
  <sheetViews>
    <sheetView workbookViewId="0">
      <pane ySplit="2" topLeftCell="A3" activePane="bottomLeft" state="frozen"/>
      <selection pane="bottomLeft" activeCell="H26" sqref="H2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7" customFormat="1" ht="32.25" customHeight="1">
      <c r="A1" s="788" t="s">
        <v>31</v>
      </c>
      <c r="B1" s="789"/>
      <c r="C1" s="789"/>
      <c r="D1" s="789"/>
      <c r="E1" s="790"/>
      <c r="F1" s="791" t="s">
        <v>293</v>
      </c>
      <c r="G1" s="792"/>
      <c r="H1" s="792"/>
      <c r="I1" s="793"/>
      <c r="J1" s="784" t="s">
        <v>294</v>
      </c>
      <c r="K1" s="785"/>
      <c r="L1" s="785"/>
      <c r="M1" s="785"/>
      <c r="N1" s="785"/>
      <c r="O1" s="785"/>
      <c r="P1" s="785"/>
      <c r="Q1" s="785"/>
      <c r="R1" s="785"/>
      <c r="S1" s="785"/>
      <c r="T1" s="785"/>
      <c r="U1" s="785"/>
      <c r="V1" s="785"/>
      <c r="W1" s="785"/>
      <c r="X1" s="785"/>
      <c r="Y1" s="786"/>
      <c r="Z1" s="794" t="s">
        <v>295</v>
      </c>
      <c r="AA1" s="795"/>
      <c r="AB1" s="795"/>
      <c r="AC1" s="796"/>
      <c r="AD1" s="784" t="s">
        <v>296</v>
      </c>
      <c r="AE1" s="785"/>
      <c r="AF1" s="785"/>
      <c r="AG1" s="785"/>
      <c r="AH1" s="785"/>
      <c r="AI1" s="785"/>
      <c r="AJ1" s="785"/>
      <c r="AK1" s="785"/>
      <c r="AL1" s="785"/>
      <c r="AM1" s="785"/>
      <c r="AN1" s="785"/>
      <c r="AO1" s="785"/>
      <c r="AP1" s="785"/>
      <c r="AQ1" s="785"/>
      <c r="AR1" s="785"/>
      <c r="AS1" s="786"/>
      <c r="AT1" s="791" t="s">
        <v>297</v>
      </c>
      <c r="AU1" s="792"/>
      <c r="AV1" s="792"/>
      <c r="AW1" s="793"/>
      <c r="AX1" s="784" t="s">
        <v>298</v>
      </c>
      <c r="AY1" s="785"/>
      <c r="AZ1" s="785"/>
      <c r="BA1" s="785"/>
      <c r="BB1" s="785"/>
      <c r="BC1" s="785"/>
      <c r="BD1" s="785"/>
      <c r="BE1" s="785"/>
      <c r="BF1" s="785"/>
      <c r="BG1" s="785"/>
      <c r="BH1" s="785"/>
      <c r="BI1" s="785"/>
      <c r="BJ1" s="785"/>
      <c r="BK1" s="785"/>
      <c r="BL1" s="785"/>
      <c r="BM1" s="786"/>
    </row>
    <row r="2" spans="1:65" s="4" customFormat="1" ht="23.25" customHeight="1">
      <c r="A2" s="179" t="s">
        <v>19</v>
      </c>
      <c r="B2" s="179" t="s">
        <v>299</v>
      </c>
      <c r="C2" s="180" t="s">
        <v>300</v>
      </c>
      <c r="D2" s="543" t="s">
        <v>29</v>
      </c>
      <c r="E2" s="742"/>
      <c r="F2" s="181" t="s">
        <v>301</v>
      </c>
      <c r="G2" s="179" t="s">
        <v>18</v>
      </c>
      <c r="H2" s="181" t="s">
        <v>23</v>
      </c>
      <c r="I2" s="182" t="s">
        <v>86</v>
      </c>
      <c r="J2" s="183" t="s">
        <v>302</v>
      </c>
      <c r="K2" s="183" t="s">
        <v>303</v>
      </c>
      <c r="L2" s="181" t="s">
        <v>304</v>
      </c>
      <c r="M2" s="181" t="s">
        <v>305</v>
      </c>
      <c r="N2" s="181" t="s">
        <v>306</v>
      </c>
      <c r="O2" s="181" t="s">
        <v>307</v>
      </c>
      <c r="P2" s="181" t="s">
        <v>308</v>
      </c>
      <c r="Q2" s="181" t="s">
        <v>309</v>
      </c>
      <c r="R2" s="181" t="s">
        <v>310</v>
      </c>
      <c r="S2" s="181" t="s">
        <v>311</v>
      </c>
      <c r="T2" s="181" t="s">
        <v>312</v>
      </c>
      <c r="U2" s="181" t="s">
        <v>23</v>
      </c>
      <c r="V2" s="181" t="s">
        <v>313</v>
      </c>
      <c r="W2" s="181" t="s">
        <v>314</v>
      </c>
      <c r="X2" s="181" t="s">
        <v>315</v>
      </c>
      <c r="Y2" s="184" t="s">
        <v>316</v>
      </c>
      <c r="Z2" s="181" t="s">
        <v>301</v>
      </c>
      <c r="AA2" s="179" t="s">
        <v>18</v>
      </c>
      <c r="AB2" s="181" t="s">
        <v>23</v>
      </c>
      <c r="AC2" s="185" t="s">
        <v>86</v>
      </c>
      <c r="AD2" s="183" t="s">
        <v>302</v>
      </c>
      <c r="AE2" s="183" t="s">
        <v>303</v>
      </c>
      <c r="AF2" s="181" t="s">
        <v>304</v>
      </c>
      <c r="AG2" s="181" t="s">
        <v>305</v>
      </c>
      <c r="AH2" s="181" t="s">
        <v>306</v>
      </c>
      <c r="AI2" s="181" t="s">
        <v>307</v>
      </c>
      <c r="AJ2" s="181" t="s">
        <v>308</v>
      </c>
      <c r="AK2" s="181" t="s">
        <v>309</v>
      </c>
      <c r="AL2" s="181" t="s">
        <v>310</v>
      </c>
      <c r="AM2" s="181" t="s">
        <v>311</v>
      </c>
      <c r="AN2" s="181" t="s">
        <v>312</v>
      </c>
      <c r="AO2" s="181" t="s">
        <v>23</v>
      </c>
      <c r="AP2" s="181" t="s">
        <v>313</v>
      </c>
      <c r="AQ2" s="181" t="s">
        <v>314</v>
      </c>
      <c r="AR2" s="181" t="s">
        <v>315</v>
      </c>
      <c r="AS2" s="184" t="s">
        <v>316</v>
      </c>
      <c r="AT2" s="181" t="s">
        <v>301</v>
      </c>
      <c r="AU2" s="179" t="s">
        <v>18</v>
      </c>
      <c r="AV2" s="181" t="s">
        <v>23</v>
      </c>
      <c r="AW2" s="182" t="s">
        <v>86</v>
      </c>
      <c r="AX2" s="183" t="s">
        <v>302</v>
      </c>
      <c r="AY2" s="183" t="s">
        <v>303</v>
      </c>
      <c r="AZ2" s="181" t="s">
        <v>304</v>
      </c>
      <c r="BA2" s="181" t="s">
        <v>305</v>
      </c>
      <c r="BB2" s="181" t="s">
        <v>306</v>
      </c>
      <c r="BC2" s="181" t="s">
        <v>307</v>
      </c>
      <c r="BD2" s="181" t="s">
        <v>308</v>
      </c>
      <c r="BE2" s="181" t="s">
        <v>309</v>
      </c>
      <c r="BF2" s="181" t="s">
        <v>310</v>
      </c>
      <c r="BG2" s="181" t="s">
        <v>311</v>
      </c>
      <c r="BH2" s="181" t="s">
        <v>312</v>
      </c>
      <c r="BI2" s="181" t="s">
        <v>23</v>
      </c>
      <c r="BJ2" s="181" t="s">
        <v>313</v>
      </c>
      <c r="BK2" s="181" t="s">
        <v>314</v>
      </c>
      <c r="BL2" s="181" t="s">
        <v>317</v>
      </c>
      <c r="BM2" s="184" t="s">
        <v>316</v>
      </c>
    </row>
    <row r="3" spans="1:65" s="33" customFormat="1">
      <c r="A3" s="29">
        <f>'1-συμβολαια'!A3</f>
        <v>8412</v>
      </c>
      <c r="B3" s="14" t="str">
        <f>'4-πολλυπρ'!D3</f>
        <v>219-54 = γουταςΔημητριος</v>
      </c>
      <c r="C3" s="14">
        <f>'4-πολλυπρ'!I3</f>
        <v>0</v>
      </c>
      <c r="D3" s="31"/>
      <c r="E3" s="29"/>
      <c r="F3" s="29"/>
      <c r="G3" s="30"/>
      <c r="H3" s="29"/>
      <c r="I3" s="29"/>
      <c r="J3" s="29"/>
      <c r="K3" s="138" t="s">
        <v>318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6" t="s">
        <v>318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8413</v>
      </c>
      <c r="B4" s="14" t="str">
        <f>'4-πολλυπρ'!D4</f>
        <v>219-54 = γουταςΔημητριος</v>
      </c>
      <c r="C4" s="14" t="str">
        <f>'4-πολλυπρ'!I4</f>
        <v>219-54 = θυγατέρα</v>
      </c>
      <c r="D4" s="31"/>
      <c r="E4" s="29"/>
      <c r="F4" s="29"/>
      <c r="G4" s="30"/>
      <c r="H4" s="29"/>
      <c r="I4" s="29"/>
      <c r="J4" s="29"/>
      <c r="K4" s="138" t="s">
        <v>318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6" t="s">
        <v>318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>
        <f>'1-συμβολαια'!A5</f>
        <v>0</v>
      </c>
      <c r="B5" s="14">
        <f>'4-πολλυπρ'!D5</f>
        <v>0</v>
      </c>
      <c r="C5" s="14" t="str">
        <f>'4-πολλυπρ'!I5</f>
        <v>219-54 = γουταςΔημητριος</v>
      </c>
      <c r="D5" s="31"/>
      <c r="E5" s="29"/>
      <c r="F5" s="29"/>
      <c r="G5" s="30"/>
      <c r="H5" s="29"/>
      <c r="I5" s="29"/>
      <c r="J5" s="29"/>
      <c r="K5" s="138" t="s">
        <v>318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86" t="s">
        <v>318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>
        <f>'1-συμβολαια'!A6</f>
        <v>8414</v>
      </c>
      <c r="B6" s="14" t="str">
        <f>'4-πολλυπρ'!D6</f>
        <v>219-54 = γουταςΔημητριος</v>
      </c>
      <c r="C6" s="14" t="str">
        <f>'4-πολλυπρ'!I6</f>
        <v>219-54 = υιός 1ος</v>
      </c>
      <c r="D6" s="31"/>
      <c r="E6" s="29"/>
      <c r="F6" s="29"/>
      <c r="G6" s="30"/>
      <c r="H6" s="29"/>
      <c r="I6" s="29"/>
      <c r="J6" s="29"/>
      <c r="K6" s="138" t="s">
        <v>318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86" t="s">
        <v>318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>
        <f>'1-συμβολαια'!A7</f>
        <v>0</v>
      </c>
      <c r="B7" s="14">
        <f>'4-πολλυπρ'!D7</f>
        <v>0</v>
      </c>
      <c r="C7" s="14" t="str">
        <f>'4-πολλυπρ'!I7</f>
        <v>219-54 = γουταςΔημητριος</v>
      </c>
      <c r="D7" s="31"/>
      <c r="E7" s="29"/>
      <c r="F7" s="29"/>
      <c r="G7" s="30"/>
      <c r="H7" s="29"/>
      <c r="I7" s="29"/>
      <c r="J7" s="29"/>
      <c r="K7" s="138" t="s">
        <v>318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86" t="s">
        <v>318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9" spans="1:65">
      <c r="F9" s="787" t="s">
        <v>319</v>
      </c>
      <c r="G9" s="787"/>
      <c r="H9" s="787"/>
      <c r="I9" s="787"/>
    </row>
    <row r="10" spans="1:65">
      <c r="F10" s="787"/>
      <c r="G10" s="787"/>
      <c r="H10" s="787"/>
      <c r="I10" s="787"/>
    </row>
  </sheetData>
  <mergeCells count="9">
    <mergeCell ref="AX1:BM1"/>
    <mergeCell ref="D2:E2"/>
    <mergeCell ref="F9:I10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G69"/>
  <sheetViews>
    <sheetView workbookViewId="0">
      <pane ySplit="2" topLeftCell="A3" activePane="bottomLeft" state="frozen"/>
      <selection pane="bottomLeft" activeCell="J28" sqref="J28"/>
    </sheetView>
  </sheetViews>
  <sheetFormatPr defaultRowHeight="11.25"/>
  <cols>
    <col min="1" max="1" width="7.28515625" style="8" bestFit="1" customWidth="1"/>
    <col min="2" max="2" width="8.5703125" style="132" customWidth="1"/>
    <col min="3" max="3" width="57.5703125" style="90" bestFit="1" customWidth="1"/>
    <col min="4" max="4" width="6.28515625" style="3" customWidth="1"/>
    <col min="5" max="5" width="9.5703125" style="3" customWidth="1"/>
    <col min="6" max="6" width="8.140625" style="3" bestFit="1" customWidth="1"/>
    <col min="7" max="7" width="8.5703125" style="2" customWidth="1"/>
    <col min="8" max="8" width="8.140625" style="2" bestFit="1" customWidth="1"/>
    <col min="9" max="9" width="9.42578125" style="2" bestFit="1" customWidth="1"/>
    <col min="10" max="11" width="9.42578125" style="2" customWidth="1"/>
    <col min="12" max="12" width="9.42578125" style="2" bestFit="1" customWidth="1"/>
    <col min="13" max="13" width="12.7109375" style="75" customWidth="1"/>
    <col min="14" max="14" width="10.28515625" style="75" bestFit="1" customWidth="1"/>
    <col min="15" max="15" width="10" style="2" customWidth="1"/>
    <col min="16" max="17" width="9.42578125" style="2" bestFit="1" customWidth="1"/>
    <col min="18" max="18" width="9.42578125" style="8" bestFit="1" customWidth="1"/>
    <col min="19" max="19" width="9.7109375" style="2" customWidth="1"/>
    <col min="20" max="20" width="10.5703125" style="8" bestFit="1" customWidth="1"/>
    <col min="21" max="21" width="9.42578125" style="2" bestFit="1" customWidth="1"/>
    <col min="22" max="22" width="9.85546875" style="2" customWidth="1"/>
    <col min="23" max="23" width="9.42578125" style="2" bestFit="1" customWidth="1"/>
    <col min="24" max="24" width="8.7109375" style="28" bestFit="1" customWidth="1"/>
    <col min="25" max="25" width="10.5703125" style="8" customWidth="1"/>
    <col min="26" max="26" width="21.42578125" style="76" customWidth="1"/>
    <col min="27" max="27" width="7.5703125" style="3" customWidth="1"/>
    <col min="28" max="28" width="9.5703125" style="3" customWidth="1"/>
    <col min="29" max="31" width="6.42578125" style="3" customWidth="1"/>
    <col min="32" max="32" width="7" style="3" customWidth="1"/>
    <col min="33" max="33" width="29.28515625" style="3" bestFit="1" customWidth="1"/>
    <col min="34" max="16384" width="9.140625" style="3"/>
  </cols>
  <sheetData>
    <row r="1" spans="1:33" ht="29.25" customHeight="1">
      <c r="A1" s="803" t="s">
        <v>1</v>
      </c>
      <c r="B1" s="805" t="s">
        <v>2</v>
      </c>
      <c r="C1" s="802" t="s">
        <v>0</v>
      </c>
      <c r="D1" s="806" t="s">
        <v>11</v>
      </c>
      <c r="E1" s="800" t="s">
        <v>12</v>
      </c>
      <c r="F1" s="812" t="s">
        <v>403</v>
      </c>
      <c r="G1" s="813"/>
      <c r="H1" s="813"/>
      <c r="I1" s="814" t="s">
        <v>363</v>
      </c>
      <c r="J1" s="818" t="s">
        <v>141</v>
      </c>
      <c r="K1" s="816" t="s">
        <v>494</v>
      </c>
      <c r="L1" s="822" t="s">
        <v>497</v>
      </c>
      <c r="M1" s="823"/>
      <c r="N1" s="823"/>
      <c r="O1" s="823"/>
      <c r="P1" s="341" t="s">
        <v>495</v>
      </c>
      <c r="Q1" s="826" t="s">
        <v>43</v>
      </c>
      <c r="R1" s="827"/>
      <c r="S1" s="828" t="s">
        <v>58</v>
      </c>
      <c r="T1" s="829"/>
      <c r="U1" s="824" t="s">
        <v>79</v>
      </c>
      <c r="V1" s="825"/>
      <c r="W1" s="825"/>
      <c r="X1" s="830" t="s">
        <v>54</v>
      </c>
      <c r="Y1" s="832" t="s">
        <v>44</v>
      </c>
      <c r="Z1" s="820" t="s">
        <v>82</v>
      </c>
      <c r="AA1" s="809" t="s">
        <v>29</v>
      </c>
      <c r="AB1" s="810"/>
      <c r="AC1" s="810"/>
      <c r="AD1" s="810"/>
      <c r="AE1" s="811"/>
    </row>
    <row r="2" spans="1:33" ht="26.25" thickBot="1">
      <c r="A2" s="804"/>
      <c r="B2" s="550"/>
      <c r="C2" s="578"/>
      <c r="D2" s="807"/>
      <c r="E2" s="801"/>
      <c r="F2" s="245" t="s">
        <v>255</v>
      </c>
      <c r="G2" s="244" t="s">
        <v>93</v>
      </c>
      <c r="H2" s="314" t="s">
        <v>47</v>
      </c>
      <c r="I2" s="815"/>
      <c r="J2" s="819"/>
      <c r="K2" s="817"/>
      <c r="L2" s="69" t="s">
        <v>23</v>
      </c>
      <c r="M2" s="74" t="s">
        <v>83</v>
      </c>
      <c r="N2" s="74" t="s">
        <v>530</v>
      </c>
      <c r="O2" s="502" t="s">
        <v>531</v>
      </c>
      <c r="P2" s="69"/>
      <c r="Q2" s="40" t="s">
        <v>23</v>
      </c>
      <c r="R2" s="357" t="s">
        <v>34</v>
      </c>
      <c r="S2" s="40" t="s">
        <v>23</v>
      </c>
      <c r="T2" s="356" t="s">
        <v>34</v>
      </c>
      <c r="U2" s="40" t="s">
        <v>77</v>
      </c>
      <c r="V2" s="10" t="s">
        <v>78</v>
      </c>
      <c r="W2" s="39" t="s">
        <v>33</v>
      </c>
      <c r="X2" s="831"/>
      <c r="Y2" s="833"/>
      <c r="Z2" s="821"/>
      <c r="AA2" s="809"/>
      <c r="AB2" s="810"/>
      <c r="AC2" s="810"/>
      <c r="AD2" s="810"/>
      <c r="AE2" s="811"/>
    </row>
    <row r="3" spans="1:33" s="5" customFormat="1" ht="12" thickBot="1">
      <c r="A3" s="445">
        <f>'1-συμβολαια'!A3</f>
        <v>8412</v>
      </c>
      <c r="B3" s="396">
        <f>'1-συμβολαια'!B3</f>
        <v>39825</v>
      </c>
      <c r="C3" s="416" t="str">
        <f>'1-συμβολαια'!C3</f>
        <v>οριζόντιος σύσταση</v>
      </c>
      <c r="D3" s="427" t="str">
        <f>'4-πολλυπρ'!D3</f>
        <v>219-54 = γουταςΔημητριος</v>
      </c>
      <c r="E3" s="427">
        <f>'4-πολλυπρ'!I3</f>
        <v>0</v>
      </c>
      <c r="F3" s="397">
        <f>'14-βιβλΕσ'!L3</f>
        <v>13.420000000000002</v>
      </c>
      <c r="G3" s="399">
        <f>'14-βιβλΕσ'!Q3</f>
        <v>14.92</v>
      </c>
      <c r="H3" s="399">
        <f t="shared" ref="H3:H7" si="0">F3+G3</f>
        <v>28.340000000000003</v>
      </c>
      <c r="I3" s="399">
        <f>'8-κ-15-17'!AG3</f>
        <v>0</v>
      </c>
      <c r="J3" s="399">
        <f>'14-βιβλΕσ'!R3</f>
        <v>423.8</v>
      </c>
      <c r="K3" s="399">
        <f>('14-βιβλΕσ'!N3+'14-βιβλΕσ'!O3+'14-βιβλΕσ'!R3)*35%</f>
        <v>170.905</v>
      </c>
      <c r="L3" s="399">
        <f>V3+500</f>
        <v>610</v>
      </c>
      <c r="M3" s="399" t="s">
        <v>552</v>
      </c>
      <c r="N3" s="399">
        <v>1383.37</v>
      </c>
      <c r="O3" s="399">
        <v>3236.34</v>
      </c>
      <c r="P3" s="519"/>
      <c r="Q3" s="399">
        <f>W3</f>
        <v>503.22</v>
      </c>
      <c r="R3" s="412">
        <v>11497.463551141582</v>
      </c>
      <c r="S3" s="519"/>
      <c r="T3" s="519"/>
      <c r="U3" s="399">
        <f>'1-συμβολαια'!L3+'1-συμβολαια'!P3+'8-κ-15-17'!AE3+'14-βιβλΕσ'!L3+'14-βιβλΕσ'!Q3+'14-βιβλΕσ'!R3</f>
        <v>613.22</v>
      </c>
      <c r="V3" s="399">
        <f>'1-συμβολαια'!M3</f>
        <v>110</v>
      </c>
      <c r="W3" s="399">
        <f t="shared" ref="W3:W7" si="1">U3-V3</f>
        <v>503.22</v>
      </c>
      <c r="X3" s="521">
        <v>46020</v>
      </c>
      <c r="Y3" s="412">
        <f>R3+T3</f>
        <v>11497.463551141582</v>
      </c>
      <c r="Z3" s="327"/>
      <c r="AA3" s="73"/>
      <c r="AB3" s="73"/>
      <c r="AC3" s="73"/>
      <c r="AD3" s="73"/>
      <c r="AE3" s="73"/>
    </row>
    <row r="4" spans="1:33" s="5" customFormat="1">
      <c r="A4" s="328">
        <f>'1-συμβολαια'!A4</f>
        <v>8413</v>
      </c>
      <c r="B4" s="869">
        <f>'1-συμβολαια'!B4</f>
        <v>39825</v>
      </c>
      <c r="C4" s="325" t="str">
        <f>'1-συμβολαια'!C4</f>
        <v>γονική</v>
      </c>
      <c r="D4" s="321" t="str">
        <f>'4-πολλυπρ'!D4</f>
        <v>219-54 = γουταςΔημητριος</v>
      </c>
      <c r="E4" s="321" t="str">
        <f>'4-πολλυπρ'!I4</f>
        <v>219-54 = θυγατέρα</v>
      </c>
      <c r="F4" s="322">
        <f>'14-βιβλΕσ'!L4</f>
        <v>77.855574000000004</v>
      </c>
      <c r="G4" s="316">
        <f>'14-βιβλΕσ'!Q4</f>
        <v>18.920000000000002</v>
      </c>
      <c r="H4" s="316">
        <f t="shared" si="0"/>
        <v>96.775574000000006</v>
      </c>
      <c r="I4" s="316">
        <f>'8-κ-15-17'!AG4</f>
        <v>4.8325000000204454E-3</v>
      </c>
      <c r="J4" s="316">
        <f>'14-βιβλΕσ'!R4</f>
        <v>471.08</v>
      </c>
      <c r="K4" s="316">
        <f>('14-βιβλΕσ'!N4+'14-βιβλΕσ'!O4+'14-βιβλΕσ'!R4)*35%</f>
        <v>179.57700600000001</v>
      </c>
      <c r="L4" s="316">
        <f t="shared" ref="L4:L7" si="2">V4</f>
        <v>872.83</v>
      </c>
      <c r="M4" s="536" t="s">
        <v>547</v>
      </c>
      <c r="N4" s="316">
        <v>6944</v>
      </c>
      <c r="O4" s="316">
        <v>6944</v>
      </c>
      <c r="P4" s="344"/>
      <c r="Q4" s="316">
        <f t="shared" ref="Q4:Q7" si="3">W4</f>
        <v>532.00199250000003</v>
      </c>
      <c r="R4" s="262">
        <v>15362.263843555334</v>
      </c>
      <c r="S4" s="344"/>
      <c r="T4" s="344"/>
      <c r="U4" s="316">
        <f>'1-συμβολαια'!L4+'1-συμβολαια'!P4+'8-κ-15-17'!AE4+'14-βιβλΕσ'!L4+'14-βιβλΕσ'!Q4+'14-βιβλΕσ'!R4</f>
        <v>1404.8319925000001</v>
      </c>
      <c r="V4" s="316">
        <f>'1-συμβολαια'!M4</f>
        <v>872.83</v>
      </c>
      <c r="W4" s="316">
        <f t="shared" si="1"/>
        <v>532.00199250000003</v>
      </c>
      <c r="X4" s="410">
        <v>46020</v>
      </c>
      <c r="Y4" s="262">
        <f t="shared" ref="Y4:Y7" si="4">R4+T4</f>
        <v>15362.263843555334</v>
      </c>
      <c r="Z4" s="327"/>
      <c r="AA4" s="73"/>
      <c r="AB4" s="73"/>
      <c r="AC4" s="73"/>
      <c r="AD4" s="73"/>
      <c r="AE4" s="73"/>
    </row>
    <row r="5" spans="1:33" s="5" customFormat="1" ht="12" thickBot="1">
      <c r="A5" s="395">
        <f>'1-συμβολαια'!A5</f>
        <v>0</v>
      </c>
      <c r="B5" s="868"/>
      <c r="C5" s="379" t="str">
        <f>'1-συμβολαια'!C5</f>
        <v>χρησικτησία οικοπέδου = 1975 ΑΓΟΡΑΠΩΛΗΣΙΑΣ ΠΡΟΣΥΜΦΩΝΟ 4461καπολα</v>
      </c>
      <c r="D5" s="405">
        <f>'4-πολλυπρ'!D5</f>
        <v>0</v>
      </c>
      <c r="E5" s="405" t="str">
        <f>'4-πολλυπρ'!I5</f>
        <v>219-54 = γουταςΔημητριος</v>
      </c>
      <c r="F5" s="372">
        <f>'14-βιβλΕσ'!L5</f>
        <v>12.166332000000001</v>
      </c>
      <c r="G5" s="383">
        <f>'14-βιβλΕσ'!Q5</f>
        <v>3</v>
      </c>
      <c r="H5" s="383">
        <f t="shared" si="0"/>
        <v>15.166332000000001</v>
      </c>
      <c r="I5" s="383">
        <f>'8-κ-15-17'!AG5</f>
        <v>46.699485000000003</v>
      </c>
      <c r="J5" s="383">
        <f>'14-βιβλΕσ'!R5</f>
        <v>0</v>
      </c>
      <c r="K5" s="383">
        <f>('14-βιβλΕσ'!N5+'14-βιβλΕσ'!O5+'14-βιβλΕσ'!R5)*35%</f>
        <v>36.508108</v>
      </c>
      <c r="L5" s="383">
        <f t="shared" si="2"/>
        <v>0</v>
      </c>
      <c r="M5" s="383"/>
      <c r="N5" s="383"/>
      <c r="O5" s="383">
        <v>154.01</v>
      </c>
      <c r="P5" s="518"/>
      <c r="Q5" s="383">
        <f t="shared" si="3"/>
        <v>154.00836500000003</v>
      </c>
      <c r="R5" s="401">
        <v>2450.6997038019476</v>
      </c>
      <c r="S5" s="518"/>
      <c r="T5" s="518"/>
      <c r="U5" s="383">
        <f>'1-συμβολαια'!L5+'1-συμβολαια'!P5+'8-κ-15-17'!AE5+'14-βιβλΕσ'!L5+'14-βιβλΕσ'!Q5+'14-βιβλΕσ'!R5</f>
        <v>154.00836500000003</v>
      </c>
      <c r="V5" s="383">
        <f>'1-συμβολαια'!M5</f>
        <v>0</v>
      </c>
      <c r="W5" s="383">
        <f t="shared" si="1"/>
        <v>154.00836500000003</v>
      </c>
      <c r="X5" s="520"/>
      <c r="Y5" s="401">
        <f t="shared" si="4"/>
        <v>2450.6997038019476</v>
      </c>
      <c r="Z5" s="327"/>
      <c r="AA5" s="73"/>
      <c r="AB5" s="73"/>
      <c r="AC5" s="73"/>
      <c r="AD5" s="73"/>
      <c r="AE5" s="73"/>
    </row>
    <row r="6" spans="1:33" s="5" customFormat="1">
      <c r="A6" s="436">
        <f>'1-συμβολαια'!A6</f>
        <v>8414</v>
      </c>
      <c r="B6" s="343">
        <f>'1-συμβολαια'!B6</f>
        <v>39825</v>
      </c>
      <c r="C6" s="325" t="str">
        <f>'1-συμβολαια'!C6</f>
        <v>γονική</v>
      </c>
      <c r="D6" s="321" t="str">
        <f>'4-πολλυπρ'!D6</f>
        <v>219-54 = γουταςΔημητριος</v>
      </c>
      <c r="E6" s="321" t="str">
        <f>'4-πολλυπρ'!I6</f>
        <v>219-54 = υιός 1ος</v>
      </c>
      <c r="F6" s="322">
        <f>'14-βιβλΕσ'!L6</f>
        <v>107.98413599999999</v>
      </c>
      <c r="G6" s="316">
        <f>'14-βιβλΕσ'!Q6</f>
        <v>18.920000000000002</v>
      </c>
      <c r="H6" s="316">
        <f t="shared" si="0"/>
        <v>126.90413599999999</v>
      </c>
      <c r="I6" s="316">
        <f>'8-κ-15-17'!AG6</f>
        <v>-4.9700000000143518E-3</v>
      </c>
      <c r="J6" s="316">
        <f>'14-βιβλΕσ'!R6</f>
        <v>428.88</v>
      </c>
      <c r="K6" s="316">
        <f>('14-βιβλΕσ'!N6+'14-βιβλΕσ'!O6+'14-βιβλΕσ'!R6)*35%</f>
        <v>164.805984</v>
      </c>
      <c r="L6" s="316">
        <f t="shared" si="2"/>
        <v>1203.42</v>
      </c>
      <c r="M6" s="316" t="s">
        <v>552</v>
      </c>
      <c r="N6" s="316">
        <v>2926.43</v>
      </c>
      <c r="O6" s="316">
        <v>4607.1400000000003</v>
      </c>
      <c r="P6" s="344"/>
      <c r="Q6" s="316">
        <f t="shared" si="3"/>
        <v>489.78927000000022</v>
      </c>
      <c r="R6" s="262">
        <v>14489.819506310369</v>
      </c>
      <c r="S6" s="344"/>
      <c r="T6" s="344"/>
      <c r="U6" s="316">
        <f>'1-συμβολαια'!L6+'1-συμβολαια'!P6+'8-κ-15-17'!AE6+'14-βιβλΕσ'!L6+'14-βιβλΕσ'!Q6+'14-βιβλΕσ'!R6</f>
        <v>1693.2092700000003</v>
      </c>
      <c r="V6" s="316">
        <f>'1-συμβολαια'!M6</f>
        <v>1203.42</v>
      </c>
      <c r="W6" s="316">
        <f t="shared" si="1"/>
        <v>489.78927000000022</v>
      </c>
      <c r="X6" s="410">
        <v>46020</v>
      </c>
      <c r="Y6" s="262">
        <f t="shared" si="4"/>
        <v>14489.819506310369</v>
      </c>
      <c r="Z6" s="327"/>
      <c r="AA6" s="73"/>
      <c r="AB6" s="73"/>
      <c r="AC6" s="73"/>
      <c r="AD6" s="73"/>
      <c r="AE6" s="73"/>
    </row>
    <row r="7" spans="1:33" s="5" customFormat="1" ht="12" thickBot="1">
      <c r="A7" s="437">
        <f>'1-συμβολαια'!A7</f>
        <v>0</v>
      </c>
      <c r="B7" s="370"/>
      <c r="C7" s="379" t="str">
        <f>'1-συμβολαια'!C7</f>
        <v>χρησικτησία οικοπέδου = 1975 ΑΓΟΡΑΠΩΛΗΣΙΑΣ ΠΡΟΣΥΜΦΩΝΟ 4461καπολα</v>
      </c>
      <c r="D7" s="405">
        <f>'4-πολλυπρ'!D7</f>
        <v>0</v>
      </c>
      <c r="E7" s="405" t="str">
        <f>'4-πολλυπρ'!I7</f>
        <v>219-54 = γουταςΔημητριος</v>
      </c>
      <c r="F7" s="372">
        <f>'14-βιβλΕσ'!L7</f>
        <v>39.775452000000001</v>
      </c>
      <c r="G7" s="383">
        <f>'14-βιβλΕσ'!Q7</f>
        <v>3</v>
      </c>
      <c r="H7" s="383">
        <f t="shared" si="0"/>
        <v>42.775452000000001</v>
      </c>
      <c r="I7" s="383">
        <f>'8-κ-15-17'!AG7</f>
        <v>165.57208500000002</v>
      </c>
      <c r="J7" s="383">
        <f>'14-βιβλΕσ'!R7</f>
        <v>0</v>
      </c>
      <c r="K7" s="383">
        <f>('14-βιβλΕσ'!N7+'14-βιβλΕσ'!O7+'14-βιβλΕσ'!R7)*35%</f>
        <v>104.429388</v>
      </c>
      <c r="L7" s="383">
        <f t="shared" si="2"/>
        <v>0</v>
      </c>
      <c r="M7" s="383"/>
      <c r="N7" s="383"/>
      <c r="O7" s="383">
        <v>466.94</v>
      </c>
      <c r="P7" s="518"/>
      <c r="Q7" s="383">
        <f t="shared" si="3"/>
        <v>466.94176500000003</v>
      </c>
      <c r="R7" s="401">
        <v>7430.2299830743714</v>
      </c>
      <c r="S7" s="518"/>
      <c r="T7" s="518"/>
      <c r="U7" s="383">
        <f>'1-συμβολαια'!L7+'1-συμβολαια'!P7+'8-κ-15-17'!AE7+'14-βιβλΕσ'!L7+'14-βιβλΕσ'!Q7+'14-βιβλΕσ'!R7</f>
        <v>466.94176500000003</v>
      </c>
      <c r="V7" s="383">
        <f>'1-συμβολαια'!M7</f>
        <v>0</v>
      </c>
      <c r="W7" s="383">
        <f t="shared" si="1"/>
        <v>466.94176500000003</v>
      </c>
      <c r="X7" s="520"/>
      <c r="Y7" s="401">
        <f t="shared" si="4"/>
        <v>7430.2299830743714</v>
      </c>
      <c r="Z7" s="327"/>
      <c r="AA7" s="73"/>
      <c r="AB7" s="73"/>
      <c r="AC7" s="73"/>
      <c r="AD7" s="73"/>
      <c r="AE7" s="73"/>
    </row>
    <row r="8" spans="1:33" ht="18" customHeight="1">
      <c r="A8" s="797" t="s">
        <v>35</v>
      </c>
      <c r="B8" s="798"/>
      <c r="C8" s="798"/>
      <c r="D8" s="798"/>
      <c r="E8" s="799"/>
      <c r="F8" s="42">
        <f>SUM(F3:F7)</f>
        <v>251.201494</v>
      </c>
      <c r="G8" s="42">
        <f>SUM(G3:G7)</f>
        <v>58.760000000000005</v>
      </c>
      <c r="H8" s="42">
        <f>SUM(H3:H7)</f>
        <v>309.96149400000002</v>
      </c>
      <c r="I8" s="42">
        <f>SUM(I3:I7)</f>
        <v>212.27143250000003</v>
      </c>
      <c r="J8" s="42">
        <f>SUM(J3:J7)</f>
        <v>1323.76</v>
      </c>
      <c r="K8" s="42">
        <f>SUM(K3:K7)</f>
        <v>656.22548600000005</v>
      </c>
      <c r="L8" s="517">
        <f>SUM(L3:L7)</f>
        <v>2686.25</v>
      </c>
      <c r="M8" s="517"/>
      <c r="N8" s="517">
        <f>SUM(N3:N7)</f>
        <v>11253.8</v>
      </c>
      <c r="O8" s="517">
        <f>SUM(O3:O7)</f>
        <v>15408.430000000002</v>
      </c>
      <c r="P8" s="364">
        <f>SUM(P3:P7)</f>
        <v>0</v>
      </c>
      <c r="Q8" s="42">
        <f>SUM(Q3:Q7)</f>
        <v>2145.9613925000003</v>
      </c>
      <c r="R8" s="355">
        <f>SUM(R3:R7)</f>
        <v>51230.476587883604</v>
      </c>
      <c r="S8" s="364">
        <f>SUM(S3:S7)</f>
        <v>0</v>
      </c>
      <c r="T8" s="365">
        <f>SUM(T3:T7)</f>
        <v>0</v>
      </c>
      <c r="U8" s="42">
        <f>SUM(U3:U7)</f>
        <v>4332.2113925000003</v>
      </c>
      <c r="V8" s="42">
        <f>SUM(V3:V7)</f>
        <v>2186.25</v>
      </c>
      <c r="W8" s="42">
        <f>SUM(W3:W7)</f>
        <v>2145.9613925000003</v>
      </c>
      <c r="X8" s="42"/>
      <c r="Y8" s="355">
        <f>SUM(Y3:Y7)</f>
        <v>51230.476587883604</v>
      </c>
    </row>
    <row r="9" spans="1:33">
      <c r="J9" s="75"/>
      <c r="K9" s="75"/>
    </row>
    <row r="10" spans="1:33">
      <c r="J10" s="129"/>
      <c r="K10" s="129"/>
      <c r="U10" s="129"/>
    </row>
    <row r="11" spans="1:33">
      <c r="U11" s="130"/>
    </row>
    <row r="12" spans="1:33" ht="15.75">
      <c r="AA12" s="119"/>
      <c r="AB12" s="121"/>
      <c r="AC12" s="121"/>
      <c r="AD12" s="121"/>
      <c r="AE12" s="121"/>
      <c r="AF12" s="120"/>
      <c r="AG12" s="120"/>
    </row>
    <row r="13" spans="1:33" ht="15.75">
      <c r="M13" s="542" t="s">
        <v>540</v>
      </c>
      <c r="Q13" s="808" t="s">
        <v>532</v>
      </c>
      <c r="R13" s="808"/>
      <c r="S13" s="808"/>
      <c r="T13" s="808"/>
      <c r="AA13" s="120"/>
      <c r="AB13" s="120"/>
      <c r="AC13" s="120"/>
      <c r="AD13" s="120"/>
      <c r="AE13" s="120"/>
      <c r="AF13" s="120"/>
      <c r="AG13" s="120"/>
    </row>
    <row r="14" spans="1:33">
      <c r="AA14" s="11"/>
      <c r="AB14" s="11"/>
      <c r="AC14" s="11"/>
      <c r="AD14" s="11"/>
      <c r="AE14" s="11"/>
      <c r="AF14" s="522"/>
      <c r="AG14" s="11"/>
    </row>
    <row r="15" spans="1:33" ht="12" thickBot="1">
      <c r="L15" s="8"/>
      <c r="M15" s="520">
        <v>42265</v>
      </c>
      <c r="N15" s="8">
        <v>8412</v>
      </c>
      <c r="P15" s="8"/>
      <c r="Q15" s="383">
        <f>H3+I3+K3</f>
        <v>199.245</v>
      </c>
      <c r="R15" s="401">
        <v>1585.2531085124967</v>
      </c>
      <c r="S15" s="383">
        <f>W3-Q15</f>
        <v>303.97500000000002</v>
      </c>
      <c r="T15" s="401">
        <v>1219.2950773255677</v>
      </c>
      <c r="Y15" s="401">
        <f>R15+T15</f>
        <v>2804.5481858380645</v>
      </c>
      <c r="AA15" s="11"/>
      <c r="AB15" s="11"/>
      <c r="AC15" s="11"/>
      <c r="AD15" s="11"/>
      <c r="AE15" s="11"/>
      <c r="AF15" s="11"/>
      <c r="AG15" s="11"/>
    </row>
    <row r="16" spans="1:33">
      <c r="L16" s="8"/>
      <c r="M16" s="536" t="s">
        <v>547</v>
      </c>
      <c r="N16" s="8">
        <v>8413</v>
      </c>
      <c r="P16" s="8"/>
      <c r="Q16" s="316">
        <f>H4+I4+K4</f>
        <v>276.35741250000001</v>
      </c>
      <c r="R16" s="262">
        <v>2198.7826405987385</v>
      </c>
      <c r="S16" s="316">
        <f>W4-Q16</f>
        <v>255.64458000000002</v>
      </c>
      <c r="T16" s="262">
        <v>1025.4335979569435</v>
      </c>
      <c r="Y16" s="262">
        <f t="shared" ref="Y16:Y19" si="5">R16+T16</f>
        <v>3224.2162385556821</v>
      </c>
      <c r="AA16" s="11"/>
      <c r="AB16" s="11"/>
      <c r="AC16" s="11"/>
      <c r="AD16" s="11"/>
      <c r="AE16" s="11"/>
      <c r="AF16" s="11"/>
      <c r="AG16" s="11"/>
    </row>
    <row r="17" spans="12:33" ht="12" thickBot="1">
      <c r="L17" s="8"/>
      <c r="M17" s="382"/>
      <c r="N17" s="8"/>
      <c r="P17" s="8"/>
      <c r="Q17" s="383">
        <f>H5+I5+K5</f>
        <v>98.373925000000014</v>
      </c>
      <c r="R17" s="401">
        <v>782.69251626301889</v>
      </c>
      <c r="S17" s="383">
        <f>W5-Q17</f>
        <v>55.634440000000012</v>
      </c>
      <c r="T17" s="401">
        <v>223.15913750066468</v>
      </c>
      <c r="Y17" s="401">
        <f t="shared" si="5"/>
        <v>1005.8516537636835</v>
      </c>
      <c r="AA17" s="11"/>
      <c r="AB17" s="11"/>
      <c r="AC17" s="11"/>
      <c r="AD17" s="11"/>
      <c r="AE17" s="11"/>
      <c r="AF17" s="11"/>
      <c r="AG17" s="11"/>
    </row>
    <row r="18" spans="12:33">
      <c r="L18" s="8"/>
      <c r="M18" s="410">
        <v>42265</v>
      </c>
      <c r="N18" s="8">
        <v>8414</v>
      </c>
      <c r="P18" s="8"/>
      <c r="Q18" s="316">
        <f>H6+I6+K6</f>
        <v>291.70515</v>
      </c>
      <c r="R18" s="262">
        <v>2320.8938533293376</v>
      </c>
      <c r="S18" s="316">
        <f>W6-Q18</f>
        <v>198.08412000000021</v>
      </c>
      <c r="T18" s="262">
        <v>794.54886886213387</v>
      </c>
      <c r="Y18" s="871">
        <f t="shared" si="5"/>
        <v>3115.4427221914716</v>
      </c>
      <c r="AA18" s="11"/>
      <c r="AB18" s="11"/>
      <c r="AC18" s="11"/>
      <c r="AD18" s="11"/>
      <c r="AE18" s="11"/>
      <c r="AF18" s="11"/>
      <c r="AG18" s="11"/>
    </row>
    <row r="19" spans="12:33" ht="12" thickBot="1">
      <c r="M19" s="382"/>
      <c r="P19" s="8"/>
      <c r="Q19" s="383">
        <f>H7+I7+K7</f>
        <v>312.77692500000001</v>
      </c>
      <c r="R19" s="401">
        <v>2488.5472289253412</v>
      </c>
      <c r="S19" s="383">
        <f>W7-Q19</f>
        <v>154.16484000000003</v>
      </c>
      <c r="T19" s="401">
        <v>618.38121723392965</v>
      </c>
      <c r="Y19" s="870">
        <f t="shared" si="5"/>
        <v>3106.9284461592706</v>
      </c>
      <c r="AA19" s="11"/>
      <c r="AB19" s="11"/>
      <c r="AC19" s="11"/>
      <c r="AD19" s="11"/>
      <c r="AE19" s="11"/>
      <c r="AF19" s="11"/>
      <c r="AG19" s="11"/>
    </row>
    <row r="20" spans="12:33">
      <c r="Q20" s="42">
        <f>SUM(Q15:Q19)</f>
        <v>1178.4584125000001</v>
      </c>
      <c r="R20" s="355">
        <f>SUM(R15:R19)</f>
        <v>9376.1693476289329</v>
      </c>
      <c r="S20" s="42">
        <f>SUM(S15:S19)</f>
        <v>967.50298000000032</v>
      </c>
      <c r="T20" s="355">
        <f>SUM(T15:T19)</f>
        <v>3880.8178988792397</v>
      </c>
      <c r="Y20" s="355">
        <f>SUM(Y15:Y19)</f>
        <v>13256.987246508172</v>
      </c>
    </row>
    <row r="24" spans="12:33">
      <c r="P24" s="8">
        <v>8413</v>
      </c>
      <c r="R24" s="8">
        <f>R16+R17</f>
        <v>2981.4751568617576</v>
      </c>
      <c r="S24" s="8"/>
      <c r="T24" s="8">
        <f t="shared" ref="S24:Y24" si="6">T16+T17</f>
        <v>1248.5927354576081</v>
      </c>
      <c r="U24" s="8"/>
      <c r="V24" s="8"/>
      <c r="W24" s="8">
        <v>8413</v>
      </c>
      <c r="X24" s="8"/>
      <c r="Y24" s="8">
        <f t="shared" si="6"/>
        <v>4230.0678923193655</v>
      </c>
    </row>
    <row r="25" spans="12:33">
      <c r="P25" s="8"/>
      <c r="W25" s="8"/>
    </row>
    <row r="26" spans="12:33">
      <c r="P26" s="8">
        <v>8414</v>
      </c>
      <c r="R26" s="8">
        <f>R18+R19</f>
        <v>4809.4410822546788</v>
      </c>
      <c r="S26" s="8"/>
      <c r="T26" s="8">
        <f t="shared" ref="S26:Y26" si="7">T18+T19</f>
        <v>1412.9300860960634</v>
      </c>
      <c r="U26" s="8"/>
      <c r="V26" s="8"/>
      <c r="W26" s="8">
        <v>8414</v>
      </c>
      <c r="X26" s="8"/>
      <c r="Y26" s="8">
        <f t="shared" si="7"/>
        <v>6222.3711683507427</v>
      </c>
    </row>
    <row r="28" spans="12:33">
      <c r="X28" s="2"/>
    </row>
    <row r="29" spans="12:33" ht="15">
      <c r="AA29" s="119"/>
      <c r="AB29" s="119"/>
      <c r="AC29" s="119"/>
      <c r="AD29" s="119"/>
      <c r="AE29" s="119"/>
      <c r="AF29" s="119"/>
      <c r="AG29" s="119"/>
    </row>
    <row r="30" spans="12:33" ht="15">
      <c r="AA30" s="119"/>
      <c r="AB30" s="119"/>
      <c r="AC30" s="119"/>
      <c r="AD30" s="119"/>
      <c r="AE30" s="119"/>
      <c r="AF30" s="119"/>
      <c r="AG30" s="119"/>
    </row>
    <row r="31" spans="12:33" ht="15">
      <c r="AA31" s="119"/>
      <c r="AB31" s="119"/>
      <c r="AC31" s="119"/>
      <c r="AD31" s="119"/>
      <c r="AE31" s="119"/>
      <c r="AF31" s="119"/>
      <c r="AG31" s="119"/>
    </row>
    <row r="32" spans="12:33" ht="15">
      <c r="AA32" s="119"/>
      <c r="AB32" s="119"/>
      <c r="AC32" s="119"/>
      <c r="AD32" s="119"/>
      <c r="AE32" s="119"/>
      <c r="AF32" s="119"/>
      <c r="AG32" s="119"/>
    </row>
    <row r="33" spans="27:33" ht="15">
      <c r="AA33" s="119"/>
      <c r="AB33" s="119"/>
      <c r="AC33" s="119"/>
      <c r="AD33" s="119"/>
      <c r="AE33" s="119"/>
      <c r="AF33" s="119"/>
      <c r="AG33" s="119"/>
    </row>
    <row r="34" spans="27:33" ht="15">
      <c r="AA34" s="119"/>
      <c r="AB34" s="119"/>
      <c r="AC34" s="119"/>
      <c r="AD34" s="119"/>
      <c r="AE34" s="119"/>
      <c r="AF34" s="119"/>
      <c r="AG34" s="119"/>
    </row>
    <row r="35" spans="27:33" ht="15">
      <c r="AA35" s="119"/>
      <c r="AB35" s="119"/>
      <c r="AC35" s="119"/>
      <c r="AD35" s="119"/>
      <c r="AE35" s="119"/>
      <c r="AF35" s="119"/>
      <c r="AG35" s="119"/>
    </row>
    <row r="36" spans="27:33" ht="15">
      <c r="AA36" s="119"/>
      <c r="AB36" s="119"/>
      <c r="AC36" s="119"/>
      <c r="AD36" s="119"/>
      <c r="AE36" s="119"/>
      <c r="AF36" s="119"/>
      <c r="AG36" s="119"/>
    </row>
    <row r="37" spans="27:33" ht="15.75" customHeight="1">
      <c r="AA37" s="119"/>
      <c r="AB37" s="119"/>
      <c r="AC37" s="119"/>
      <c r="AD37" s="119"/>
      <c r="AE37" s="119"/>
      <c r="AF37" s="119"/>
      <c r="AG37" s="119"/>
    </row>
    <row r="38" spans="27:33" ht="15">
      <c r="AA38" s="119"/>
      <c r="AB38" s="119"/>
      <c r="AC38" s="119"/>
      <c r="AD38" s="119"/>
      <c r="AE38" s="119"/>
      <c r="AF38" s="119"/>
      <c r="AG38" s="119"/>
    </row>
    <row r="39" spans="27:33" ht="15">
      <c r="AA39" s="119"/>
      <c r="AB39" s="119"/>
      <c r="AC39" s="119"/>
      <c r="AD39" s="119"/>
      <c r="AE39" s="119"/>
      <c r="AF39" s="119"/>
      <c r="AG39" s="119"/>
    </row>
    <row r="40" spans="27:33" ht="15.75">
      <c r="AA40" s="119"/>
      <c r="AB40" s="119"/>
      <c r="AC40" s="119"/>
      <c r="AD40" s="119"/>
      <c r="AE40" s="119"/>
      <c r="AF40" s="123"/>
      <c r="AG40" s="123"/>
    </row>
    <row r="41" spans="27:33" ht="15.75" customHeight="1">
      <c r="AA41" s="119"/>
      <c r="AB41" s="119"/>
      <c r="AC41" s="119"/>
      <c r="AD41" s="119"/>
      <c r="AE41" s="119"/>
      <c r="AF41" s="123"/>
      <c r="AG41" s="123"/>
    </row>
    <row r="42" spans="27:33" ht="15">
      <c r="AA42" s="119"/>
      <c r="AB42" s="119"/>
      <c r="AC42" s="119"/>
      <c r="AD42" s="119"/>
      <c r="AE42" s="119"/>
      <c r="AF42" s="119"/>
      <c r="AG42" s="119"/>
    </row>
    <row r="43" spans="27:33" ht="15">
      <c r="AA43" s="119"/>
      <c r="AB43" s="119"/>
      <c r="AC43" s="119"/>
      <c r="AD43" s="119"/>
      <c r="AE43" s="119"/>
      <c r="AF43" s="119"/>
      <c r="AG43" s="119"/>
    </row>
    <row r="44" spans="27:33" ht="15">
      <c r="AA44" s="119"/>
      <c r="AB44" s="119"/>
      <c r="AC44" s="119"/>
      <c r="AD44" s="119"/>
      <c r="AE44" s="119"/>
      <c r="AF44" s="119"/>
      <c r="AG44" s="119"/>
    </row>
    <row r="45" spans="27:33" ht="15">
      <c r="AA45" s="119"/>
      <c r="AB45" s="119"/>
      <c r="AC45" s="119"/>
      <c r="AD45" s="119"/>
      <c r="AE45" s="119"/>
      <c r="AF45" s="119"/>
      <c r="AG45" s="119"/>
    </row>
    <row r="46" spans="27:33" ht="15">
      <c r="AA46" s="119"/>
      <c r="AB46" s="119"/>
      <c r="AC46" s="119"/>
      <c r="AD46" s="119"/>
      <c r="AE46" s="119"/>
      <c r="AF46" s="119"/>
      <c r="AG46" s="119"/>
    </row>
    <row r="47" spans="27:33" ht="15">
      <c r="AA47" s="119"/>
      <c r="AB47" s="119"/>
      <c r="AC47" s="119"/>
      <c r="AD47" s="119"/>
      <c r="AE47" s="119"/>
      <c r="AF47" s="119"/>
      <c r="AG47" s="119"/>
    </row>
    <row r="48" spans="27:33" ht="15">
      <c r="AA48" s="119"/>
      <c r="AB48" s="119"/>
      <c r="AC48" s="119"/>
      <c r="AD48" s="119"/>
      <c r="AE48" s="119"/>
      <c r="AF48" s="119"/>
      <c r="AG48" s="119"/>
    </row>
    <row r="49" spans="27:33" ht="15">
      <c r="AA49" s="119"/>
      <c r="AB49" s="119"/>
      <c r="AC49" s="119"/>
      <c r="AD49" s="119"/>
      <c r="AE49" s="119"/>
      <c r="AF49" s="119"/>
      <c r="AG49" s="119"/>
    </row>
    <row r="50" spans="27:33" ht="15">
      <c r="AA50" s="119"/>
      <c r="AB50" s="119"/>
      <c r="AC50" s="119"/>
      <c r="AD50" s="119"/>
      <c r="AE50" s="119"/>
      <c r="AF50" s="119"/>
      <c r="AG50" s="119"/>
    </row>
    <row r="51" spans="27:33" ht="15">
      <c r="AA51" s="119"/>
      <c r="AB51" s="119"/>
      <c r="AC51" s="119"/>
      <c r="AD51" s="119"/>
      <c r="AE51" s="119"/>
      <c r="AF51" s="119"/>
      <c r="AG51" s="119"/>
    </row>
    <row r="52" spans="27:33" ht="15.75">
      <c r="AA52" s="119"/>
      <c r="AB52" s="119"/>
      <c r="AC52" s="119"/>
      <c r="AD52" s="119"/>
      <c r="AE52" s="119"/>
      <c r="AF52" s="122"/>
      <c r="AG52" s="119"/>
    </row>
    <row r="53" spans="27:33" ht="15">
      <c r="AA53" s="119"/>
      <c r="AB53" s="119"/>
      <c r="AC53" s="119"/>
      <c r="AD53" s="119"/>
      <c r="AE53" s="119"/>
      <c r="AF53" s="119"/>
      <c r="AG53" s="119"/>
    </row>
    <row r="54" spans="27:33" ht="15">
      <c r="AA54" s="119"/>
      <c r="AB54" s="119"/>
      <c r="AC54" s="119"/>
      <c r="AD54" s="119"/>
      <c r="AE54" s="119"/>
      <c r="AF54" s="119"/>
      <c r="AG54" s="119"/>
    </row>
    <row r="55" spans="27:33" ht="15">
      <c r="AA55" s="119"/>
      <c r="AB55" s="119"/>
      <c r="AC55" s="119"/>
      <c r="AD55" s="119"/>
      <c r="AE55" s="119"/>
      <c r="AF55" s="119"/>
      <c r="AG55" s="119"/>
    </row>
    <row r="56" spans="27:33" ht="15">
      <c r="AA56" s="119"/>
      <c r="AB56" s="119"/>
      <c r="AC56" s="119"/>
      <c r="AD56" s="119"/>
      <c r="AE56" s="119"/>
      <c r="AF56" s="119"/>
      <c r="AG56" s="119"/>
    </row>
    <row r="57" spans="27:33" ht="15">
      <c r="AA57" s="119"/>
      <c r="AB57" s="119"/>
      <c r="AC57" s="119"/>
      <c r="AD57" s="119"/>
      <c r="AE57" s="119"/>
      <c r="AF57" s="119"/>
      <c r="AG57" s="119"/>
    </row>
    <row r="58" spans="27:33" ht="15">
      <c r="AA58" s="119"/>
      <c r="AB58" s="119"/>
      <c r="AC58" s="119"/>
      <c r="AD58" s="119"/>
      <c r="AE58" s="119"/>
      <c r="AF58" s="119"/>
      <c r="AG58" s="119"/>
    </row>
    <row r="59" spans="27:33" ht="15">
      <c r="AA59" s="119"/>
      <c r="AB59" s="119"/>
      <c r="AC59" s="119"/>
      <c r="AD59" s="119"/>
      <c r="AE59" s="119"/>
      <c r="AF59" s="119"/>
      <c r="AG59" s="119"/>
    </row>
    <row r="60" spans="27:33" ht="15">
      <c r="AA60" s="119"/>
      <c r="AB60" s="119"/>
      <c r="AC60" s="119"/>
      <c r="AD60" s="119"/>
      <c r="AE60" s="119"/>
      <c r="AF60" s="119"/>
      <c r="AG60" s="119"/>
    </row>
    <row r="61" spans="27:33" ht="15">
      <c r="AA61" s="119"/>
      <c r="AB61" s="119"/>
      <c r="AC61" s="119"/>
      <c r="AD61" s="119"/>
      <c r="AE61" s="119"/>
      <c r="AF61" s="119"/>
      <c r="AG61" s="119"/>
    </row>
    <row r="62" spans="27:33" ht="15">
      <c r="AA62" s="119"/>
      <c r="AB62" s="119"/>
      <c r="AC62" s="119"/>
      <c r="AD62" s="119"/>
      <c r="AE62" s="119"/>
      <c r="AF62" s="119"/>
      <c r="AG62" s="119"/>
    </row>
    <row r="63" spans="27:33" ht="15">
      <c r="AA63" s="119"/>
      <c r="AB63" s="119"/>
      <c r="AC63" s="119"/>
      <c r="AD63" s="119"/>
      <c r="AE63" s="119"/>
      <c r="AF63" s="119"/>
      <c r="AG63" s="119"/>
    </row>
    <row r="64" spans="27:33" ht="15">
      <c r="AA64" s="119"/>
      <c r="AB64" s="119"/>
      <c r="AC64" s="119"/>
      <c r="AD64" s="119"/>
      <c r="AE64" s="119"/>
      <c r="AF64" s="119"/>
      <c r="AG64" s="119"/>
    </row>
    <row r="65" spans="27:33" ht="15">
      <c r="AA65" s="119"/>
      <c r="AB65" s="119"/>
      <c r="AC65" s="119"/>
      <c r="AD65" s="119"/>
      <c r="AE65" s="119"/>
      <c r="AF65" s="119"/>
      <c r="AG65" s="119"/>
    </row>
    <row r="66" spans="27:33" ht="15">
      <c r="AA66" s="119"/>
      <c r="AB66" s="119"/>
      <c r="AC66" s="119"/>
      <c r="AD66" s="119"/>
      <c r="AE66" s="119"/>
      <c r="AF66" s="119"/>
      <c r="AG66" s="119"/>
    </row>
    <row r="67" spans="27:33" ht="15">
      <c r="AA67" s="119"/>
      <c r="AB67" s="119"/>
      <c r="AC67" s="119"/>
      <c r="AD67" s="119"/>
      <c r="AE67" s="119"/>
      <c r="AF67" s="119"/>
      <c r="AG67" s="119"/>
    </row>
    <row r="68" spans="27:33" ht="15">
      <c r="AA68" s="119"/>
      <c r="AB68" s="119"/>
      <c r="AC68" s="119"/>
      <c r="AD68" s="119"/>
      <c r="AE68" s="119"/>
      <c r="AF68" s="119"/>
      <c r="AG68" s="119"/>
    </row>
    <row r="69" spans="27:33" ht="15">
      <c r="AA69" s="119"/>
      <c r="AB69" s="119"/>
      <c r="AC69" s="119"/>
      <c r="AD69" s="119"/>
      <c r="AE69" s="119"/>
      <c r="AF69" s="119"/>
      <c r="AG69" s="119"/>
    </row>
  </sheetData>
  <mergeCells count="19">
    <mergeCell ref="Q13:T13"/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  <mergeCell ref="A8:E8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6"/>
  <sheetViews>
    <sheetView workbookViewId="0">
      <pane ySplit="1" topLeftCell="A2" activePane="bottomLeft" state="frozen"/>
      <selection pane="bottomLeft" activeCell="E2" sqref="E2:E5"/>
    </sheetView>
  </sheetViews>
  <sheetFormatPr defaultRowHeight="11.25"/>
  <cols>
    <col min="1" max="1" width="9.140625" style="3"/>
    <col min="2" max="2" width="57.5703125" style="3" bestFit="1" customWidth="1"/>
    <col min="3" max="3" width="11" style="2" customWidth="1"/>
    <col min="4" max="7" width="9.140625" style="3"/>
    <col min="8" max="8" width="9.42578125" style="2" bestFit="1" customWidth="1"/>
    <col min="9" max="9" width="27.85546875" style="3" bestFit="1" customWidth="1"/>
    <col min="10" max="16384" width="9.140625" style="3"/>
  </cols>
  <sheetData>
    <row r="1" spans="1:13">
      <c r="A1" s="188"/>
      <c r="B1" s="188"/>
      <c r="C1" s="302"/>
      <c r="D1" s="188" t="s">
        <v>320</v>
      </c>
      <c r="E1" s="565" t="s">
        <v>323</v>
      </c>
      <c r="F1" s="566"/>
      <c r="G1" s="566"/>
      <c r="H1" s="566"/>
      <c r="I1" s="567" t="s">
        <v>324</v>
      </c>
      <c r="J1" s="567"/>
      <c r="K1" s="567"/>
      <c r="L1" s="567"/>
      <c r="M1" s="568"/>
    </row>
    <row r="2" spans="1:13" s="5" customFormat="1" ht="12" thickBot="1">
      <c r="A2" s="401">
        <f>'1-συμβολαια'!A3</f>
        <v>8412</v>
      </c>
      <c r="B2" s="382" t="str">
        <f>'1-συμβολαια'!C3</f>
        <v>οριζόντιος σύσταση</v>
      </c>
      <c r="C2" s="383">
        <f>'1-συμβολαια'!D3</f>
        <v>0</v>
      </c>
      <c r="D2" s="383">
        <v>0.5</v>
      </c>
      <c r="E2" s="520">
        <v>42265</v>
      </c>
      <c r="F2" s="382">
        <v>553</v>
      </c>
      <c r="G2" s="382">
        <v>47</v>
      </c>
      <c r="H2" s="537">
        <v>506.29</v>
      </c>
      <c r="I2" s="538" t="s">
        <v>546</v>
      </c>
      <c r="J2" s="382"/>
      <c r="K2" s="382"/>
      <c r="L2" s="382"/>
      <c r="M2" s="382"/>
    </row>
    <row r="3" spans="1:13" s="5" customFormat="1">
      <c r="A3" s="430">
        <f>'1-συμβολαια'!A4</f>
        <v>8413</v>
      </c>
      <c r="B3" s="381" t="str">
        <f>'1-συμβολαια'!C4</f>
        <v>γονική</v>
      </c>
      <c r="C3" s="316">
        <f>'1-συμβολαια'!D4</f>
        <v>39586.43</v>
      </c>
      <c r="D3" s="316">
        <v>3</v>
      </c>
      <c r="E3" s="536" t="s">
        <v>547</v>
      </c>
      <c r="F3" s="381"/>
      <c r="G3" s="381"/>
      <c r="H3" s="316"/>
      <c r="I3" s="381"/>
      <c r="J3" s="381"/>
      <c r="K3" s="381"/>
      <c r="L3" s="381"/>
      <c r="M3" s="381"/>
    </row>
    <row r="4" spans="1:13" s="5" customFormat="1" ht="12" thickBot="1">
      <c r="A4" s="433">
        <f>'1-συμβολαια'!A5</f>
        <v>0</v>
      </c>
      <c r="B4" s="382" t="str">
        <f>'1-συμβολαια'!C5</f>
        <v>χρησικτησία οικοπέδου = 1975 ΑΓΟΡΑΠΩΛΗΣΙΑΣ ΠΡΟΣΥΜΦΩΝΟ 4461καπολα</v>
      </c>
      <c r="C4" s="383">
        <f>'1-συμβολαια'!D5</f>
        <v>6025.74</v>
      </c>
      <c r="D4" s="383"/>
      <c r="E4" s="382"/>
      <c r="F4" s="382"/>
      <c r="G4" s="382"/>
      <c r="H4" s="383"/>
      <c r="I4" s="382"/>
      <c r="J4" s="382"/>
      <c r="K4" s="382"/>
      <c r="L4" s="382"/>
      <c r="M4" s="382"/>
    </row>
    <row r="5" spans="1:13" s="5" customFormat="1">
      <c r="A5" s="447">
        <f>'1-συμβολαια'!A6</f>
        <v>8414</v>
      </c>
      <c r="B5" s="381" t="str">
        <f>'1-συμβολαια'!C6</f>
        <v>γονική</v>
      </c>
      <c r="C5" s="316">
        <f>'1-συμβολαια'!D6</f>
        <v>56324.52</v>
      </c>
      <c r="D5" s="316">
        <v>3</v>
      </c>
      <c r="E5" s="410">
        <v>42265</v>
      </c>
      <c r="F5" s="381">
        <v>553</v>
      </c>
      <c r="G5" s="381">
        <v>48</v>
      </c>
      <c r="H5" s="431">
        <v>506.29</v>
      </c>
      <c r="I5" s="432" t="s">
        <v>546</v>
      </c>
      <c r="J5" s="381"/>
      <c r="K5" s="381"/>
      <c r="L5" s="381"/>
      <c r="M5" s="381"/>
    </row>
    <row r="6" spans="1:13" s="5" customFormat="1" ht="12" thickBot="1">
      <c r="A6" s="448">
        <f>'1-συμβολαια'!A7</f>
        <v>0</v>
      </c>
      <c r="B6" s="382" t="str">
        <f>'1-συμβολαια'!C7</f>
        <v>χρησικτησία οικοπέδου = 1975 ΑΓΟΡΑΠΩΛΗΣΙΑΣ ΠΡΟΣΥΜΦΩΝΟ 4461καπολα</v>
      </c>
      <c r="C6" s="383">
        <f>'1-συμβολαια'!D7</f>
        <v>21364.14</v>
      </c>
      <c r="D6" s="383"/>
      <c r="E6" s="520"/>
      <c r="F6" s="382"/>
      <c r="G6" s="382"/>
      <c r="H6" s="383"/>
      <c r="I6" s="538"/>
      <c r="J6" s="382"/>
      <c r="K6" s="382"/>
      <c r="L6" s="382"/>
      <c r="M6" s="382"/>
    </row>
    <row r="7" spans="1:13">
      <c r="A7" s="562" t="str">
        <f>'1-συμβολαια'!A8</f>
        <v>σύνολο</v>
      </c>
      <c r="B7" s="563"/>
      <c r="C7" s="564"/>
      <c r="D7" s="392">
        <f>SUM(D2:D6)</f>
        <v>6.5</v>
      </c>
    </row>
    <row r="9" spans="1:13">
      <c r="C9" s="2" t="s">
        <v>393</v>
      </c>
      <c r="D9" s="2">
        <v>5</v>
      </c>
    </row>
    <row r="17" spans="3:4">
      <c r="C17" s="4"/>
      <c r="D17" s="5"/>
    </row>
    <row r="18" spans="3:4">
      <c r="C18" s="4"/>
      <c r="D18" s="5"/>
    </row>
    <row r="19" spans="3:4">
      <c r="C19" s="4"/>
      <c r="D19" s="5"/>
    </row>
    <row r="20" spans="3:4">
      <c r="D20" s="5"/>
    </row>
    <row r="21" spans="3:4"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</sheetData>
  <mergeCells count="3">
    <mergeCell ref="A7:C7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workbookViewId="0">
      <pane ySplit="2" topLeftCell="A3" activePane="bottomLeft" state="frozen"/>
      <selection pane="bottomLeft" activeCell="G29" sqref="G29"/>
    </sheetView>
  </sheetViews>
  <sheetFormatPr defaultRowHeight="11.25"/>
  <cols>
    <col min="1" max="1" width="7" style="8" customWidth="1"/>
    <col min="2" max="2" width="51.5703125" style="90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80" customWidth="1"/>
    <col min="22" max="22" width="18.7109375" style="80" customWidth="1"/>
    <col min="23" max="23" width="8" style="80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75" t="s">
        <v>1</v>
      </c>
      <c r="B1" s="577" t="s">
        <v>0</v>
      </c>
      <c r="C1" s="579" t="s">
        <v>7</v>
      </c>
      <c r="D1" s="573" t="s">
        <v>462</v>
      </c>
      <c r="E1" s="574"/>
      <c r="F1" s="574"/>
      <c r="G1" s="574"/>
      <c r="H1" s="574"/>
      <c r="I1" s="574"/>
      <c r="J1" s="574"/>
      <c r="K1" s="574"/>
      <c r="L1" s="581" t="s">
        <v>94</v>
      </c>
      <c r="M1" s="582"/>
      <c r="N1" s="583" t="s">
        <v>255</v>
      </c>
      <c r="O1" s="569"/>
      <c r="P1" s="569"/>
      <c r="Q1" s="569"/>
      <c r="R1" s="569"/>
      <c r="S1" s="569"/>
      <c r="T1" s="569"/>
      <c r="U1" s="569"/>
      <c r="V1" s="569"/>
      <c r="W1" s="570"/>
    </row>
    <row r="2" spans="1:23" s="11" customFormat="1" ht="24" customHeight="1" thickBot="1">
      <c r="A2" s="576"/>
      <c r="B2" s="578"/>
      <c r="C2" s="580"/>
      <c r="D2" s="59" t="s">
        <v>80</v>
      </c>
      <c r="E2" s="59" t="s">
        <v>81</v>
      </c>
      <c r="F2" s="59" t="s">
        <v>365</v>
      </c>
      <c r="G2" s="59" t="s">
        <v>23</v>
      </c>
      <c r="H2" s="207" t="s">
        <v>355</v>
      </c>
      <c r="I2" s="207" t="s">
        <v>356</v>
      </c>
      <c r="J2" s="207" t="s">
        <v>373</v>
      </c>
      <c r="K2" s="208" t="s">
        <v>358</v>
      </c>
      <c r="L2" s="210" t="s">
        <v>374</v>
      </c>
      <c r="M2" s="209" t="s">
        <v>375</v>
      </c>
      <c r="N2" s="584"/>
      <c r="O2" s="571"/>
      <c r="P2" s="571"/>
      <c r="Q2" s="571"/>
      <c r="R2" s="571"/>
      <c r="S2" s="571"/>
      <c r="T2" s="571"/>
      <c r="U2" s="571"/>
      <c r="V2" s="571"/>
      <c r="W2" s="572"/>
    </row>
    <row r="3" spans="1:23" s="5" customFormat="1" ht="12" thickBot="1">
      <c r="A3" s="445">
        <f>'1-συμβολαια'!A3</f>
        <v>8412</v>
      </c>
      <c r="B3" s="416" t="str">
        <f>'1-συμβολαια'!C3</f>
        <v>οριζόντιος σύσταση</v>
      </c>
      <c r="C3" s="397">
        <f>'1-συμβολαια'!D3</f>
        <v>0</v>
      </c>
      <c r="D3" s="409">
        <v>74</v>
      </c>
      <c r="E3" s="409"/>
      <c r="F3" s="409">
        <f t="shared" ref="F3:F4" si="0">C3*1.2%</f>
        <v>0</v>
      </c>
      <c r="G3" s="409">
        <f t="shared" ref="G3:G7" si="1">D3+E3+F3</f>
        <v>74</v>
      </c>
      <c r="H3" s="409">
        <f t="shared" ref="H3:H7" si="2">F3*9%</f>
        <v>0</v>
      </c>
      <c r="I3" s="409">
        <f t="shared" ref="I3:I7" si="3">(D3+E3)*5%</f>
        <v>3.7</v>
      </c>
      <c r="J3" s="409">
        <f t="shared" ref="J3:J7" si="4">G3*5%</f>
        <v>3.7</v>
      </c>
      <c r="K3" s="397">
        <f t="shared" ref="K3:K7" si="5">G3*1%</f>
        <v>0.74</v>
      </c>
      <c r="L3" s="397">
        <f t="shared" ref="L3:L7" si="6">G3-N3</f>
        <v>65.86</v>
      </c>
      <c r="M3" s="397">
        <f t="shared" ref="M3:M7" si="7">D3+E3</f>
        <v>74</v>
      </c>
      <c r="N3" s="397">
        <f t="shared" ref="N3:N7" si="8">H3+I3+J3+K3</f>
        <v>8.14</v>
      </c>
      <c r="O3" s="450"/>
      <c r="P3" s="450"/>
      <c r="Q3" s="450"/>
      <c r="R3" s="450"/>
      <c r="S3" s="450"/>
      <c r="T3" s="540"/>
      <c r="U3" s="540"/>
      <c r="V3" s="540"/>
      <c r="W3" s="540"/>
    </row>
    <row r="4" spans="1:23" s="5" customFormat="1" ht="11.25" customHeight="1">
      <c r="A4" s="428">
        <f>'1-συμβολαια'!A4</f>
        <v>8413</v>
      </c>
      <c r="B4" s="325" t="str">
        <f>'1-συμβολαια'!C4</f>
        <v>γονική</v>
      </c>
      <c r="C4" s="322">
        <f>'1-συμβολαια'!D4</f>
        <v>39586.43</v>
      </c>
      <c r="D4" s="315"/>
      <c r="E4" s="315">
        <v>12</v>
      </c>
      <c r="F4" s="315">
        <f t="shared" si="0"/>
        <v>475.03716000000003</v>
      </c>
      <c r="G4" s="315">
        <f t="shared" si="1"/>
        <v>487.03716000000003</v>
      </c>
      <c r="H4" s="315">
        <f t="shared" si="2"/>
        <v>42.753344400000003</v>
      </c>
      <c r="I4" s="315">
        <f t="shared" si="3"/>
        <v>0.60000000000000009</v>
      </c>
      <c r="J4" s="315">
        <f t="shared" si="4"/>
        <v>24.351858000000004</v>
      </c>
      <c r="K4" s="322">
        <f t="shared" si="5"/>
        <v>4.8703716000000004</v>
      </c>
      <c r="L4" s="322">
        <f t="shared" si="6"/>
        <v>414.46158600000001</v>
      </c>
      <c r="M4" s="322">
        <f t="shared" si="7"/>
        <v>12</v>
      </c>
      <c r="N4" s="322">
        <f t="shared" si="8"/>
        <v>72.575574000000003</v>
      </c>
      <c r="O4" s="331" t="s">
        <v>391</v>
      </c>
      <c r="P4" s="331"/>
      <c r="Q4" s="331"/>
      <c r="R4" s="331"/>
      <c r="S4" s="331"/>
      <c r="T4" s="539"/>
      <c r="U4" s="539"/>
      <c r="V4" s="539"/>
      <c r="W4" s="539"/>
    </row>
    <row r="5" spans="1:23" s="5" customFormat="1" ht="12" thickBot="1">
      <c r="A5" s="395">
        <f>'1-συμβολαια'!A5</f>
        <v>0</v>
      </c>
      <c r="B5" s="379" t="str">
        <f>'1-συμβολαια'!C5</f>
        <v>χρησικτησία οικοπέδου = 1975 ΑΓΟΡΑΠΩΛΗΣΙΑΣ ΠΡΟΣΥΜΦΩΝΟ 4461καπολα</v>
      </c>
      <c r="C5" s="372">
        <f>'1-συμβολαια'!D5</f>
        <v>6025.74</v>
      </c>
      <c r="D5" s="373"/>
      <c r="E5" s="373">
        <v>12</v>
      </c>
      <c r="F5" s="373">
        <f t="shared" ref="F5:F7" si="9">C5*1.2%</f>
        <v>72.308880000000002</v>
      </c>
      <c r="G5" s="373">
        <f t="shared" si="1"/>
        <v>84.308880000000002</v>
      </c>
      <c r="H5" s="373">
        <f t="shared" si="2"/>
        <v>6.5077992</v>
      </c>
      <c r="I5" s="373">
        <f t="shared" si="3"/>
        <v>0.60000000000000009</v>
      </c>
      <c r="J5" s="373">
        <f t="shared" si="4"/>
        <v>4.2154440000000006</v>
      </c>
      <c r="K5" s="372">
        <f t="shared" si="5"/>
        <v>0.84308880000000008</v>
      </c>
      <c r="L5" s="372">
        <f t="shared" si="6"/>
        <v>72.142548000000005</v>
      </c>
      <c r="M5" s="372">
        <f t="shared" si="7"/>
        <v>12</v>
      </c>
      <c r="N5" s="372">
        <f t="shared" si="8"/>
        <v>12.166332000000001</v>
      </c>
      <c r="O5" s="449" t="s">
        <v>391</v>
      </c>
      <c r="P5" s="449" t="s">
        <v>392</v>
      </c>
      <c r="Q5" s="449"/>
      <c r="R5" s="449"/>
      <c r="S5" s="449" t="s">
        <v>516</v>
      </c>
      <c r="T5" s="541"/>
      <c r="U5" s="541"/>
      <c r="V5" s="541"/>
      <c r="W5" s="264"/>
    </row>
    <row r="6" spans="1:23" s="5" customFormat="1">
      <c r="A6" s="436">
        <f>'1-συμβολαια'!A6</f>
        <v>8414</v>
      </c>
      <c r="B6" s="325" t="str">
        <f>'1-συμβολαια'!C6</f>
        <v>γονική</v>
      </c>
      <c r="C6" s="322">
        <f>'1-συμβολαια'!D6</f>
        <v>56324.52</v>
      </c>
      <c r="D6" s="315"/>
      <c r="E6" s="315">
        <v>12</v>
      </c>
      <c r="F6" s="315">
        <f t="shared" si="9"/>
        <v>675.89423999999997</v>
      </c>
      <c r="G6" s="315">
        <f t="shared" si="1"/>
        <v>687.89423999999997</v>
      </c>
      <c r="H6" s="315">
        <f t="shared" si="2"/>
        <v>60.830481599999992</v>
      </c>
      <c r="I6" s="315">
        <f t="shared" si="3"/>
        <v>0.60000000000000009</v>
      </c>
      <c r="J6" s="315">
        <f t="shared" si="4"/>
        <v>34.394711999999998</v>
      </c>
      <c r="K6" s="322">
        <f t="shared" si="5"/>
        <v>6.8789423999999997</v>
      </c>
      <c r="L6" s="322">
        <f t="shared" si="6"/>
        <v>585.19010400000002</v>
      </c>
      <c r="M6" s="322">
        <f t="shared" si="7"/>
        <v>12</v>
      </c>
      <c r="N6" s="322">
        <f t="shared" si="8"/>
        <v>102.70413599999999</v>
      </c>
      <c r="O6" s="331" t="s">
        <v>391</v>
      </c>
      <c r="P6" s="331"/>
      <c r="Q6" s="331"/>
      <c r="R6" s="331"/>
      <c r="S6" s="331" t="s">
        <v>516</v>
      </c>
      <c r="T6" s="539"/>
      <c r="U6" s="539"/>
      <c r="V6" s="539"/>
      <c r="W6" s="264"/>
    </row>
    <row r="7" spans="1:23" s="5" customFormat="1" ht="12" thickBot="1">
      <c r="A7" s="437">
        <f>'1-συμβολαια'!A7</f>
        <v>0</v>
      </c>
      <c r="B7" s="379" t="str">
        <f>'1-συμβολαια'!C7</f>
        <v>χρησικτησία οικοπέδου = 1975 ΑΓΟΡΑΠΩΛΗΣΙΑΣ ΠΡΟΣΥΜΦΩΝΟ 4461καπολα</v>
      </c>
      <c r="C7" s="372">
        <f>'1-συμβολαια'!D7</f>
        <v>21364.14</v>
      </c>
      <c r="D7" s="373"/>
      <c r="E7" s="373">
        <v>12</v>
      </c>
      <c r="F7" s="373">
        <f t="shared" si="9"/>
        <v>256.36968000000002</v>
      </c>
      <c r="G7" s="373">
        <f t="shared" si="1"/>
        <v>268.36968000000002</v>
      </c>
      <c r="H7" s="373">
        <f t="shared" si="2"/>
        <v>23.073271200000001</v>
      </c>
      <c r="I7" s="373">
        <f t="shared" si="3"/>
        <v>0.60000000000000009</v>
      </c>
      <c r="J7" s="373">
        <f t="shared" si="4"/>
        <v>13.418484000000001</v>
      </c>
      <c r="K7" s="372">
        <f t="shared" si="5"/>
        <v>2.6836968000000003</v>
      </c>
      <c r="L7" s="372">
        <f t="shared" si="6"/>
        <v>228.59422800000002</v>
      </c>
      <c r="M7" s="372">
        <f t="shared" si="7"/>
        <v>12</v>
      </c>
      <c r="N7" s="372">
        <f t="shared" si="8"/>
        <v>39.775452000000001</v>
      </c>
      <c r="O7" s="449" t="s">
        <v>391</v>
      </c>
      <c r="P7" s="449" t="s">
        <v>392</v>
      </c>
      <c r="Q7" s="449"/>
      <c r="R7" s="449"/>
      <c r="S7" s="449"/>
      <c r="T7" s="541"/>
      <c r="U7" s="541"/>
      <c r="V7" s="541"/>
      <c r="W7" s="264"/>
    </row>
    <row r="8" spans="1:23">
      <c r="A8" s="545" t="s">
        <v>56</v>
      </c>
      <c r="B8" s="546"/>
      <c r="C8" s="546"/>
      <c r="D8" s="444">
        <f t="shared" ref="D8:N8" si="10">SUM(D3:D7)</f>
        <v>74</v>
      </c>
      <c r="E8" s="444">
        <f t="shared" si="10"/>
        <v>48</v>
      </c>
      <c r="F8" s="444">
        <f t="shared" si="10"/>
        <v>1479.60996</v>
      </c>
      <c r="G8" s="444">
        <f t="shared" si="10"/>
        <v>1601.60996</v>
      </c>
      <c r="H8" s="444">
        <f t="shared" si="10"/>
        <v>133.1648964</v>
      </c>
      <c r="I8" s="444">
        <f t="shared" si="10"/>
        <v>6.1</v>
      </c>
      <c r="J8" s="444">
        <f t="shared" si="10"/>
        <v>80.080498000000006</v>
      </c>
      <c r="K8" s="444">
        <f t="shared" si="10"/>
        <v>16.0160996</v>
      </c>
      <c r="L8" s="444">
        <f t="shared" si="10"/>
        <v>1366.248466</v>
      </c>
      <c r="M8" s="444">
        <f t="shared" si="10"/>
        <v>122</v>
      </c>
      <c r="N8" s="444">
        <f t="shared" si="10"/>
        <v>235.36149399999999</v>
      </c>
    </row>
    <row r="9" spans="1:23">
      <c r="K9" s="8"/>
      <c r="O9" s="124"/>
      <c r="P9" s="124"/>
      <c r="Q9" s="124"/>
      <c r="R9" s="124"/>
      <c r="S9" s="124"/>
      <c r="T9" s="124"/>
      <c r="U9" s="124"/>
      <c r="V9" s="124"/>
    </row>
    <row r="10" spans="1:23">
      <c r="J10" s="194">
        <v>0.15</v>
      </c>
      <c r="K10" s="318" t="s">
        <v>384</v>
      </c>
      <c r="O10" s="155" t="s">
        <v>376</v>
      </c>
      <c r="P10" s="124"/>
      <c r="Q10" s="124"/>
      <c r="R10" s="124"/>
      <c r="S10" s="124"/>
      <c r="T10" s="124"/>
      <c r="U10" s="124"/>
      <c r="V10" s="134"/>
    </row>
    <row r="11" spans="1:23">
      <c r="O11" s="134"/>
      <c r="P11" s="124" t="s">
        <v>377</v>
      </c>
      <c r="Q11" s="134"/>
      <c r="R11" s="134"/>
      <c r="S11" s="134"/>
      <c r="T11" s="134"/>
      <c r="U11" s="134"/>
      <c r="V11" s="134"/>
    </row>
    <row r="12" spans="1:23">
      <c r="O12" s="134"/>
      <c r="P12" s="134"/>
      <c r="Q12" s="124" t="s">
        <v>378</v>
      </c>
      <c r="R12" s="134"/>
      <c r="S12" s="134"/>
      <c r="T12" s="134"/>
      <c r="U12" s="134"/>
      <c r="V12" s="134"/>
    </row>
    <row r="13" spans="1:23">
      <c r="O13" s="134"/>
      <c r="P13" s="124"/>
      <c r="Q13" s="134"/>
      <c r="R13" s="155" t="s">
        <v>379</v>
      </c>
      <c r="S13" s="134"/>
      <c r="T13" s="124"/>
      <c r="U13" s="124"/>
      <c r="V13" s="124"/>
      <c r="W13" s="124"/>
    </row>
    <row r="14" spans="1:23">
      <c r="O14" s="134"/>
      <c r="P14" s="124"/>
      <c r="Q14" s="134"/>
      <c r="R14" s="134"/>
      <c r="S14" s="124" t="s">
        <v>380</v>
      </c>
      <c r="T14" s="124"/>
      <c r="U14" s="124"/>
      <c r="V14" s="124"/>
      <c r="W14" s="134"/>
    </row>
    <row r="15" spans="1:23" ht="15.75">
      <c r="B15" s="283" t="s">
        <v>456</v>
      </c>
      <c r="C15" s="283"/>
      <c r="D15" s="136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4"/>
      <c r="S15" s="134"/>
      <c r="T15" s="134"/>
      <c r="U15" s="134"/>
      <c r="V15" s="134"/>
      <c r="W15" s="134"/>
    </row>
    <row r="16" spans="1:23" ht="15.75">
      <c r="B16" s="136"/>
      <c r="C16" s="287" t="s">
        <v>457</v>
      </c>
      <c r="D16" s="287"/>
      <c r="E16" s="287"/>
      <c r="F16" s="288"/>
      <c r="G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</row>
    <row r="17" spans="2:21" ht="15.75">
      <c r="B17" s="289"/>
      <c r="C17" s="290"/>
      <c r="D17" s="291" t="s">
        <v>458</v>
      </c>
      <c r="E17" s="291"/>
      <c r="F17" s="291"/>
      <c r="G17" s="292"/>
      <c r="H17" s="292"/>
      <c r="I17" s="292"/>
      <c r="J17" s="292"/>
      <c r="K17" s="292"/>
      <c r="L17" s="292"/>
      <c r="N17" s="320">
        <v>0.05</v>
      </c>
      <c r="O17" s="346">
        <v>0.73</v>
      </c>
      <c r="P17" s="319" t="s">
        <v>135</v>
      </c>
      <c r="Q17" s="319"/>
    </row>
    <row r="18" spans="2:21" ht="15.75">
      <c r="B18" s="289"/>
      <c r="C18" s="290"/>
      <c r="D18" s="290"/>
      <c r="E18" s="290"/>
      <c r="F18" s="290"/>
      <c r="G18" s="290"/>
      <c r="H18" s="294"/>
      <c r="I18" s="294"/>
      <c r="J18" s="294"/>
      <c r="K18" s="294"/>
      <c r="L18" s="60"/>
      <c r="N18" s="320">
        <v>0.05</v>
      </c>
      <c r="O18" s="346">
        <v>1.83</v>
      </c>
      <c r="P18" s="319" t="s">
        <v>387</v>
      </c>
      <c r="Q18" s="319"/>
    </row>
    <row r="19" spans="2:21" ht="15.75">
      <c r="B19" s="289"/>
      <c r="C19" s="219" t="s">
        <v>61</v>
      </c>
      <c r="D19" s="219"/>
      <c r="E19" s="288"/>
      <c r="F19" s="294"/>
      <c r="G19" s="294"/>
      <c r="H19" s="294"/>
      <c r="I19" s="295"/>
      <c r="J19" s="290"/>
      <c r="K19" s="290"/>
      <c r="L19" s="294"/>
      <c r="N19" s="320">
        <v>0.05</v>
      </c>
      <c r="O19" s="346">
        <v>3.7</v>
      </c>
      <c r="P19" s="319" t="s">
        <v>388</v>
      </c>
      <c r="Q19" s="319"/>
    </row>
    <row r="20" spans="2:21" ht="15.75">
      <c r="B20" s="289"/>
      <c r="C20" s="290"/>
      <c r="D20" s="211" t="s">
        <v>459</v>
      </c>
      <c r="E20" s="211"/>
      <c r="F20" s="296"/>
      <c r="G20" s="296"/>
      <c r="H20" s="296"/>
      <c r="I20" s="296"/>
      <c r="J20" s="296"/>
      <c r="K20" s="296"/>
      <c r="L20" s="288"/>
      <c r="N20" s="320">
        <v>0.05</v>
      </c>
      <c r="O20" s="195"/>
      <c r="P20" s="319" t="s">
        <v>439</v>
      </c>
      <c r="Q20" s="319"/>
    </row>
    <row r="21" spans="2:21" ht="15.75">
      <c r="B21" s="289"/>
      <c r="C21" s="290"/>
      <c r="D21" s="212" t="s">
        <v>460</v>
      </c>
      <c r="E21" s="212"/>
      <c r="F21" s="294"/>
      <c r="G21" s="296"/>
      <c r="H21" s="296"/>
      <c r="I21" s="296"/>
      <c r="J21" s="296"/>
      <c r="K21" s="296"/>
      <c r="L21" s="296"/>
      <c r="N21" s="320">
        <v>0.05</v>
      </c>
      <c r="O21" s="195"/>
      <c r="P21" s="319" t="s">
        <v>440</v>
      </c>
      <c r="Q21" s="319"/>
      <c r="R21" s="3"/>
      <c r="S21" s="3"/>
      <c r="T21" s="3"/>
      <c r="U21" s="3"/>
    </row>
    <row r="22" spans="2:21" ht="15.75">
      <c r="B22" s="289"/>
      <c r="C22" s="290"/>
      <c r="D22" s="212" t="s">
        <v>461</v>
      </c>
      <c r="E22" s="212"/>
      <c r="F22" s="294"/>
      <c r="G22" s="294"/>
      <c r="H22" s="290"/>
      <c r="I22" s="294"/>
      <c r="J22" s="294"/>
      <c r="K22" s="294"/>
      <c r="L22" s="297"/>
      <c r="N22" s="320"/>
      <c r="O22" s="195"/>
      <c r="P22" s="319"/>
      <c r="Q22" s="319"/>
      <c r="R22" s="3"/>
      <c r="S22" s="3"/>
      <c r="T22" s="3"/>
      <c r="U22" s="3"/>
    </row>
    <row r="23" spans="2:21" ht="15.75">
      <c r="B23" s="289"/>
      <c r="C23" s="290"/>
      <c r="D23" s="213" t="s">
        <v>383</v>
      </c>
      <c r="E23" s="290"/>
      <c r="F23" s="290"/>
      <c r="G23" s="290"/>
      <c r="H23" s="290"/>
      <c r="I23" s="290"/>
      <c r="J23" s="290"/>
      <c r="K23" s="290"/>
      <c r="L23" s="290"/>
      <c r="N23" s="195"/>
      <c r="O23" s="345" t="s">
        <v>498</v>
      </c>
      <c r="P23" s="319" t="s">
        <v>135</v>
      </c>
      <c r="Q23" s="319"/>
      <c r="R23" s="3"/>
      <c r="S23" s="3"/>
      <c r="T23" s="3"/>
      <c r="U23" s="3"/>
    </row>
    <row r="24" spans="2:21">
      <c r="N24" s="195"/>
      <c r="O24" s="345" t="s">
        <v>499</v>
      </c>
      <c r="P24" s="319" t="s">
        <v>136</v>
      </c>
      <c r="Q24" s="319"/>
    </row>
    <row r="25" spans="2:21">
      <c r="N25" s="195"/>
      <c r="O25" s="345" t="s">
        <v>500</v>
      </c>
      <c r="P25" s="319" t="s">
        <v>137</v>
      </c>
      <c r="Q25" s="319"/>
    </row>
    <row r="26" spans="2:21">
      <c r="N26" s="195"/>
      <c r="O26" s="346">
        <v>2.5</v>
      </c>
      <c r="P26" s="319" t="s">
        <v>389</v>
      </c>
      <c r="Q26" s="319"/>
    </row>
    <row r="27" spans="2:21">
      <c r="D27" s="2"/>
      <c r="N27" s="195"/>
      <c r="O27" s="346">
        <v>3.7</v>
      </c>
      <c r="P27" s="319" t="s">
        <v>390</v>
      </c>
      <c r="Q27" s="319"/>
    </row>
    <row r="28" spans="2:21" ht="15">
      <c r="O28" s="215"/>
      <c r="P28" s="299"/>
      <c r="Q28" s="3"/>
    </row>
    <row r="29" spans="2:21">
      <c r="B29" s="128"/>
      <c r="C29" s="4"/>
      <c r="D29" s="57"/>
      <c r="E29" s="4"/>
      <c r="F29" s="4"/>
      <c r="G29" s="57"/>
      <c r="H29" s="57"/>
      <c r="I29" s="57"/>
      <c r="J29" s="57"/>
      <c r="N29" s="8"/>
      <c r="O29" s="5"/>
      <c r="P29" s="5"/>
    </row>
    <row r="30" spans="2:21">
      <c r="B30" s="91"/>
      <c r="C30" s="4"/>
      <c r="D30" s="57"/>
      <c r="E30" s="4"/>
      <c r="F30" s="4"/>
      <c r="G30" s="57"/>
      <c r="H30" s="57"/>
      <c r="I30" s="57"/>
      <c r="J30" s="57"/>
      <c r="N30" s="8"/>
      <c r="O30" s="5"/>
      <c r="P30" s="5"/>
    </row>
    <row r="31" spans="2:21">
      <c r="N31" s="8"/>
      <c r="O31" s="5"/>
      <c r="P31" s="5"/>
    </row>
    <row r="32" spans="2:21">
      <c r="N32" s="8"/>
      <c r="O32" s="5"/>
      <c r="P32" s="5"/>
    </row>
  </sheetData>
  <mergeCells count="8">
    <mergeCell ref="O1:W2"/>
    <mergeCell ref="D1:K1"/>
    <mergeCell ref="A8:C8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5"/>
  <sheetViews>
    <sheetView workbookViewId="0">
      <pane ySplit="2" topLeftCell="A3" activePane="bottomLeft" state="frozen"/>
      <selection pane="bottomLeft" activeCell="F32" sqref="F32"/>
    </sheetView>
  </sheetViews>
  <sheetFormatPr defaultRowHeight="11.25"/>
  <cols>
    <col min="1" max="1" width="11.5703125" style="3" bestFit="1" customWidth="1"/>
    <col min="2" max="2" width="69.7109375" style="88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0" customWidth="1"/>
    <col min="9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594" t="s">
        <v>1</v>
      </c>
      <c r="B1" s="600" t="s">
        <v>0</v>
      </c>
      <c r="C1" s="602" t="s">
        <v>87</v>
      </c>
      <c r="D1" s="596" t="s">
        <v>3</v>
      </c>
      <c r="E1" s="597"/>
      <c r="F1" s="598" t="s">
        <v>464</v>
      </c>
      <c r="G1" s="599"/>
      <c r="H1" s="585" t="s">
        <v>29</v>
      </c>
      <c r="I1" s="586"/>
      <c r="J1" s="586"/>
      <c r="K1" s="586"/>
      <c r="L1" s="586"/>
      <c r="M1" s="586"/>
      <c r="N1" s="587"/>
    </row>
    <row r="2" spans="1:14" s="9" customFormat="1" ht="16.5" thickBot="1">
      <c r="A2" s="595"/>
      <c r="B2" s="601"/>
      <c r="C2" s="603"/>
      <c r="D2" s="47"/>
      <c r="E2" s="58" t="s">
        <v>9</v>
      </c>
      <c r="F2" s="300"/>
      <c r="G2" s="98" t="s">
        <v>9</v>
      </c>
      <c r="H2" s="588"/>
      <c r="I2" s="589"/>
      <c r="J2" s="589"/>
      <c r="K2" s="589"/>
      <c r="L2" s="589"/>
      <c r="M2" s="589"/>
      <c r="N2" s="590"/>
    </row>
    <row r="3" spans="1:14" s="133" customFormat="1" ht="15.75" thickBot="1">
      <c r="A3" s="439">
        <f>'1-συμβολαια'!A3</f>
        <v>8412</v>
      </c>
      <c r="B3" s="525" t="str">
        <f>'1-συμβολαια'!C3</f>
        <v>οριζόντιος σύσταση</v>
      </c>
      <c r="C3" s="526">
        <f>'1-συμβολαια'!D3</f>
        <v>0</v>
      </c>
      <c r="D3" s="497">
        <v>4</v>
      </c>
      <c r="E3" s="497">
        <v>4</v>
      </c>
      <c r="F3" s="414">
        <f t="shared" ref="F3:G7" si="0">(D3-1)*4</f>
        <v>12</v>
      </c>
      <c r="G3" s="414">
        <f t="shared" si="0"/>
        <v>12</v>
      </c>
      <c r="H3" s="450"/>
      <c r="I3" s="450"/>
      <c r="J3" s="450"/>
      <c r="K3" s="499"/>
      <c r="L3" s="499"/>
      <c r="M3" s="499"/>
      <c r="N3" s="499"/>
    </row>
    <row r="4" spans="1:14" s="133" customFormat="1" ht="15">
      <c r="A4" s="429">
        <f>'1-συμβολαια'!A4</f>
        <v>8413</v>
      </c>
      <c r="B4" s="374" t="str">
        <f>'1-συμβολαια'!C4</f>
        <v>γονική</v>
      </c>
      <c r="C4" s="375">
        <f>'1-συμβολαια'!D4</f>
        <v>39586.43</v>
      </c>
      <c r="D4" s="489">
        <v>6</v>
      </c>
      <c r="E4" s="489">
        <v>6</v>
      </c>
      <c r="F4" s="360">
        <f t="shared" si="0"/>
        <v>20</v>
      </c>
      <c r="G4" s="360">
        <f t="shared" si="0"/>
        <v>20</v>
      </c>
      <c r="H4" s="331"/>
      <c r="I4" s="331"/>
      <c r="J4" s="331" t="s">
        <v>548</v>
      </c>
      <c r="K4" s="451"/>
      <c r="L4" s="451"/>
      <c r="M4" s="451"/>
      <c r="N4" s="451"/>
    </row>
    <row r="5" spans="1:14" s="133" customFormat="1" ht="15.75" thickBot="1">
      <c r="A5" s="402">
        <f>'1-συμβολαια'!A5</f>
        <v>0</v>
      </c>
      <c r="B5" s="532" t="str">
        <f>'1-συμβολαια'!C5</f>
        <v>χρησικτησία οικοπέδου = 1975 ΑΓΟΡΑΠΩΛΗΣΙΑΣ ΠΡΟΣΥΜΦΩΝΟ 4461καπολα</v>
      </c>
      <c r="C5" s="407">
        <f>'1-συμβολαια'!D5</f>
        <v>6025.74</v>
      </c>
      <c r="D5" s="408">
        <v>6</v>
      </c>
      <c r="E5" s="408"/>
      <c r="F5" s="377">
        <f t="shared" si="0"/>
        <v>20</v>
      </c>
      <c r="G5" s="377"/>
      <c r="H5" s="449"/>
      <c r="I5" s="449" t="s">
        <v>138</v>
      </c>
      <c r="J5" s="449"/>
      <c r="K5" s="452"/>
      <c r="L5" s="452"/>
      <c r="M5" s="452"/>
      <c r="N5" s="452"/>
    </row>
    <row r="6" spans="1:14" s="133" customFormat="1" ht="15">
      <c r="A6" s="500">
        <f>'1-συμβολαια'!A6</f>
        <v>8414</v>
      </c>
      <c r="B6" s="374" t="str">
        <f>'1-συμβολαια'!C6</f>
        <v>γονική</v>
      </c>
      <c r="C6" s="375">
        <f>'1-συμβολαια'!D6</f>
        <v>56324.52</v>
      </c>
      <c r="D6" s="376">
        <v>6</v>
      </c>
      <c r="E6" s="376">
        <v>6</v>
      </c>
      <c r="F6" s="360">
        <f t="shared" si="0"/>
        <v>20</v>
      </c>
      <c r="G6" s="360">
        <f t="shared" si="0"/>
        <v>20</v>
      </c>
      <c r="H6" s="331"/>
      <c r="I6" s="331"/>
      <c r="J6" s="331" t="s">
        <v>548</v>
      </c>
      <c r="K6" s="451"/>
      <c r="L6" s="451"/>
      <c r="M6" s="451"/>
      <c r="N6" s="451"/>
    </row>
    <row r="7" spans="1:14" s="133" customFormat="1" ht="15.75" thickBot="1">
      <c r="A7" s="501">
        <f>'1-συμβολαια'!A7</f>
        <v>0</v>
      </c>
      <c r="B7" s="532" t="str">
        <f>'1-συμβολαια'!C7</f>
        <v>χρησικτησία οικοπέδου = 1975 ΑΓΟΡΑΠΩΛΗΣΙΑΣ ΠΡΟΣΥΜΦΩΝΟ 4461καπολα</v>
      </c>
      <c r="C7" s="407">
        <f>'1-συμβολαια'!D7</f>
        <v>21364.14</v>
      </c>
      <c r="D7" s="408">
        <v>6</v>
      </c>
      <c r="E7" s="408"/>
      <c r="F7" s="377">
        <f t="shared" si="0"/>
        <v>20</v>
      </c>
      <c r="G7" s="377">
        <f t="shared" si="0"/>
        <v>-4</v>
      </c>
      <c r="H7" s="449"/>
      <c r="I7" s="449" t="s">
        <v>138</v>
      </c>
      <c r="J7" s="449"/>
      <c r="K7" s="452"/>
      <c r="L7" s="452"/>
      <c r="M7" s="452"/>
      <c r="N7" s="452"/>
    </row>
    <row r="8" spans="1:14" ht="15.75">
      <c r="A8" s="591" t="s">
        <v>60</v>
      </c>
      <c r="B8" s="592"/>
      <c r="C8" s="592"/>
      <c r="D8" s="592"/>
      <c r="E8" s="593"/>
      <c r="F8" s="535">
        <f>SUM(F3:F7)</f>
        <v>92</v>
      </c>
      <c r="G8" s="535">
        <f>SUM(G3:G7)</f>
        <v>48</v>
      </c>
    </row>
    <row r="9" spans="1:14" ht="15.75">
      <c r="H9" s="135" t="s">
        <v>147</v>
      </c>
      <c r="I9" s="136"/>
      <c r="J9" s="136"/>
      <c r="K9" s="136"/>
      <c r="L9" s="136"/>
      <c r="M9" s="136"/>
    </row>
    <row r="10" spans="1:14" ht="15.75">
      <c r="B10" s="303" t="s">
        <v>463</v>
      </c>
      <c r="C10" s="304"/>
      <c r="D10" s="304"/>
      <c r="E10" s="304"/>
      <c r="F10" s="304"/>
      <c r="I10" s="136" t="s">
        <v>148</v>
      </c>
      <c r="J10" s="136"/>
      <c r="K10" s="136"/>
      <c r="L10" s="136"/>
      <c r="M10" s="84"/>
    </row>
    <row r="11" spans="1:14" ht="15.75">
      <c r="B11" s="3"/>
      <c r="C11" s="219" t="s">
        <v>61</v>
      </c>
      <c r="D11" s="3"/>
      <c r="J11" s="135" t="s">
        <v>149</v>
      </c>
    </row>
    <row r="14" spans="1:14">
      <c r="B14" s="218"/>
    </row>
    <row r="15" spans="1:14">
      <c r="B15" s="217"/>
    </row>
  </sheetData>
  <mergeCells count="7">
    <mergeCell ref="H1:N2"/>
    <mergeCell ref="A8:E8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7"/>
  <sheetViews>
    <sheetView workbookViewId="0">
      <pane ySplit="2" topLeftCell="A3" activePane="bottomLeft" state="frozen"/>
      <selection pane="bottomLeft" activeCell="D25" sqref="D25"/>
    </sheetView>
  </sheetViews>
  <sheetFormatPr defaultRowHeight="11.25"/>
  <cols>
    <col min="1" max="1" width="10.28515625" style="8" bestFit="1" customWidth="1"/>
    <col min="2" max="2" width="62.140625" style="90" bestFit="1" customWidth="1"/>
    <col min="3" max="3" width="7.28515625" style="8" bestFit="1" customWidth="1"/>
    <col min="4" max="4" width="20.7109375" style="8" bestFit="1" customWidth="1"/>
    <col min="5" max="7" width="4.140625" style="8" bestFit="1" customWidth="1"/>
    <col min="8" max="8" width="7.28515625" style="8" bestFit="1" customWidth="1"/>
    <col min="9" max="9" width="20.710937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75" t="s">
        <v>1</v>
      </c>
      <c r="B1" s="577" t="s">
        <v>0</v>
      </c>
      <c r="C1" s="606" t="s">
        <v>11</v>
      </c>
      <c r="D1" s="606"/>
      <c r="E1" s="606"/>
      <c r="F1" s="606"/>
      <c r="G1" s="606"/>
      <c r="H1" s="607" t="s">
        <v>12</v>
      </c>
      <c r="I1" s="607"/>
      <c r="J1" s="607"/>
      <c r="K1" s="607"/>
      <c r="L1" s="607"/>
      <c r="M1" s="607"/>
      <c r="N1" s="607"/>
      <c r="O1" s="610" t="s">
        <v>88</v>
      </c>
      <c r="P1" s="608" t="s">
        <v>229</v>
      </c>
      <c r="Q1" s="604" t="s">
        <v>29</v>
      </c>
      <c r="R1" s="569"/>
      <c r="S1" s="569"/>
      <c r="T1" s="569"/>
      <c r="U1" s="570"/>
    </row>
    <row r="2" spans="1:25" ht="24" customHeight="1" thickBot="1">
      <c r="A2" s="576"/>
      <c r="B2" s="578"/>
      <c r="C2" s="7" t="s">
        <v>47</v>
      </c>
      <c r="D2" s="85" t="s">
        <v>48</v>
      </c>
      <c r="E2" s="85" t="s">
        <v>49</v>
      </c>
      <c r="F2" s="85" t="s">
        <v>50</v>
      </c>
      <c r="G2" s="38" t="s">
        <v>51</v>
      </c>
      <c r="H2" s="85" t="s">
        <v>47</v>
      </c>
      <c r="I2" s="85" t="s">
        <v>48</v>
      </c>
      <c r="J2" s="85" t="s">
        <v>49</v>
      </c>
      <c r="K2" s="85" t="s">
        <v>50</v>
      </c>
      <c r="L2" s="85" t="s">
        <v>51</v>
      </c>
      <c r="M2" s="85" t="s">
        <v>52</v>
      </c>
      <c r="N2" s="39" t="s">
        <v>53</v>
      </c>
      <c r="O2" s="611"/>
      <c r="P2" s="609"/>
      <c r="Q2" s="605"/>
      <c r="R2" s="571"/>
      <c r="S2" s="571"/>
      <c r="T2" s="571"/>
      <c r="U2" s="572"/>
    </row>
    <row r="3" spans="1:25" s="265" customFormat="1" ht="15.75" thickBot="1">
      <c r="A3" s="439">
        <f>'1-συμβολαια'!A3</f>
        <v>8412</v>
      </c>
      <c r="B3" s="425" t="str">
        <f>'1-συμβολαια'!C3</f>
        <v>οριζόντιος σύσταση</v>
      </c>
      <c r="C3" s="426"/>
      <c r="D3" s="427" t="s">
        <v>536</v>
      </c>
      <c r="E3" s="427"/>
      <c r="F3" s="427"/>
      <c r="G3" s="427"/>
      <c r="H3" s="427"/>
      <c r="I3" s="531"/>
      <c r="J3" s="427"/>
      <c r="K3" s="427"/>
      <c r="L3" s="427"/>
      <c r="M3" s="427"/>
      <c r="N3" s="427"/>
      <c r="O3" s="426"/>
      <c r="P3" s="414">
        <f>O3*('2-δικαιώμ'!M3+'3-φύλλα2α'!F3)</f>
        <v>0</v>
      </c>
      <c r="Q3" s="443"/>
      <c r="R3" s="443"/>
      <c r="S3" s="443"/>
      <c r="T3" s="329"/>
      <c r="U3" s="330"/>
    </row>
    <row r="4" spans="1:25" s="265" customFormat="1" ht="15">
      <c r="A4" s="429">
        <f>'1-συμβολαια'!A4</f>
        <v>8413</v>
      </c>
      <c r="B4" s="524" t="str">
        <f>'1-συμβολαια'!C4</f>
        <v>γονική</v>
      </c>
      <c r="C4" s="403"/>
      <c r="D4" s="321" t="s">
        <v>536</v>
      </c>
      <c r="E4" s="321"/>
      <c r="F4" s="321"/>
      <c r="G4" s="321"/>
      <c r="H4" s="321"/>
      <c r="I4" s="321" t="s">
        <v>543</v>
      </c>
      <c r="J4" s="321"/>
      <c r="K4" s="321"/>
      <c r="L4" s="321"/>
      <c r="M4" s="321"/>
      <c r="N4" s="321"/>
      <c r="O4" s="403"/>
      <c r="P4" s="360">
        <f>O4*('2-δικαιώμ'!M4+'3-φύλλα2α'!F4)</f>
        <v>0</v>
      </c>
      <c r="Q4" s="440"/>
      <c r="R4" s="440"/>
      <c r="S4" s="440"/>
      <c r="T4" s="329"/>
      <c r="U4" s="330"/>
    </row>
    <row r="5" spans="1:25" s="265" customFormat="1" ht="15.75" thickBot="1">
      <c r="A5" s="402">
        <f>'1-συμβολαια'!A5</f>
        <v>0</v>
      </c>
      <c r="B5" s="379" t="str">
        <f>'1-συμβολαια'!C5</f>
        <v>χρησικτησία οικοπέδου = 1975 ΑΓΟΡΑΠΩΛΗΣΙΑΣ ΠΡΟΣΥΜΦΩΝΟ 4461καπολα</v>
      </c>
      <c r="C5" s="404"/>
      <c r="D5" s="405"/>
      <c r="E5" s="405"/>
      <c r="F5" s="405"/>
      <c r="G5" s="405"/>
      <c r="H5" s="401"/>
      <c r="I5" s="405" t="s">
        <v>536</v>
      </c>
      <c r="J5" s="401"/>
      <c r="K5" s="401"/>
      <c r="L5" s="401"/>
      <c r="M5" s="401"/>
      <c r="N5" s="401"/>
      <c r="O5" s="404"/>
      <c r="P5" s="377">
        <f>O5*('2-δικαιώμ'!M5+'3-φύλλα2α'!F5)</f>
        <v>0</v>
      </c>
      <c r="Q5" s="441"/>
      <c r="R5" s="441"/>
      <c r="S5" s="441"/>
      <c r="T5" s="441"/>
      <c r="U5" s="534"/>
    </row>
    <row r="6" spans="1:25" s="265" customFormat="1" ht="15">
      <c r="A6" s="500">
        <f>'1-συμβολαια'!A6</f>
        <v>8414</v>
      </c>
      <c r="B6" s="394" t="str">
        <f>'1-συμβολαια'!C6</f>
        <v>γονική</v>
      </c>
      <c r="C6" s="403"/>
      <c r="D6" s="321" t="s">
        <v>536</v>
      </c>
      <c r="E6" s="321"/>
      <c r="F6" s="262"/>
      <c r="G6" s="262"/>
      <c r="H6" s="262"/>
      <c r="I6" s="321" t="s">
        <v>545</v>
      </c>
      <c r="J6" s="262"/>
      <c r="K6" s="262"/>
      <c r="L6" s="262"/>
      <c r="M6" s="262"/>
      <c r="N6" s="262"/>
      <c r="O6" s="403"/>
      <c r="P6" s="360">
        <f>O6*('2-δικαιώμ'!M6+'3-φύλλα2α'!F6)</f>
        <v>0</v>
      </c>
      <c r="Q6" s="440"/>
      <c r="R6" s="440"/>
      <c r="S6" s="440"/>
      <c r="T6" s="440"/>
      <c r="U6" s="533"/>
    </row>
    <row r="7" spans="1:25" s="265" customFormat="1" ht="15.75" thickBot="1">
      <c r="A7" s="501">
        <f>'1-συμβολαια'!A7</f>
        <v>0</v>
      </c>
      <c r="B7" s="379" t="str">
        <f>'1-συμβολαια'!C7</f>
        <v>χρησικτησία οικοπέδου = 1975 ΑΓΟΡΑΠΩΛΗΣΙΑΣ ΠΡΟΣΥΜΦΩΝΟ 4461καπολα</v>
      </c>
      <c r="C7" s="404"/>
      <c r="D7" s="405"/>
      <c r="E7" s="405"/>
      <c r="F7" s="401"/>
      <c r="G7" s="401"/>
      <c r="H7" s="401"/>
      <c r="I7" s="405" t="s">
        <v>536</v>
      </c>
      <c r="J7" s="401"/>
      <c r="K7" s="401"/>
      <c r="L7" s="401"/>
      <c r="M7" s="401"/>
      <c r="N7" s="401"/>
      <c r="O7" s="404"/>
      <c r="P7" s="377">
        <f>O7*('2-δικαιώμ'!M7+'3-φύλλα2α'!F7)</f>
        <v>0</v>
      </c>
      <c r="Q7" s="441"/>
      <c r="R7" s="441"/>
      <c r="S7" s="441"/>
      <c r="T7" s="441"/>
      <c r="U7" s="534"/>
    </row>
    <row r="8" spans="1:25" ht="15.75">
      <c r="A8" s="591" t="s">
        <v>47</v>
      </c>
      <c r="B8" s="592"/>
      <c r="C8" s="592"/>
      <c r="D8" s="592"/>
      <c r="E8" s="592"/>
      <c r="F8" s="592"/>
      <c r="G8" s="592"/>
      <c r="H8" s="592"/>
      <c r="I8" s="592"/>
      <c r="J8" s="592"/>
      <c r="K8" s="592"/>
      <c r="L8" s="592"/>
      <c r="M8" s="592"/>
      <c r="N8" s="592"/>
      <c r="O8" s="592"/>
      <c r="P8" s="442">
        <f>SUM(P3:P7)</f>
        <v>0</v>
      </c>
    </row>
    <row r="10" spans="1:25" ht="15.75">
      <c r="Q10" s="153" t="s">
        <v>150</v>
      </c>
      <c r="R10" s="121"/>
      <c r="S10" s="121"/>
      <c r="T10" s="121"/>
      <c r="U10" s="121"/>
      <c r="V10" s="121"/>
      <c r="W10" s="121"/>
      <c r="X10" s="121"/>
      <c r="Y10" s="111"/>
    </row>
    <row r="11" spans="1:25" ht="15.75">
      <c r="R11" s="136" t="s">
        <v>151</v>
      </c>
      <c r="S11" s="136"/>
      <c r="T11" s="136"/>
      <c r="U11" s="136"/>
      <c r="V11" s="136"/>
      <c r="W11" s="136"/>
      <c r="X11" s="136"/>
    </row>
    <row r="12" spans="1:25" ht="15.75">
      <c r="S12" s="153" t="s">
        <v>152</v>
      </c>
    </row>
    <row r="13" spans="1:25">
      <c r="E13" s="366"/>
      <c r="F13" s="293"/>
    </row>
    <row r="14" spans="1:25">
      <c r="E14" s="366"/>
      <c r="F14" s="368"/>
    </row>
    <row r="15" spans="1:25">
      <c r="E15" s="366"/>
      <c r="F15" s="368"/>
    </row>
    <row r="16" spans="1:25">
      <c r="E16" s="366"/>
      <c r="F16" s="368"/>
    </row>
    <row r="17" spans="5:6">
      <c r="E17" s="367"/>
      <c r="F17" s="368"/>
    </row>
  </sheetData>
  <mergeCells count="8">
    <mergeCell ref="Q1:U2"/>
    <mergeCell ref="A8:O8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6"/>
  <sheetViews>
    <sheetView workbookViewId="0">
      <pane ySplit="2" topLeftCell="A3" activePane="bottomLeft" state="frozen"/>
      <selection pane="bottomLeft" activeCell="H19" sqref="H19"/>
    </sheetView>
  </sheetViews>
  <sheetFormatPr defaultRowHeight="11.25"/>
  <cols>
    <col min="1" max="1" width="10.28515625" style="8" customWidth="1"/>
    <col min="2" max="2" width="57.5703125" style="90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7109375" style="2" bestFit="1" customWidth="1"/>
    <col min="18" max="18" width="8.7109375" style="80" customWidth="1"/>
    <col min="19" max="19" width="7.28515625" style="80" customWidth="1"/>
    <col min="20" max="20" width="8.5703125" style="338" customWidth="1"/>
    <col min="21" max="21" width="7.28515625" style="338" customWidth="1"/>
    <col min="22" max="22" width="9.140625" style="338" customWidth="1"/>
    <col min="23" max="23" width="7.140625" style="80" customWidth="1"/>
    <col min="24" max="24" width="4.85546875" style="80" customWidth="1"/>
    <col min="25" max="25" width="5.85546875" style="80" customWidth="1"/>
    <col min="26" max="26" width="5" style="80" customWidth="1"/>
    <col min="27" max="27" width="6.7109375" style="80" customWidth="1"/>
    <col min="28" max="28" width="6.5703125" style="338" customWidth="1"/>
    <col min="29" max="29" width="6.28515625" style="80" customWidth="1"/>
    <col min="30" max="30" width="7" style="80" customWidth="1"/>
    <col min="31" max="31" width="7.42578125" style="338" customWidth="1"/>
    <col min="32" max="32" width="7.7109375" style="80" customWidth="1"/>
    <col min="33" max="33" width="6.28515625" style="80" customWidth="1"/>
    <col min="34" max="34" width="7.5703125" style="80" customWidth="1"/>
    <col min="35" max="38" width="6.28515625" style="80" customWidth="1"/>
    <col min="39" max="39" width="8.5703125" style="80" customWidth="1"/>
    <col min="40" max="40" width="11.7109375" style="80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47" t="s">
        <v>1</v>
      </c>
      <c r="B1" s="614" t="s">
        <v>0</v>
      </c>
      <c r="C1" s="553" t="s">
        <v>7</v>
      </c>
      <c r="D1" s="616" t="s">
        <v>3</v>
      </c>
      <c r="E1" s="617"/>
      <c r="F1" s="618" t="s">
        <v>466</v>
      </c>
      <c r="G1" s="619"/>
      <c r="H1" s="619"/>
      <c r="I1" s="619"/>
      <c r="J1" s="619"/>
      <c r="K1" s="619"/>
      <c r="L1" s="620"/>
      <c r="M1" s="621" t="s">
        <v>395</v>
      </c>
      <c r="N1" s="622"/>
      <c r="O1" s="623" t="s">
        <v>255</v>
      </c>
      <c r="P1" s="624"/>
      <c r="Q1" s="625" t="s">
        <v>394</v>
      </c>
      <c r="R1" s="613" t="s">
        <v>175</v>
      </c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  <c r="AH1" s="613"/>
      <c r="AI1" s="613"/>
      <c r="AJ1" s="613"/>
      <c r="AK1" s="613"/>
      <c r="AL1" s="613"/>
      <c r="AM1" s="613"/>
      <c r="AN1" s="613"/>
      <c r="AO1" s="613"/>
    </row>
    <row r="2" spans="1:41" ht="23.25" thickBot="1">
      <c r="A2" s="548"/>
      <c r="B2" s="615"/>
      <c r="C2" s="554"/>
      <c r="D2" s="158" t="s">
        <v>4</v>
      </c>
      <c r="E2" s="144" t="s">
        <v>9</v>
      </c>
      <c r="F2" s="221" t="s">
        <v>4</v>
      </c>
      <c r="G2" s="159" t="s">
        <v>9</v>
      </c>
      <c r="H2" s="142" t="s">
        <v>47</v>
      </c>
      <c r="I2" s="220" t="s">
        <v>9</v>
      </c>
      <c r="J2" s="201" t="s">
        <v>356</v>
      </c>
      <c r="K2" s="201" t="s">
        <v>373</v>
      </c>
      <c r="L2" s="203" t="s">
        <v>358</v>
      </c>
      <c r="M2" s="220" t="s">
        <v>23</v>
      </c>
      <c r="N2" s="222" t="s">
        <v>89</v>
      </c>
      <c r="O2" s="220" t="s">
        <v>23</v>
      </c>
      <c r="P2" s="216" t="s">
        <v>9</v>
      </c>
      <c r="Q2" s="626"/>
      <c r="R2" s="161" t="s">
        <v>131</v>
      </c>
      <c r="S2" s="161" t="s">
        <v>173</v>
      </c>
      <c r="T2" s="350" t="s">
        <v>132</v>
      </c>
      <c r="U2" s="350" t="s">
        <v>259</v>
      </c>
      <c r="V2" s="350" t="s">
        <v>133</v>
      </c>
      <c r="W2" s="161" t="s">
        <v>260</v>
      </c>
      <c r="X2" s="161" t="s">
        <v>153</v>
      </c>
      <c r="Y2" s="161" t="s">
        <v>174</v>
      </c>
      <c r="Z2" s="161" t="s">
        <v>154</v>
      </c>
      <c r="AA2" s="161" t="s">
        <v>261</v>
      </c>
      <c r="AB2" s="350" t="s">
        <v>155</v>
      </c>
      <c r="AC2" s="161" t="s">
        <v>262</v>
      </c>
      <c r="AD2" s="161" t="s">
        <v>156</v>
      </c>
      <c r="AE2" s="350" t="s">
        <v>277</v>
      </c>
      <c r="AF2" s="161" t="s">
        <v>278</v>
      </c>
      <c r="AG2" s="258" t="s">
        <v>279</v>
      </c>
      <c r="AH2" s="161" t="s">
        <v>280</v>
      </c>
      <c r="AI2" s="161" t="s">
        <v>281</v>
      </c>
      <c r="AJ2" s="161" t="s">
        <v>426</v>
      </c>
      <c r="AK2" s="161" t="s">
        <v>427</v>
      </c>
      <c r="AL2" s="161"/>
      <c r="AM2" s="243" t="s">
        <v>93</v>
      </c>
      <c r="AN2" s="241" t="s">
        <v>47</v>
      </c>
      <c r="AO2" s="242" t="s">
        <v>29</v>
      </c>
    </row>
    <row r="3" spans="1:41" s="5" customFormat="1" ht="12" thickBot="1">
      <c r="A3" s="445">
        <f>'1-συμβολαια'!A3</f>
        <v>8412</v>
      </c>
      <c r="B3" s="416" t="str">
        <f>'1-συμβολαια'!C3</f>
        <v>οριζόντιος σύσταση</v>
      </c>
      <c r="C3" s="397">
        <f>'1-συμβολαια'!D3</f>
        <v>0</v>
      </c>
      <c r="D3" s="417">
        <f>'3-φύλλα2α'!D3</f>
        <v>4</v>
      </c>
      <c r="E3" s="417">
        <f>'3-φύλλα2α'!E3</f>
        <v>4</v>
      </c>
      <c r="F3" s="529">
        <v>3</v>
      </c>
      <c r="G3" s="529">
        <v>3</v>
      </c>
      <c r="H3" s="409">
        <f t="shared" ref="H3:H7" si="0">F3*D3*4</f>
        <v>48</v>
      </c>
      <c r="I3" s="530">
        <f t="shared" ref="I3:I7" si="1">E3*G3*4</f>
        <v>48</v>
      </c>
      <c r="J3" s="530">
        <f t="shared" ref="J3:J7" si="2">H3*5%</f>
        <v>2.4000000000000004</v>
      </c>
      <c r="K3" s="530">
        <f t="shared" ref="K3:K7" si="3">H3*5%</f>
        <v>2.4000000000000004</v>
      </c>
      <c r="L3" s="530">
        <f t="shared" ref="L3:L7" si="4">H3*1%</f>
        <v>0.48</v>
      </c>
      <c r="M3" s="530">
        <f t="shared" ref="M3:M7" si="5">H3-O3</f>
        <v>42.72</v>
      </c>
      <c r="N3" s="530">
        <f t="shared" ref="N3:N7" si="6">I3-P3</f>
        <v>42.72</v>
      </c>
      <c r="O3" s="530">
        <f t="shared" ref="O3:O7" si="7">J3+K3+L3</f>
        <v>5.2800000000000011</v>
      </c>
      <c r="P3" s="530">
        <f t="shared" ref="P3:P7" si="8">I3*11%</f>
        <v>5.28</v>
      </c>
      <c r="Q3" s="409">
        <f t="shared" ref="Q3:Q7" si="9">O3-P3</f>
        <v>0</v>
      </c>
      <c r="R3" s="836"/>
      <c r="S3" s="836"/>
      <c r="T3" s="836">
        <v>16</v>
      </c>
      <c r="U3" s="836">
        <v>1.98</v>
      </c>
      <c r="V3" s="836"/>
      <c r="W3" s="836"/>
      <c r="X3" s="836"/>
      <c r="Y3" s="836"/>
      <c r="Z3" s="836"/>
      <c r="AA3" s="836"/>
      <c r="AB3" s="836"/>
      <c r="AC3" s="836"/>
      <c r="AD3" s="836"/>
      <c r="AE3" s="836"/>
      <c r="AF3" s="836"/>
      <c r="AG3" s="837"/>
      <c r="AH3" s="836">
        <v>8</v>
      </c>
      <c r="AI3" s="836">
        <v>1.98</v>
      </c>
      <c r="AJ3" s="836"/>
      <c r="AK3" s="836"/>
      <c r="AL3" s="836"/>
      <c r="AM3" s="838">
        <f t="shared" ref="AM3:AM7" si="10">U3+Y3+AA3+AI3+AK3</f>
        <v>3.96</v>
      </c>
      <c r="AN3" s="836">
        <f t="shared" ref="AN3:AN7" si="11">R3+S3+T3+V3+W3+X3+Z3+AB3+AC3+AD3+AE3+AF3+AG3+AH3+AJ3+AL3</f>
        <v>24</v>
      </c>
      <c r="AO3" s="839"/>
    </row>
    <row r="4" spans="1:41" s="5" customFormat="1">
      <c r="A4" s="428">
        <f>'1-συμβολαια'!A4</f>
        <v>8413</v>
      </c>
      <c r="B4" s="325" t="str">
        <f>'1-συμβολαια'!C4</f>
        <v>γονική</v>
      </c>
      <c r="C4" s="322">
        <f>'1-συμβολαια'!D4</f>
        <v>39586.43</v>
      </c>
      <c r="D4" s="378">
        <f>'3-φύλλα2α'!D4</f>
        <v>6</v>
      </c>
      <c r="E4" s="378">
        <f>'3-φύλλα2α'!E4</f>
        <v>6</v>
      </c>
      <c r="F4" s="528">
        <v>2</v>
      </c>
      <c r="G4" s="528">
        <v>2</v>
      </c>
      <c r="H4" s="315">
        <f t="shared" si="0"/>
        <v>48</v>
      </c>
      <c r="I4" s="415">
        <f t="shared" si="1"/>
        <v>48</v>
      </c>
      <c r="J4" s="415">
        <f t="shared" si="2"/>
        <v>2.4000000000000004</v>
      </c>
      <c r="K4" s="415">
        <f t="shared" si="3"/>
        <v>2.4000000000000004</v>
      </c>
      <c r="L4" s="415">
        <f t="shared" si="4"/>
        <v>0.48</v>
      </c>
      <c r="M4" s="415">
        <f t="shared" si="5"/>
        <v>42.72</v>
      </c>
      <c r="N4" s="415">
        <f t="shared" si="6"/>
        <v>42.72</v>
      </c>
      <c r="O4" s="415">
        <f t="shared" si="7"/>
        <v>5.2800000000000011</v>
      </c>
      <c r="P4" s="415">
        <f t="shared" si="8"/>
        <v>5.28</v>
      </c>
      <c r="Q4" s="415">
        <f t="shared" si="9"/>
        <v>0</v>
      </c>
      <c r="R4" s="456">
        <v>24</v>
      </c>
      <c r="S4" s="456">
        <v>5</v>
      </c>
      <c r="T4" s="456">
        <v>24</v>
      </c>
      <c r="U4" s="456">
        <v>1.98</v>
      </c>
      <c r="V4" s="456">
        <v>24</v>
      </c>
      <c r="W4" s="456">
        <v>1.98</v>
      </c>
      <c r="X4" s="456"/>
      <c r="Y4" s="456"/>
      <c r="Z4" s="456"/>
      <c r="AA4" s="456"/>
      <c r="AB4" s="456"/>
      <c r="AC4" s="456"/>
      <c r="AD4" s="456">
        <v>4</v>
      </c>
      <c r="AE4" s="456">
        <v>8</v>
      </c>
      <c r="AF4" s="456">
        <v>5</v>
      </c>
      <c r="AG4" s="834"/>
      <c r="AH4" s="456">
        <v>8</v>
      </c>
      <c r="AI4" s="456">
        <v>1.98</v>
      </c>
      <c r="AJ4" s="456"/>
      <c r="AK4" s="456"/>
      <c r="AL4" s="456"/>
      <c r="AM4" s="455">
        <f t="shared" si="10"/>
        <v>3.96</v>
      </c>
      <c r="AN4" s="456">
        <f t="shared" si="11"/>
        <v>103.98</v>
      </c>
      <c r="AO4" s="835"/>
    </row>
    <row r="5" spans="1:41" s="5" customFormat="1" ht="12" thickBot="1">
      <c r="A5" s="395">
        <f>'1-συμβολαια'!A5</f>
        <v>0</v>
      </c>
      <c r="B5" s="379" t="str">
        <f>'1-συμβολαια'!C5</f>
        <v>χρησικτησία οικοπέδου = 1975 ΑΓΟΡΑΠΩΛΗΣΙΑΣ ΠΡΟΣΥΜΦΩΝΟ 4461καπολα</v>
      </c>
      <c r="C5" s="372">
        <f>'1-συμβολαια'!D5</f>
        <v>6025.74</v>
      </c>
      <c r="D5" s="380">
        <f>'3-φύλλα2α'!D5</f>
        <v>6</v>
      </c>
      <c r="E5" s="380">
        <f>'3-φύλλα2α'!E5</f>
        <v>0</v>
      </c>
      <c r="F5" s="401"/>
      <c r="G5" s="401"/>
      <c r="H5" s="373">
        <f t="shared" si="0"/>
        <v>0</v>
      </c>
      <c r="I5" s="373">
        <f t="shared" si="1"/>
        <v>0</v>
      </c>
      <c r="J5" s="373">
        <f t="shared" si="2"/>
        <v>0</v>
      </c>
      <c r="K5" s="373">
        <f t="shared" si="3"/>
        <v>0</v>
      </c>
      <c r="L5" s="373">
        <f t="shared" si="4"/>
        <v>0</v>
      </c>
      <c r="M5" s="373">
        <f t="shared" si="5"/>
        <v>0</v>
      </c>
      <c r="N5" s="373">
        <f t="shared" si="6"/>
        <v>0</v>
      </c>
      <c r="O5" s="373">
        <f t="shared" si="7"/>
        <v>0</v>
      </c>
      <c r="P5" s="373">
        <f t="shared" si="8"/>
        <v>0</v>
      </c>
      <c r="Q5" s="373">
        <f t="shared" si="9"/>
        <v>0</v>
      </c>
      <c r="R5" s="840"/>
      <c r="S5" s="840"/>
      <c r="T5" s="840"/>
      <c r="U5" s="840"/>
      <c r="V5" s="840"/>
      <c r="W5" s="840"/>
      <c r="X5" s="840"/>
      <c r="Y5" s="840"/>
      <c r="Z5" s="840"/>
      <c r="AA5" s="840"/>
      <c r="AB5" s="840"/>
      <c r="AC5" s="840"/>
      <c r="AD5" s="840"/>
      <c r="AE5" s="840"/>
      <c r="AF5" s="840"/>
      <c r="AG5" s="841"/>
      <c r="AH5" s="840"/>
      <c r="AI5" s="840"/>
      <c r="AJ5" s="840"/>
      <c r="AK5" s="840"/>
      <c r="AL5" s="840"/>
      <c r="AM5" s="842">
        <f t="shared" si="10"/>
        <v>0</v>
      </c>
      <c r="AN5" s="840">
        <f t="shared" si="11"/>
        <v>0</v>
      </c>
      <c r="AO5" s="843"/>
    </row>
    <row r="6" spans="1:41" s="5" customFormat="1">
      <c r="A6" s="436">
        <f>'1-συμβολαια'!A6</f>
        <v>8414</v>
      </c>
      <c r="B6" s="325" t="str">
        <f>'1-συμβολαια'!C6</f>
        <v>γονική</v>
      </c>
      <c r="C6" s="322">
        <f>'1-συμβολαια'!D6</f>
        <v>56324.52</v>
      </c>
      <c r="D6" s="378">
        <f>'3-φύλλα2α'!D6</f>
        <v>6</v>
      </c>
      <c r="E6" s="378">
        <f>'3-φύλλα2α'!E6</f>
        <v>6</v>
      </c>
      <c r="F6" s="262">
        <v>2</v>
      </c>
      <c r="G6" s="262">
        <v>2</v>
      </c>
      <c r="H6" s="315">
        <f t="shared" si="0"/>
        <v>48</v>
      </c>
      <c r="I6" s="315">
        <f t="shared" si="1"/>
        <v>48</v>
      </c>
      <c r="J6" s="315">
        <f t="shared" si="2"/>
        <v>2.4000000000000004</v>
      </c>
      <c r="K6" s="315">
        <f t="shared" si="3"/>
        <v>2.4000000000000004</v>
      </c>
      <c r="L6" s="315">
        <f t="shared" si="4"/>
        <v>0.48</v>
      </c>
      <c r="M6" s="315">
        <f t="shared" si="5"/>
        <v>42.72</v>
      </c>
      <c r="N6" s="315">
        <f t="shared" si="6"/>
        <v>42.72</v>
      </c>
      <c r="O6" s="315">
        <f t="shared" si="7"/>
        <v>5.2800000000000011</v>
      </c>
      <c r="P6" s="315">
        <f t="shared" si="8"/>
        <v>5.28</v>
      </c>
      <c r="Q6" s="315">
        <f t="shared" si="9"/>
        <v>0</v>
      </c>
      <c r="R6" s="456">
        <v>24</v>
      </c>
      <c r="S6" s="456">
        <v>5</v>
      </c>
      <c r="T6" s="456">
        <v>24</v>
      </c>
      <c r="U6" s="456">
        <v>1.98</v>
      </c>
      <c r="V6" s="456">
        <v>24</v>
      </c>
      <c r="W6" s="456">
        <v>1.98</v>
      </c>
      <c r="X6" s="456"/>
      <c r="Y6" s="456"/>
      <c r="Z6" s="456"/>
      <c r="AA6" s="456"/>
      <c r="AB6" s="456"/>
      <c r="AC6" s="456"/>
      <c r="AD6" s="456">
        <v>4</v>
      </c>
      <c r="AE6" s="456">
        <v>8</v>
      </c>
      <c r="AF6" s="456">
        <v>5</v>
      </c>
      <c r="AG6" s="834"/>
      <c r="AH6" s="456">
        <v>8</v>
      </c>
      <c r="AI6" s="456">
        <v>1.98</v>
      </c>
      <c r="AJ6" s="456"/>
      <c r="AK6" s="456"/>
      <c r="AL6" s="456"/>
      <c r="AM6" s="455">
        <f t="shared" si="10"/>
        <v>3.96</v>
      </c>
      <c r="AN6" s="456">
        <f t="shared" si="11"/>
        <v>103.98</v>
      </c>
      <c r="AO6" s="835"/>
    </row>
    <row r="7" spans="1:41" s="5" customFormat="1" ht="12" thickBot="1">
      <c r="A7" s="437">
        <f>'1-συμβολαια'!A7</f>
        <v>0</v>
      </c>
      <c r="B7" s="379" t="str">
        <f>'1-συμβολαια'!C7</f>
        <v>χρησικτησία οικοπέδου = 1975 ΑΓΟΡΑΠΩΛΗΣΙΑΣ ΠΡΟΣΥΜΦΩΝΟ 4461καπολα</v>
      </c>
      <c r="C7" s="372">
        <f>'1-συμβολαια'!D7</f>
        <v>21364.14</v>
      </c>
      <c r="D7" s="380">
        <f>'3-φύλλα2α'!D7</f>
        <v>6</v>
      </c>
      <c r="E7" s="380">
        <f>'3-φύλλα2α'!E7</f>
        <v>0</v>
      </c>
      <c r="F7" s="401"/>
      <c r="G7" s="401"/>
      <c r="H7" s="373">
        <f t="shared" si="0"/>
        <v>0</v>
      </c>
      <c r="I7" s="373">
        <f t="shared" si="1"/>
        <v>0</v>
      </c>
      <c r="J7" s="373">
        <f t="shared" si="2"/>
        <v>0</v>
      </c>
      <c r="K7" s="373">
        <f t="shared" si="3"/>
        <v>0</v>
      </c>
      <c r="L7" s="373">
        <f t="shared" si="4"/>
        <v>0</v>
      </c>
      <c r="M7" s="373">
        <f t="shared" si="5"/>
        <v>0</v>
      </c>
      <c r="N7" s="373">
        <f t="shared" si="6"/>
        <v>0</v>
      </c>
      <c r="O7" s="373">
        <f t="shared" si="7"/>
        <v>0</v>
      </c>
      <c r="P7" s="373">
        <f t="shared" si="8"/>
        <v>0</v>
      </c>
      <c r="Q7" s="373">
        <f t="shared" si="9"/>
        <v>0</v>
      </c>
      <c r="R7" s="840"/>
      <c r="S7" s="840"/>
      <c r="T7" s="840"/>
      <c r="U7" s="840"/>
      <c r="V7" s="840"/>
      <c r="W7" s="840"/>
      <c r="X7" s="840"/>
      <c r="Y7" s="840"/>
      <c r="Z7" s="840"/>
      <c r="AA7" s="840"/>
      <c r="AB7" s="840"/>
      <c r="AC7" s="840"/>
      <c r="AD7" s="840"/>
      <c r="AE7" s="840"/>
      <c r="AF7" s="840"/>
      <c r="AG7" s="841"/>
      <c r="AH7" s="840"/>
      <c r="AI7" s="840"/>
      <c r="AJ7" s="454"/>
      <c r="AK7" s="454"/>
      <c r="AL7" s="454"/>
      <c r="AM7" s="527">
        <f t="shared" si="10"/>
        <v>0</v>
      </c>
      <c r="AN7" s="454">
        <f t="shared" si="11"/>
        <v>0</v>
      </c>
      <c r="AO7" s="453"/>
    </row>
    <row r="8" spans="1:41">
      <c r="A8" s="545" t="s">
        <v>47</v>
      </c>
      <c r="B8" s="546"/>
      <c r="C8" s="546"/>
      <c r="D8" s="546"/>
      <c r="E8" s="546"/>
      <c r="F8" s="546"/>
      <c r="G8" s="612"/>
      <c r="H8" s="444">
        <f t="shared" ref="H8:W8" si="12">SUM(H3:H7)</f>
        <v>144</v>
      </c>
      <c r="I8" s="444">
        <f t="shared" si="12"/>
        <v>144</v>
      </c>
      <c r="J8" s="444">
        <f t="shared" si="12"/>
        <v>7.2000000000000011</v>
      </c>
      <c r="K8" s="444">
        <f t="shared" si="12"/>
        <v>7.2000000000000011</v>
      </c>
      <c r="L8" s="444">
        <f t="shared" si="12"/>
        <v>1.44</v>
      </c>
      <c r="M8" s="444">
        <f t="shared" si="12"/>
        <v>128.16</v>
      </c>
      <c r="N8" s="444">
        <f t="shared" si="12"/>
        <v>128.16</v>
      </c>
      <c r="O8" s="444">
        <f t="shared" si="12"/>
        <v>15.840000000000003</v>
      </c>
      <c r="P8" s="444">
        <f t="shared" si="12"/>
        <v>15.84</v>
      </c>
      <c r="Q8" s="444">
        <f t="shared" si="12"/>
        <v>0</v>
      </c>
      <c r="R8" s="444">
        <f t="shared" si="12"/>
        <v>48</v>
      </c>
      <c r="S8" s="444">
        <f t="shared" si="12"/>
        <v>10</v>
      </c>
      <c r="T8" s="444">
        <f t="shared" si="12"/>
        <v>64</v>
      </c>
      <c r="U8" s="444">
        <f t="shared" si="12"/>
        <v>5.9399999999999995</v>
      </c>
      <c r="V8" s="444">
        <f t="shared" si="12"/>
        <v>48</v>
      </c>
      <c r="W8" s="444">
        <f t="shared" si="12"/>
        <v>3.96</v>
      </c>
      <c r="X8" s="444"/>
      <c r="Y8" s="444"/>
      <c r="Z8" s="444"/>
      <c r="AA8" s="444">
        <f t="shared" ref="AA8:AF8" si="13">SUM(AA3:AA7)</f>
        <v>0</v>
      </c>
      <c r="AB8" s="444">
        <f t="shared" si="13"/>
        <v>0</v>
      </c>
      <c r="AC8" s="444">
        <f t="shared" si="13"/>
        <v>0</v>
      </c>
      <c r="AD8" s="444">
        <f t="shared" si="13"/>
        <v>8</v>
      </c>
      <c r="AE8" s="444">
        <f t="shared" si="13"/>
        <v>16</v>
      </c>
      <c r="AF8" s="444">
        <f t="shared" si="13"/>
        <v>10</v>
      </c>
      <c r="AG8" s="259"/>
      <c r="AH8" s="444">
        <f>SUM(AH3:AH7)</f>
        <v>24</v>
      </c>
      <c r="AI8" s="444">
        <f>SUM(AI3:AI7)</f>
        <v>5.9399999999999995</v>
      </c>
      <c r="AJ8" s="444"/>
      <c r="AK8" s="444"/>
      <c r="AL8" s="444">
        <f>SUM(AL3:AL7)</f>
        <v>0</v>
      </c>
      <c r="AM8" s="444">
        <f>SUM(AM3:AM7)</f>
        <v>11.879999999999999</v>
      </c>
      <c r="AN8" s="444">
        <f>SUM(AN3:AN7)</f>
        <v>231.96</v>
      </c>
    </row>
    <row r="10" spans="1:41">
      <c r="R10" s="155" t="s">
        <v>425</v>
      </c>
      <c r="S10" s="164"/>
      <c r="T10" s="167"/>
      <c r="U10" s="167"/>
      <c r="V10" s="167"/>
      <c r="W10" s="164"/>
      <c r="X10" s="165"/>
      <c r="Y10" s="165"/>
      <c r="Z10" s="165"/>
      <c r="AA10" s="165"/>
      <c r="AB10" s="351"/>
      <c r="AC10" s="165"/>
      <c r="AD10" s="165"/>
      <c r="AE10" s="337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 ht="15.75">
      <c r="B11" s="303" t="s">
        <v>465</v>
      </c>
      <c r="C11" s="304"/>
      <c r="D11" s="304"/>
      <c r="E11" s="304"/>
      <c r="R11" s="165"/>
      <c r="S11" s="166" t="s">
        <v>230</v>
      </c>
      <c r="T11" s="351"/>
      <c r="U11" s="351"/>
      <c r="V11" s="351"/>
      <c r="W11" s="165"/>
      <c r="X11" s="165"/>
      <c r="Y11" s="165"/>
      <c r="Z11" s="165"/>
      <c r="AA11" s="165"/>
      <c r="AB11" s="351"/>
      <c r="AC11" s="165"/>
      <c r="AD11" s="165"/>
      <c r="AE11" s="337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C12" s="852"/>
      <c r="H12" s="8">
        <v>8412</v>
      </c>
      <c r="I12" s="347" t="s">
        <v>542</v>
      </c>
      <c r="R12" s="165"/>
      <c r="S12" s="165"/>
      <c r="T12" s="163" t="s">
        <v>231</v>
      </c>
      <c r="U12" s="351"/>
      <c r="V12" s="351"/>
      <c r="W12" s="165"/>
      <c r="X12" s="165"/>
      <c r="Y12" s="165"/>
      <c r="Z12" s="165"/>
      <c r="AA12" s="165"/>
      <c r="AB12" s="351"/>
      <c r="AC12" s="165"/>
      <c r="AD12" s="165"/>
      <c r="AE12" s="337"/>
      <c r="AF12" s="84"/>
      <c r="AG12" s="84"/>
      <c r="AH12" s="84"/>
      <c r="AI12" s="84"/>
      <c r="AJ12" s="84"/>
      <c r="AK12" s="84"/>
      <c r="AL12" s="84"/>
      <c r="AM12" s="84"/>
      <c r="AN12" s="84"/>
    </row>
    <row r="13" spans="1:41">
      <c r="C13" s="852"/>
      <c r="H13" s="347" t="s">
        <v>541</v>
      </c>
      <c r="I13" s="2">
        <f>H3/F3</f>
        <v>16</v>
      </c>
      <c r="R13" s="165"/>
      <c r="S13" s="165"/>
      <c r="T13" s="351"/>
      <c r="U13" s="166" t="s">
        <v>232</v>
      </c>
      <c r="V13" s="351"/>
      <c r="W13" s="165"/>
      <c r="X13" s="165"/>
      <c r="Y13" s="165"/>
      <c r="Z13" s="165"/>
      <c r="AA13" s="165"/>
      <c r="AB13" s="351"/>
      <c r="AC13" s="165"/>
      <c r="AD13" s="165"/>
      <c r="AE13" s="337"/>
      <c r="AF13" s="84"/>
      <c r="AG13" s="84"/>
      <c r="AH13" s="84"/>
      <c r="AI13" s="84"/>
      <c r="AJ13" s="84"/>
      <c r="AK13" s="84"/>
      <c r="AL13" s="84"/>
      <c r="AM13" s="84"/>
      <c r="AN13" s="84"/>
    </row>
    <row r="14" spans="1:41">
      <c r="C14" s="852"/>
      <c r="N14" s="8"/>
      <c r="R14" s="165"/>
      <c r="S14" s="165"/>
      <c r="T14" s="351"/>
      <c r="U14" s="351"/>
      <c r="V14" s="163" t="s">
        <v>263</v>
      </c>
      <c r="W14" s="165"/>
      <c r="X14" s="165"/>
      <c r="Y14" s="165"/>
      <c r="Z14" s="165"/>
      <c r="AA14" s="165"/>
      <c r="AB14" s="351"/>
      <c r="AC14" s="165"/>
      <c r="AD14" s="165"/>
      <c r="AE14" s="351"/>
      <c r="AF14" s="165"/>
      <c r="AG14" s="165"/>
      <c r="AH14" s="165"/>
      <c r="AI14" s="165"/>
      <c r="AJ14" s="165"/>
      <c r="AK14" s="165"/>
      <c r="AL14" s="165"/>
      <c r="AM14" s="84"/>
      <c r="AN14" s="84"/>
    </row>
    <row r="15" spans="1:41">
      <c r="C15" s="852"/>
      <c r="H15" s="8">
        <v>8413</v>
      </c>
      <c r="I15" s="347" t="s">
        <v>514</v>
      </c>
      <c r="N15" s="8"/>
      <c r="Q15" s="8" t="s">
        <v>544</v>
      </c>
      <c r="R15" s="165">
        <v>8412</v>
      </c>
      <c r="S15" s="165"/>
      <c r="T15" s="351"/>
      <c r="U15" s="351"/>
      <c r="V15" s="351"/>
      <c r="W15" s="166" t="s">
        <v>233</v>
      </c>
      <c r="X15" s="165"/>
      <c r="Y15" s="165"/>
      <c r="Z15" s="165"/>
      <c r="AA15" s="165"/>
      <c r="AB15" s="351"/>
      <c r="AC15" s="165"/>
      <c r="AD15" s="165"/>
      <c r="AE15" s="351"/>
      <c r="AF15" s="165"/>
      <c r="AG15" s="165"/>
      <c r="AH15" s="165"/>
      <c r="AI15" s="165"/>
      <c r="AJ15" s="165"/>
      <c r="AK15" s="165"/>
      <c r="AL15" s="165"/>
      <c r="AM15" s="84"/>
      <c r="AN15" s="84"/>
    </row>
    <row r="16" spans="1:41">
      <c r="C16" s="852"/>
      <c r="H16" s="347" t="s">
        <v>549</v>
      </c>
      <c r="I16" s="2">
        <f>H4/F4</f>
        <v>24</v>
      </c>
      <c r="N16" s="8"/>
      <c r="Q16" s="8"/>
      <c r="R16" s="165"/>
      <c r="S16" s="165"/>
      <c r="T16" s="351"/>
      <c r="U16" s="351"/>
      <c r="V16" s="351"/>
      <c r="W16" s="165"/>
      <c r="X16" s="163" t="s">
        <v>234</v>
      </c>
      <c r="Y16" s="163"/>
      <c r="Z16" s="165"/>
      <c r="AA16" s="165"/>
      <c r="AB16" s="351"/>
      <c r="AC16" s="165"/>
      <c r="AD16" s="165"/>
      <c r="AE16" s="351"/>
      <c r="AF16" s="165"/>
      <c r="AG16" s="165"/>
      <c r="AH16" s="165"/>
      <c r="AI16" s="165"/>
      <c r="AJ16" s="165"/>
      <c r="AK16" s="165"/>
      <c r="AL16" s="165"/>
      <c r="AM16" s="84"/>
      <c r="AN16" s="84"/>
    </row>
    <row r="17" spans="2:41">
      <c r="C17" s="852"/>
      <c r="N17" s="8"/>
      <c r="Q17" s="8"/>
      <c r="R17" s="165"/>
      <c r="S17" s="165"/>
      <c r="T17" s="351"/>
      <c r="U17" s="351"/>
      <c r="V17" s="351"/>
      <c r="W17" s="165"/>
      <c r="X17" s="165"/>
      <c r="Y17" s="166" t="s">
        <v>264</v>
      </c>
      <c r="Z17" s="165"/>
      <c r="AA17" s="165"/>
      <c r="AB17" s="351"/>
      <c r="AC17" s="165"/>
      <c r="AD17" s="165"/>
      <c r="AE17" s="351"/>
      <c r="AF17" s="165"/>
      <c r="AG17" s="165"/>
      <c r="AH17" s="165"/>
      <c r="AI17" s="165"/>
      <c r="AJ17" s="165"/>
      <c r="AK17" s="165"/>
      <c r="AL17" s="165"/>
      <c r="AM17" s="84"/>
      <c r="AN17" s="84"/>
    </row>
    <row r="18" spans="2:41">
      <c r="B18" s="127"/>
      <c r="C18" s="852"/>
      <c r="H18" s="8">
        <v>8413</v>
      </c>
      <c r="I18" s="347" t="s">
        <v>514</v>
      </c>
      <c r="N18" s="8"/>
      <c r="Q18" s="8" t="s">
        <v>544</v>
      </c>
      <c r="R18" s="165">
        <v>8412</v>
      </c>
      <c r="S18" s="165"/>
      <c r="T18" s="351"/>
      <c r="U18" s="351"/>
      <c r="V18" s="351"/>
      <c r="W18" s="165"/>
      <c r="X18" s="165"/>
      <c r="Y18" s="165"/>
      <c r="Z18" s="163" t="s">
        <v>235</v>
      </c>
      <c r="AA18" s="166"/>
      <c r="AB18" s="351"/>
      <c r="AC18" s="165"/>
      <c r="AD18" s="165"/>
      <c r="AE18" s="351"/>
      <c r="AF18" s="165"/>
      <c r="AG18" s="165"/>
      <c r="AH18" s="165"/>
      <c r="AI18" s="165"/>
      <c r="AJ18" s="165"/>
      <c r="AK18" s="165"/>
      <c r="AL18" s="165"/>
      <c r="AM18" s="84"/>
      <c r="AN18" s="84"/>
      <c r="AO18" s="162"/>
    </row>
    <row r="19" spans="2:41">
      <c r="B19" s="128"/>
      <c r="C19" s="852"/>
      <c r="H19" s="347" t="s">
        <v>549</v>
      </c>
      <c r="I19" s="2">
        <f>H6/F6</f>
        <v>24</v>
      </c>
      <c r="N19" s="8"/>
      <c r="Q19" s="8"/>
      <c r="R19" s="165"/>
      <c r="S19" s="165"/>
      <c r="T19" s="351"/>
      <c r="U19" s="351"/>
      <c r="V19" s="351"/>
      <c r="W19" s="165"/>
      <c r="X19" s="165"/>
      <c r="Y19" s="165"/>
      <c r="Z19" s="166"/>
      <c r="AA19" s="166" t="s">
        <v>265</v>
      </c>
      <c r="AB19" s="351"/>
      <c r="AC19" s="165"/>
      <c r="AD19" s="165"/>
      <c r="AE19" s="351"/>
      <c r="AF19" s="165"/>
      <c r="AG19" s="165"/>
      <c r="AH19" s="165"/>
      <c r="AI19" s="165"/>
      <c r="AJ19" s="165"/>
      <c r="AK19" s="165"/>
      <c r="AL19" s="165"/>
      <c r="AM19" s="84"/>
      <c r="AN19" s="84"/>
      <c r="AO19" s="162"/>
    </row>
    <row r="20" spans="2:41">
      <c r="N20" s="8"/>
      <c r="Q20" s="8"/>
      <c r="R20" s="165"/>
      <c r="S20" s="165"/>
      <c r="T20" s="351"/>
      <c r="U20" s="351"/>
      <c r="V20" s="351"/>
      <c r="W20" s="165"/>
      <c r="X20" s="165"/>
      <c r="Y20" s="165"/>
      <c r="Z20" s="165"/>
      <c r="AA20" s="165"/>
      <c r="AB20" s="163" t="s">
        <v>236</v>
      </c>
      <c r="AC20" s="165"/>
      <c r="AD20" s="165"/>
      <c r="AE20" s="351"/>
      <c r="AF20" s="165"/>
      <c r="AG20" s="165"/>
      <c r="AH20" s="165"/>
      <c r="AI20" s="165"/>
      <c r="AJ20" s="165"/>
      <c r="AK20" s="165"/>
      <c r="AL20" s="165"/>
      <c r="AM20" s="84"/>
      <c r="AN20" s="166"/>
    </row>
    <row r="21" spans="2:41">
      <c r="B21" s="3" t="s">
        <v>537</v>
      </c>
      <c r="N21" s="8"/>
      <c r="Q21" s="8"/>
      <c r="R21" s="165"/>
      <c r="S21" s="165"/>
      <c r="T21" s="351"/>
      <c r="U21" s="351"/>
      <c r="V21" s="351"/>
      <c r="W21" s="165"/>
      <c r="X21" s="165"/>
      <c r="Y21" s="165"/>
      <c r="Z21" s="165"/>
      <c r="AA21" s="165"/>
      <c r="AB21" s="351"/>
      <c r="AC21" s="166" t="s">
        <v>237</v>
      </c>
      <c r="AD21" s="165"/>
      <c r="AE21" s="351"/>
      <c r="AF21" s="165"/>
      <c r="AG21" s="165"/>
      <c r="AH21" s="165"/>
      <c r="AI21" s="165"/>
      <c r="AJ21" s="165"/>
      <c r="AK21" s="165"/>
      <c r="AL21" s="165"/>
      <c r="AM21" s="84"/>
      <c r="AN21" s="84"/>
    </row>
    <row r="22" spans="2:41">
      <c r="B22" s="369" t="s">
        <v>538</v>
      </c>
      <c r="N22" s="8"/>
      <c r="Q22" s="8"/>
      <c r="R22" s="165"/>
      <c r="S22" s="165"/>
      <c r="T22" s="351"/>
      <c r="U22" s="351"/>
      <c r="V22" s="351"/>
      <c r="W22" s="165"/>
      <c r="X22" s="165"/>
      <c r="Y22" s="165"/>
      <c r="Z22" s="165"/>
      <c r="AA22" s="165"/>
      <c r="AB22" s="351"/>
      <c r="AC22" s="165"/>
      <c r="AD22" s="163" t="s">
        <v>282</v>
      </c>
      <c r="AE22" s="167"/>
      <c r="AF22" s="167"/>
      <c r="AG22" s="167"/>
      <c r="AH22" s="167"/>
      <c r="AI22" s="167"/>
      <c r="AJ22" s="167"/>
      <c r="AK22" s="167"/>
      <c r="AL22" s="167"/>
      <c r="AM22" s="166"/>
    </row>
    <row r="23" spans="2:41">
      <c r="N23" s="8"/>
      <c r="Q23" s="8"/>
      <c r="R23" s="84"/>
      <c r="S23" s="84"/>
      <c r="T23" s="337"/>
      <c r="U23" s="337"/>
      <c r="V23" s="351"/>
      <c r="W23" s="165"/>
      <c r="X23" s="165"/>
      <c r="Y23" s="165"/>
      <c r="Z23" s="165"/>
      <c r="AA23" s="165"/>
      <c r="AB23" s="351"/>
      <c r="AC23" s="165"/>
      <c r="AD23" s="165"/>
      <c r="AE23" s="163" t="s">
        <v>283</v>
      </c>
      <c r="AF23" s="166"/>
      <c r="AG23" s="166"/>
      <c r="AH23" s="166"/>
      <c r="AI23" s="166"/>
      <c r="AJ23" s="166"/>
      <c r="AK23" s="166"/>
      <c r="AL23" s="166"/>
      <c r="AM23" s="84"/>
    </row>
    <row r="24" spans="2:41">
      <c r="N24" s="8"/>
      <c r="Q24" s="8"/>
      <c r="R24" s="2"/>
      <c r="S24" s="2"/>
      <c r="T24" s="2"/>
      <c r="U24" s="2"/>
      <c r="AF24" s="166" t="s">
        <v>284</v>
      </c>
      <c r="AG24" s="167"/>
      <c r="AH24" s="167"/>
      <c r="AI24" s="167"/>
      <c r="AJ24" s="167"/>
      <c r="AK24" s="167"/>
    </row>
    <row r="25" spans="2:41">
      <c r="N25" s="8"/>
      <c r="Q25" s="8"/>
      <c r="AF25" s="165"/>
      <c r="AG25" s="260" t="s">
        <v>285</v>
      </c>
      <c r="AH25" s="260"/>
      <c r="AI25" s="260"/>
      <c r="AJ25" s="260"/>
      <c r="AK25" s="260"/>
      <c r="AL25" s="260"/>
    </row>
    <row r="26" spans="2:41">
      <c r="N26" s="8"/>
      <c r="Q26" s="8"/>
      <c r="AG26" s="165"/>
      <c r="AH26" s="163" t="s">
        <v>431</v>
      </c>
      <c r="AI26" s="165"/>
      <c r="AJ26" s="165"/>
      <c r="AK26" s="165"/>
      <c r="AL26" s="166"/>
    </row>
    <row r="27" spans="2:41">
      <c r="N27" s="8"/>
      <c r="Q27" s="8"/>
      <c r="AI27" s="166" t="s">
        <v>428</v>
      </c>
      <c r="AJ27" s="166"/>
      <c r="AK27" s="166"/>
    </row>
    <row r="28" spans="2:41">
      <c r="N28" s="8"/>
      <c r="Q28" s="8"/>
      <c r="AJ28" s="163" t="s">
        <v>429</v>
      </c>
      <c r="AK28" s="165"/>
    </row>
    <row r="29" spans="2:41">
      <c r="N29" s="8"/>
      <c r="Q29" s="8"/>
      <c r="AK29" s="166" t="s">
        <v>430</v>
      </c>
    </row>
    <row r="30" spans="2:41">
      <c r="N30" s="8"/>
      <c r="Q30" s="8"/>
    </row>
    <row r="31" spans="2:41">
      <c r="N31" s="8"/>
      <c r="Q31" s="8"/>
    </row>
    <row r="32" spans="2:41">
      <c r="N32" s="8"/>
      <c r="Q32" s="8"/>
    </row>
    <row r="33" spans="14:17">
      <c r="N33" s="8"/>
      <c r="Q33" s="8"/>
    </row>
    <row r="34" spans="14:17">
      <c r="Q34" s="8"/>
    </row>
    <row r="35" spans="14:17">
      <c r="Q35" s="8"/>
    </row>
    <row r="36" spans="14:17">
      <c r="Q36" s="8"/>
    </row>
  </sheetData>
  <mergeCells count="10">
    <mergeCell ref="A8:G8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9"/>
  <sheetViews>
    <sheetView workbookViewId="0">
      <pane ySplit="2" topLeftCell="A3" activePane="bottomLeft" state="frozen"/>
      <selection pane="bottomLeft" activeCell="B12" sqref="B12:F19"/>
    </sheetView>
  </sheetViews>
  <sheetFormatPr defaultRowHeight="11.25"/>
  <cols>
    <col min="1" max="1" width="7.5703125" style="8" bestFit="1" customWidth="1"/>
    <col min="2" max="2" width="57.5703125" style="88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8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8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8" bestFit="1" customWidth="1"/>
    <col min="62" max="63" width="8.85546875" style="3" bestFit="1" customWidth="1"/>
    <col min="64" max="16384" width="9.140625" style="3"/>
  </cols>
  <sheetData>
    <row r="1" spans="1:63" s="65" customFormat="1" ht="15.75" customHeight="1">
      <c r="A1" s="627" t="s">
        <v>31</v>
      </c>
      <c r="B1" s="628"/>
      <c r="C1" s="628"/>
      <c r="D1" s="629"/>
      <c r="E1" s="640" t="s">
        <v>467</v>
      </c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2" t="s">
        <v>70</v>
      </c>
      <c r="U1" s="649" t="s">
        <v>165</v>
      </c>
      <c r="V1" s="627" t="s">
        <v>13</v>
      </c>
      <c r="W1" s="628"/>
      <c r="X1" s="628"/>
      <c r="Y1" s="628"/>
      <c r="Z1" s="628"/>
      <c r="AA1" s="628"/>
      <c r="AB1" s="628"/>
      <c r="AC1" s="628"/>
      <c r="AD1" s="628"/>
      <c r="AE1" s="629"/>
      <c r="AF1" s="639" t="s">
        <v>14</v>
      </c>
      <c r="AG1" s="639"/>
      <c r="AH1" s="639"/>
      <c r="AI1" s="639"/>
      <c r="AJ1" s="639"/>
      <c r="AK1" s="639"/>
      <c r="AL1" s="639"/>
      <c r="AM1" s="639"/>
      <c r="AN1" s="639"/>
      <c r="AO1" s="627" t="s">
        <v>15</v>
      </c>
      <c r="AP1" s="628"/>
      <c r="AQ1" s="628"/>
      <c r="AR1" s="628"/>
      <c r="AS1" s="628"/>
      <c r="AT1" s="628"/>
      <c r="AU1" s="628"/>
      <c r="AV1" s="628"/>
      <c r="AW1" s="628"/>
      <c r="AX1" s="629"/>
      <c r="AY1" s="630" t="s">
        <v>16</v>
      </c>
      <c r="AZ1" s="630"/>
      <c r="BA1" s="630"/>
      <c r="BB1" s="630"/>
      <c r="BC1" s="630"/>
      <c r="BD1" s="630"/>
      <c r="BE1" s="630"/>
      <c r="BF1" s="630"/>
      <c r="BG1" s="631" t="s">
        <v>17</v>
      </c>
      <c r="BH1" s="632"/>
      <c r="BI1" s="632"/>
      <c r="BJ1" s="632"/>
      <c r="BK1" s="633"/>
    </row>
    <row r="2" spans="1:63" s="4" customFormat="1" ht="34.5" thickBot="1">
      <c r="A2" s="77" t="s">
        <v>19</v>
      </c>
      <c r="B2" s="87" t="s">
        <v>0</v>
      </c>
      <c r="C2" s="66" t="s">
        <v>11</v>
      </c>
      <c r="D2" s="67" t="s">
        <v>12</v>
      </c>
      <c r="E2" s="54" t="s">
        <v>71</v>
      </c>
      <c r="F2" s="40" t="s">
        <v>72</v>
      </c>
      <c r="G2" s="40" t="s">
        <v>256</v>
      </c>
      <c r="H2" s="223" t="s">
        <v>257</v>
      </c>
      <c r="I2" s="40" t="s">
        <v>73</v>
      </c>
      <c r="J2" s="646" t="s">
        <v>29</v>
      </c>
      <c r="K2" s="647"/>
      <c r="L2" s="648"/>
      <c r="M2" s="40" t="s">
        <v>157</v>
      </c>
      <c r="N2" s="40" t="s">
        <v>158</v>
      </c>
      <c r="O2" s="40" t="s">
        <v>93</v>
      </c>
      <c r="P2" s="40"/>
      <c r="Q2" s="40" t="s">
        <v>164</v>
      </c>
      <c r="R2" s="92" t="s">
        <v>99</v>
      </c>
      <c r="S2" s="110" t="s">
        <v>98</v>
      </c>
      <c r="T2" s="643"/>
      <c r="U2" s="650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634" t="s">
        <v>29</v>
      </c>
      <c r="AE2" s="635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0" t="s">
        <v>74</v>
      </c>
      <c r="AL2" s="70" t="s">
        <v>75</v>
      </c>
      <c r="AM2" s="644" t="s">
        <v>29</v>
      </c>
      <c r="AN2" s="645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634" t="s">
        <v>29</v>
      </c>
      <c r="AX2" s="635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634" t="s">
        <v>29</v>
      </c>
      <c r="BK2" s="635"/>
    </row>
    <row r="3" spans="1:63" s="187" customFormat="1" ht="12" thickBot="1">
      <c r="A3" s="461">
        <f>'1-συμβολαια'!A3</f>
        <v>8412</v>
      </c>
      <c r="B3" s="462" t="str">
        <f>'1-συμβολαια'!C3</f>
        <v>οριζόντιος σύσταση</v>
      </c>
      <c r="C3" s="427" t="str">
        <f>'4-πολλυπρ'!D3</f>
        <v>219-54 = γουταςΔημητριος</v>
      </c>
      <c r="D3" s="427">
        <f>'4-πολλυπρ'!I3</f>
        <v>0</v>
      </c>
      <c r="E3" s="427">
        <v>2</v>
      </c>
      <c r="F3" s="397">
        <f>E3*10</f>
        <v>20</v>
      </c>
      <c r="G3" s="397">
        <v>10</v>
      </c>
      <c r="H3" s="855"/>
      <c r="I3" s="397">
        <f t="shared" ref="I3" si="0">F3+G3+H3</f>
        <v>30</v>
      </c>
      <c r="J3" s="465" t="s">
        <v>452</v>
      </c>
      <c r="K3" s="423" t="s">
        <v>163</v>
      </c>
      <c r="L3" s="423" t="s">
        <v>258</v>
      </c>
      <c r="M3" s="397">
        <v>10</v>
      </c>
      <c r="N3" s="397">
        <v>10</v>
      </c>
      <c r="O3" s="397">
        <v>3</v>
      </c>
      <c r="P3" s="397"/>
      <c r="Q3" s="397">
        <f t="shared" ref="Q3:Q7" si="1">M3+N3</f>
        <v>20</v>
      </c>
      <c r="R3" s="427"/>
      <c r="S3" s="427"/>
      <c r="T3" s="261"/>
      <c r="U3" s="261"/>
      <c r="V3" s="353"/>
      <c r="W3" s="352"/>
      <c r="X3" s="333" t="s">
        <v>396</v>
      </c>
      <c r="Y3" s="333"/>
      <c r="Z3" s="333" t="s">
        <v>9</v>
      </c>
      <c r="AA3" s="354"/>
      <c r="AB3" s="333"/>
      <c r="AC3" s="333"/>
      <c r="AD3" s="333"/>
      <c r="AE3" s="352"/>
      <c r="AF3" s="353"/>
      <c r="AG3" s="352"/>
      <c r="AH3" s="352"/>
      <c r="AI3" s="352"/>
      <c r="AJ3" s="352"/>
      <c r="AK3" s="352"/>
      <c r="AL3" s="352"/>
      <c r="AM3" s="352"/>
      <c r="AN3" s="352"/>
      <c r="AO3" s="352"/>
      <c r="AP3" s="352"/>
      <c r="AQ3" s="333" t="s">
        <v>396</v>
      </c>
      <c r="AR3" s="352"/>
      <c r="AS3" s="333" t="s">
        <v>9</v>
      </c>
      <c r="AT3" s="352"/>
      <c r="AU3" s="352"/>
      <c r="AV3" s="352"/>
      <c r="AW3" s="352"/>
      <c r="AX3" s="353"/>
      <c r="AY3" s="352"/>
      <c r="AZ3" s="352"/>
      <c r="BA3" s="352"/>
      <c r="BB3" s="354"/>
      <c r="BC3" s="354"/>
      <c r="BD3" s="354"/>
      <c r="BE3" s="354"/>
      <c r="BF3" s="354"/>
      <c r="BG3" s="352"/>
      <c r="BH3" s="352"/>
      <c r="BI3" s="353"/>
      <c r="BJ3" s="354"/>
      <c r="BK3" s="354"/>
    </row>
    <row r="4" spans="1:63" s="187" customFormat="1">
      <c r="A4" s="460">
        <f>'1-συμβολαια'!A4</f>
        <v>8413</v>
      </c>
      <c r="B4" s="332" t="str">
        <f>'1-συμβολαια'!C4</f>
        <v>γονική</v>
      </c>
      <c r="C4" s="321" t="str">
        <f>'4-πολλυπρ'!D4</f>
        <v>219-54 = γουταςΔημητριος</v>
      </c>
      <c r="D4" s="321" t="str">
        <f>'4-πολλυπρ'!I4</f>
        <v>219-54 = θυγατέρα</v>
      </c>
      <c r="E4" s="321">
        <v>3</v>
      </c>
      <c r="F4" s="322">
        <f t="shared" ref="F4:F7" si="2">E4*10</f>
        <v>30</v>
      </c>
      <c r="G4" s="322">
        <v>10</v>
      </c>
      <c r="H4" s="851"/>
      <c r="I4" s="322">
        <f t="shared" ref="I4:I7" si="3">F4+G4+H4</f>
        <v>40</v>
      </c>
      <c r="J4" s="267" t="s">
        <v>452</v>
      </c>
      <c r="K4" s="334" t="s">
        <v>163</v>
      </c>
      <c r="L4" s="334" t="s">
        <v>258</v>
      </c>
      <c r="M4" s="322">
        <v>10</v>
      </c>
      <c r="N4" s="322">
        <v>10</v>
      </c>
      <c r="O4" s="322">
        <v>3</v>
      </c>
      <c r="P4" s="322"/>
      <c r="Q4" s="322">
        <f t="shared" si="1"/>
        <v>20</v>
      </c>
      <c r="R4" s="321"/>
      <c r="S4" s="321"/>
      <c r="T4" s="261"/>
      <c r="U4" s="261"/>
      <c r="V4" s="353"/>
      <c r="W4" s="352"/>
      <c r="X4" s="333" t="s">
        <v>396</v>
      </c>
      <c r="Y4" s="333"/>
      <c r="Z4" s="333" t="s">
        <v>9</v>
      </c>
      <c r="AA4" s="354"/>
      <c r="AB4" s="333"/>
      <c r="AC4" s="333"/>
      <c r="AD4" s="333"/>
      <c r="AE4" s="352"/>
      <c r="AF4" s="353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33" t="s">
        <v>396</v>
      </c>
      <c r="AR4" s="352"/>
      <c r="AS4" s="333" t="s">
        <v>9</v>
      </c>
      <c r="AT4" s="352"/>
      <c r="AU4" s="352"/>
      <c r="AV4" s="352"/>
      <c r="AW4" s="352"/>
      <c r="AX4" s="353"/>
      <c r="AY4" s="352"/>
      <c r="AZ4" s="352"/>
      <c r="BA4" s="352"/>
      <c r="BB4" s="354"/>
      <c r="BC4" s="354"/>
      <c r="BD4" s="354"/>
      <c r="BE4" s="354"/>
      <c r="BF4" s="354"/>
      <c r="BG4" s="352"/>
      <c r="BH4" s="352"/>
      <c r="BI4" s="353"/>
      <c r="BJ4" s="354"/>
      <c r="BK4" s="354"/>
    </row>
    <row r="5" spans="1:63" s="5" customFormat="1">
      <c r="A5" s="844">
        <f>'1-συμβολαια'!A5</f>
        <v>0</v>
      </c>
      <c r="B5" s="845" t="str">
        <f>'1-συμβολαια'!C5</f>
        <v>χρησικτησία οικοπέδου = 1975 ΑΓΟΡΑΠΩΛΗΣΙΑΣ ΠΡΟΣΥΜΦΩΝΟ 4461καπολα</v>
      </c>
      <c r="C5" s="846">
        <f>'4-πολλυπρ'!D5</f>
        <v>0</v>
      </c>
      <c r="D5" s="846" t="str">
        <f>'4-πολλυπρ'!I5</f>
        <v>219-54 = γουταςΔημητριος</v>
      </c>
      <c r="E5" s="261"/>
      <c r="F5" s="322"/>
      <c r="G5" s="322"/>
      <c r="H5" s="851"/>
      <c r="I5" s="322"/>
      <c r="J5" s="267"/>
      <c r="K5" s="334"/>
      <c r="L5" s="334"/>
      <c r="M5" s="322"/>
      <c r="N5" s="322"/>
      <c r="O5" s="322"/>
      <c r="P5" s="847"/>
      <c r="Q5" s="847">
        <f t="shared" si="1"/>
        <v>0</v>
      </c>
      <c r="R5" s="846"/>
      <c r="S5" s="261"/>
      <c r="T5" s="261"/>
      <c r="U5" s="261"/>
      <c r="V5" s="326"/>
      <c r="W5" s="73"/>
      <c r="X5" s="333" t="s">
        <v>396</v>
      </c>
      <c r="Y5" s="73"/>
      <c r="Z5" s="333" t="s">
        <v>9</v>
      </c>
      <c r="AA5" s="324"/>
      <c r="AB5" s="73"/>
      <c r="AC5" s="73"/>
      <c r="AD5" s="73"/>
      <c r="AE5" s="73"/>
      <c r="AF5" s="326"/>
      <c r="AG5" s="73"/>
      <c r="AH5" s="73"/>
      <c r="AI5" s="73"/>
      <c r="AJ5" s="73"/>
      <c r="AK5" s="266"/>
      <c r="AL5" s="266"/>
      <c r="AM5" s="266"/>
      <c r="AN5" s="73"/>
      <c r="AO5" s="73"/>
      <c r="AP5" s="73"/>
      <c r="AQ5" s="333" t="s">
        <v>396</v>
      </c>
      <c r="AR5" s="73"/>
      <c r="AS5" s="333" t="s">
        <v>9</v>
      </c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326"/>
      <c r="BJ5" s="73"/>
      <c r="BK5" s="73"/>
    </row>
    <row r="6" spans="1:63" s="5" customFormat="1">
      <c r="A6" s="848">
        <f>'1-συμβολαια'!A6</f>
        <v>8414</v>
      </c>
      <c r="B6" s="849" t="str">
        <f>'1-συμβολαια'!C6</f>
        <v>γονική</v>
      </c>
      <c r="C6" s="261" t="str">
        <f>'4-πολλυπρ'!D6</f>
        <v>219-54 = γουταςΔημητριος</v>
      </c>
      <c r="D6" s="261" t="str">
        <f>'4-πολλυπρ'!I6</f>
        <v>219-54 = υιός 1ος</v>
      </c>
      <c r="E6" s="261">
        <v>3</v>
      </c>
      <c r="F6" s="322">
        <f t="shared" si="2"/>
        <v>30</v>
      </c>
      <c r="G6" s="322">
        <v>10</v>
      </c>
      <c r="H6" s="851"/>
      <c r="I6" s="322">
        <f t="shared" si="3"/>
        <v>40</v>
      </c>
      <c r="J6" s="267" t="s">
        <v>452</v>
      </c>
      <c r="K6" s="334" t="s">
        <v>163</v>
      </c>
      <c r="L6" s="334" t="s">
        <v>258</v>
      </c>
      <c r="M6" s="322"/>
      <c r="N6" s="322"/>
      <c r="O6" s="322">
        <v>3</v>
      </c>
      <c r="P6" s="850"/>
      <c r="Q6" s="850">
        <f t="shared" si="1"/>
        <v>0</v>
      </c>
      <c r="R6" s="261"/>
      <c r="S6" s="261"/>
      <c r="T6" s="261"/>
      <c r="U6" s="261"/>
      <c r="V6" s="326"/>
      <c r="W6" s="73"/>
      <c r="X6" s="333" t="s">
        <v>396</v>
      </c>
      <c r="Y6" s="73"/>
      <c r="Z6" s="333" t="s">
        <v>9</v>
      </c>
      <c r="AA6" s="324"/>
      <c r="AB6" s="73"/>
      <c r="AC6" s="73"/>
      <c r="AD6" s="73"/>
      <c r="AE6" s="73"/>
      <c r="AF6" s="326"/>
      <c r="AG6" s="73"/>
      <c r="AH6" s="73"/>
      <c r="AI6" s="73"/>
      <c r="AJ6" s="73"/>
      <c r="AK6" s="266"/>
      <c r="AL6" s="266"/>
      <c r="AM6" s="266"/>
      <c r="AN6" s="73"/>
      <c r="AO6" s="73"/>
      <c r="AP6" s="73"/>
      <c r="AQ6" s="333" t="s">
        <v>396</v>
      </c>
      <c r="AR6" s="73"/>
      <c r="AS6" s="333" t="s">
        <v>9</v>
      </c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326"/>
      <c r="BJ6" s="73"/>
      <c r="BK6" s="73"/>
    </row>
    <row r="7" spans="1:63" s="5" customFormat="1">
      <c r="A7" s="459">
        <f>'1-συμβολαια'!A7</f>
        <v>0</v>
      </c>
      <c r="B7" s="332" t="str">
        <f>'1-συμβολαια'!C7</f>
        <v>χρησικτησία οικοπέδου = 1975 ΑΓΟΡΑΠΩΛΗΣΙΑΣ ΠΡΟΣΥΜΦΩΝΟ 4461καπολα</v>
      </c>
      <c r="C7" s="321">
        <f>'4-πολλυπρ'!D7</f>
        <v>0</v>
      </c>
      <c r="D7" s="321" t="str">
        <f>'4-πολλυπρ'!I7</f>
        <v>219-54 = γουταςΔημητριος</v>
      </c>
      <c r="E7" s="261"/>
      <c r="F7" s="322"/>
      <c r="G7" s="322"/>
      <c r="H7" s="851"/>
      <c r="I7" s="322"/>
      <c r="J7" s="267"/>
      <c r="K7" s="334"/>
      <c r="L7" s="334"/>
      <c r="M7" s="322"/>
      <c r="N7" s="322"/>
      <c r="O7" s="322"/>
      <c r="P7" s="322"/>
      <c r="Q7" s="322">
        <f t="shared" si="1"/>
        <v>0</v>
      </c>
      <c r="R7" s="321"/>
      <c r="S7" s="261"/>
      <c r="T7" s="261"/>
      <c r="U7" s="261"/>
      <c r="V7" s="326"/>
      <c r="W7" s="73"/>
      <c r="X7" s="333" t="s">
        <v>396</v>
      </c>
      <c r="Y7" s="73"/>
      <c r="Z7" s="333" t="s">
        <v>9</v>
      </c>
      <c r="AA7" s="324"/>
      <c r="AB7" s="73"/>
      <c r="AC7" s="73"/>
      <c r="AD7" s="73"/>
      <c r="AE7" s="73"/>
      <c r="AF7" s="326"/>
      <c r="AG7" s="73"/>
      <c r="AH7" s="73"/>
      <c r="AI7" s="73"/>
      <c r="AJ7" s="73"/>
      <c r="AK7" s="266"/>
      <c r="AL7" s="266"/>
      <c r="AM7" s="266"/>
      <c r="AN7" s="73"/>
      <c r="AO7" s="73"/>
      <c r="AP7" s="73"/>
      <c r="AQ7" s="333" t="s">
        <v>396</v>
      </c>
      <c r="AR7" s="73"/>
      <c r="AS7" s="333" t="s">
        <v>9</v>
      </c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326"/>
      <c r="BJ7" s="73"/>
      <c r="BK7" s="73"/>
    </row>
    <row r="8" spans="1:63">
      <c r="A8" s="636" t="s">
        <v>35</v>
      </c>
      <c r="B8" s="637"/>
      <c r="C8" s="637"/>
      <c r="D8" s="638"/>
      <c r="E8" s="466">
        <f>SUM(E3:E7)</f>
        <v>8</v>
      </c>
      <c r="F8" s="466">
        <f>SUM(F3:F7)</f>
        <v>80</v>
      </c>
      <c r="G8" s="466">
        <f>SUM(G3:G7)</f>
        <v>30</v>
      </c>
      <c r="H8" s="467">
        <f>SUM(H3:H7)</f>
        <v>0</v>
      </c>
      <c r="I8" s="466">
        <f>SUM(I3:I7)</f>
        <v>110</v>
      </c>
      <c r="J8" s="466"/>
      <c r="K8" s="466"/>
      <c r="L8" s="466"/>
      <c r="M8" s="466">
        <f>SUM(M3:M7)</f>
        <v>20</v>
      </c>
      <c r="N8" s="466">
        <f>SUM(N3:N7)</f>
        <v>20</v>
      </c>
      <c r="O8" s="466">
        <f>SUM(O3:O7)</f>
        <v>9</v>
      </c>
      <c r="P8" s="466">
        <f>SUM(P3:P7)</f>
        <v>0</v>
      </c>
      <c r="Q8" s="466">
        <f>SUM(Q3:Q7)</f>
        <v>40</v>
      </c>
      <c r="R8" s="466">
        <f>SUM(R3:R7)</f>
        <v>0</v>
      </c>
      <c r="S8" s="466">
        <f>SUM(S3:S7)</f>
        <v>0</v>
      </c>
      <c r="T8" s="68">
        <f>SUM(T3:T7)</f>
        <v>0</v>
      </c>
      <c r="U8" s="68"/>
      <c r="V8" s="131"/>
      <c r="W8" s="68">
        <f>SUM(W3:W7)</f>
        <v>0</v>
      </c>
      <c r="X8" s="68"/>
      <c r="Y8" s="68">
        <f>SUM(Y3:Y7)</f>
        <v>0</v>
      </c>
      <c r="Z8" s="68"/>
      <c r="AA8" s="68">
        <f>SUM(AA3:AA7)</f>
        <v>0</v>
      </c>
      <c r="AB8" s="68">
        <f>SUM(AB3:AB7)</f>
        <v>0</v>
      </c>
      <c r="AC8" s="68">
        <f>SUM(AC3:AC7)</f>
        <v>0</v>
      </c>
      <c r="AD8" s="68">
        <f>SUM(AD3:AD7)</f>
        <v>0</v>
      </c>
      <c r="AE8" s="68">
        <f>SUM(AE3:AE7)</f>
        <v>0</v>
      </c>
      <c r="AF8" s="131">
        <f>SUM(AF3:AF7)</f>
        <v>0</v>
      </c>
      <c r="AG8" s="68">
        <f>SUM(AG3:AG7)</f>
        <v>0</v>
      </c>
      <c r="AH8" s="68">
        <f>SUM(AH3:AH7)</f>
        <v>0</v>
      </c>
      <c r="AI8" s="68">
        <f>SUM(AI3:AI7)</f>
        <v>0</v>
      </c>
      <c r="AJ8" s="68">
        <f>SUM(AJ3:AJ7)</f>
        <v>0</v>
      </c>
      <c r="AK8" s="71">
        <f>SUM(AK3:AK7)</f>
        <v>0</v>
      </c>
      <c r="AL8" s="71">
        <f>SUM(AL3:AL7)</f>
        <v>0</v>
      </c>
      <c r="AM8" s="71"/>
      <c r="AN8" s="68">
        <f>SUM(AN3:AN7)</f>
        <v>0</v>
      </c>
      <c r="AO8" s="68">
        <f>SUM(AO3:AO7)</f>
        <v>0</v>
      </c>
      <c r="AP8" s="68">
        <f>SUM(AP3:AP7)</f>
        <v>0</v>
      </c>
      <c r="AQ8" s="68"/>
      <c r="AR8" s="68">
        <f>SUM(AR3:AR7)</f>
        <v>0</v>
      </c>
      <c r="AS8" s="68">
        <f>SUM(AS3:AS7)</f>
        <v>0</v>
      </c>
      <c r="AT8" s="68">
        <f>SUM(AT3:AT7)</f>
        <v>0</v>
      </c>
      <c r="AU8" s="68">
        <f>SUM(AU3:AU7)</f>
        <v>0</v>
      </c>
      <c r="AV8" s="68">
        <f>SUM(AV3:AV7)</f>
        <v>0</v>
      </c>
      <c r="AW8" s="68">
        <f>SUM(AW3:AW7)</f>
        <v>0</v>
      </c>
      <c r="AX8" s="68">
        <f>SUM(AX3:AX7)</f>
        <v>0</v>
      </c>
      <c r="AY8" s="68">
        <f>SUM(AY3:AY7)</f>
        <v>0</v>
      </c>
      <c r="AZ8" s="68">
        <f>SUM(AZ3:AZ7)</f>
        <v>0</v>
      </c>
      <c r="BA8" s="68">
        <f>SUM(BA3:BA7)</f>
        <v>0</v>
      </c>
      <c r="BB8" s="68">
        <f>SUM(BB3:BB7)</f>
        <v>0</v>
      </c>
      <c r="BC8" s="68">
        <f>SUM(BC3:BC7)</f>
        <v>0</v>
      </c>
      <c r="BD8" s="68">
        <f>SUM(BD3:BD7)</f>
        <v>0</v>
      </c>
      <c r="BE8" s="68">
        <f>SUM(BE3:BE7)</f>
        <v>0</v>
      </c>
      <c r="BF8" s="68">
        <f>SUM(BF3:BF7)</f>
        <v>0</v>
      </c>
      <c r="BG8" s="68">
        <f>SUM(BG3:BG7)</f>
        <v>0</v>
      </c>
      <c r="BH8" s="68">
        <f>SUM(BH3:BH7)</f>
        <v>0</v>
      </c>
      <c r="BI8" s="68">
        <f>SUM(BI3:BI7)</f>
        <v>0</v>
      </c>
      <c r="BJ8" s="68">
        <f>SUM(BJ3:BJ7)</f>
        <v>0</v>
      </c>
      <c r="BK8" s="68">
        <f>SUM(BK3:BK7)</f>
        <v>0</v>
      </c>
    </row>
    <row r="9" spans="1:63">
      <c r="M9" s="134" t="s">
        <v>496</v>
      </c>
    </row>
    <row r="10" spans="1:63">
      <c r="G10" s="134"/>
      <c r="H10" s="134"/>
      <c r="I10" s="305" t="s">
        <v>101</v>
      </c>
      <c r="J10" s="134"/>
      <c r="K10" s="134"/>
      <c r="L10" s="134"/>
      <c r="M10" s="134"/>
      <c r="N10" s="134" t="s">
        <v>496</v>
      </c>
      <c r="O10" s="112"/>
      <c r="P10" s="112"/>
      <c r="U10" s="175" t="s">
        <v>165</v>
      </c>
      <c r="AB10" s="2"/>
      <c r="AD10" s="112" t="s">
        <v>102</v>
      </c>
      <c r="AK10" s="214" t="s">
        <v>103</v>
      </c>
    </row>
    <row r="11" spans="1:63">
      <c r="F11" s="3"/>
      <c r="G11" s="3"/>
      <c r="H11" s="3"/>
      <c r="I11" s="3"/>
      <c r="J11" s="154" t="s">
        <v>159</v>
      </c>
      <c r="K11" s="113"/>
      <c r="L11" s="113"/>
      <c r="N11" s="134"/>
      <c r="O11" s="3"/>
      <c r="P11" s="3"/>
      <c r="Q11" s="3"/>
      <c r="R11" s="154" t="s">
        <v>166</v>
      </c>
      <c r="U11" s="9"/>
    </row>
    <row r="12" spans="1:63">
      <c r="D12" s="852">
        <v>42265</v>
      </c>
      <c r="E12" s="8">
        <v>8412</v>
      </c>
      <c r="F12" s="347" t="s">
        <v>542</v>
      </c>
      <c r="G12" s="3"/>
      <c r="H12" s="3"/>
      <c r="I12" s="3"/>
      <c r="J12" s="113" t="s">
        <v>160</v>
      </c>
      <c r="K12" s="113"/>
      <c r="L12" s="113"/>
      <c r="N12" s="3"/>
      <c r="O12" s="3"/>
      <c r="P12" s="3"/>
      <c r="Q12" s="3"/>
      <c r="S12" s="113" t="s">
        <v>167</v>
      </c>
      <c r="U12" s="9"/>
    </row>
    <row r="13" spans="1:63">
      <c r="D13" s="853"/>
      <c r="E13" s="347" t="s">
        <v>541</v>
      </c>
      <c r="H13" s="3"/>
      <c r="J13" s="113"/>
      <c r="K13" s="154" t="s">
        <v>161</v>
      </c>
      <c r="L13" s="113"/>
      <c r="O13" s="149" t="s">
        <v>444</v>
      </c>
      <c r="P13" s="4"/>
      <c r="U13" s="9"/>
    </row>
    <row r="14" spans="1:63">
      <c r="B14" s="3" t="s">
        <v>537</v>
      </c>
      <c r="D14" s="854"/>
      <c r="E14" s="2"/>
      <c r="H14" s="3"/>
      <c r="K14" s="113" t="s">
        <v>162</v>
      </c>
      <c r="L14" s="113"/>
      <c r="U14" s="9"/>
    </row>
    <row r="15" spans="1:63">
      <c r="B15" s="369" t="s">
        <v>538</v>
      </c>
      <c r="D15" s="853" t="s">
        <v>547</v>
      </c>
      <c r="E15" s="8">
        <v>8413</v>
      </c>
      <c r="F15" s="347" t="s">
        <v>514</v>
      </c>
      <c r="H15" s="3"/>
      <c r="L15" s="154" t="s">
        <v>266</v>
      </c>
      <c r="U15" s="9"/>
    </row>
    <row r="16" spans="1:63">
      <c r="D16" s="854"/>
      <c r="E16" s="347" t="s">
        <v>549</v>
      </c>
      <c r="L16" s="113" t="s">
        <v>267</v>
      </c>
      <c r="U16" s="9"/>
    </row>
    <row r="17" spans="4:21">
      <c r="D17" s="852"/>
      <c r="E17" s="2"/>
      <c r="L17" s="113"/>
      <c r="U17" s="9"/>
    </row>
    <row r="18" spans="4:21">
      <c r="D18" s="852">
        <v>42265</v>
      </c>
      <c r="E18" s="8">
        <v>8413</v>
      </c>
      <c r="F18" s="347" t="s">
        <v>514</v>
      </c>
    </row>
    <row r="19" spans="4:21">
      <c r="E19" s="347" t="s">
        <v>549</v>
      </c>
    </row>
  </sheetData>
  <mergeCells count="15">
    <mergeCell ref="A8:D8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24"/>
  <sheetViews>
    <sheetView workbookViewId="0">
      <pane ySplit="2" topLeftCell="A3" activePane="bottomLeft" state="frozen"/>
      <selection pane="bottomLeft" activeCell="I10" sqref="I10:L10"/>
    </sheetView>
  </sheetViews>
  <sheetFormatPr defaultRowHeight="11.25"/>
  <cols>
    <col min="1" max="1" width="10.5703125" style="8" bestFit="1" customWidth="1"/>
    <col min="2" max="2" width="57.5703125" style="88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2" width="9.85546875" style="80" customWidth="1"/>
    <col min="23" max="23" width="7.42578125" style="80" customWidth="1"/>
    <col min="24" max="24" width="11.42578125" style="80" bestFit="1" customWidth="1"/>
    <col min="25" max="25" width="13" style="80" customWidth="1"/>
    <col min="26" max="16384" width="9.140625" style="3"/>
  </cols>
  <sheetData>
    <row r="1" spans="1:25" s="4" customFormat="1" ht="15.75" customHeight="1">
      <c r="A1" s="656" t="s">
        <v>31</v>
      </c>
      <c r="B1" s="657"/>
      <c r="C1" s="657"/>
      <c r="D1" s="658"/>
      <c r="E1" s="659" t="s">
        <v>170</v>
      </c>
      <c r="F1" s="660"/>
      <c r="G1" s="660"/>
      <c r="H1" s="660"/>
      <c r="I1" s="651" t="s">
        <v>164</v>
      </c>
      <c r="J1" s="651"/>
      <c r="K1" s="651"/>
      <c r="L1" s="651"/>
      <c r="M1" s="651"/>
      <c r="N1" s="651"/>
      <c r="O1" s="651"/>
      <c r="P1" s="651"/>
      <c r="Q1" s="651"/>
      <c r="R1" s="651"/>
      <c r="S1" s="651"/>
      <c r="T1" s="651"/>
      <c r="U1" s="651"/>
      <c r="V1" s="652" t="s">
        <v>29</v>
      </c>
      <c r="W1" s="653"/>
      <c r="X1" s="653"/>
      <c r="Y1" s="653"/>
    </row>
    <row r="2" spans="1:25" s="4" customFormat="1" ht="23.25" thickBot="1">
      <c r="A2" s="10" t="s">
        <v>19</v>
      </c>
      <c r="B2" s="146" t="s">
        <v>0</v>
      </c>
      <c r="C2" s="54" t="s">
        <v>11</v>
      </c>
      <c r="D2" s="147" t="s">
        <v>12</v>
      </c>
      <c r="E2" s="40" t="s">
        <v>468</v>
      </c>
      <c r="F2" s="661" t="s">
        <v>29</v>
      </c>
      <c r="G2" s="662"/>
      <c r="H2" s="663"/>
      <c r="I2" s="40" t="s">
        <v>90</v>
      </c>
      <c r="J2" s="40" t="s">
        <v>91</v>
      </c>
      <c r="K2" s="54" t="s">
        <v>93</v>
      </c>
      <c r="L2" s="40" t="s">
        <v>238</v>
      </c>
      <c r="M2" s="40" t="s">
        <v>239</v>
      </c>
      <c r="N2" s="40" t="s">
        <v>240</v>
      </c>
      <c r="O2" s="54" t="s">
        <v>522</v>
      </c>
      <c r="P2" s="54" t="s">
        <v>36</v>
      </c>
      <c r="Q2" s="54" t="s">
        <v>523</v>
      </c>
      <c r="R2" s="54"/>
      <c r="S2" s="54" t="s">
        <v>524</v>
      </c>
      <c r="T2" s="54" t="s">
        <v>525</v>
      </c>
      <c r="U2" s="54" t="s">
        <v>47</v>
      </c>
      <c r="V2" s="654"/>
      <c r="W2" s="655"/>
      <c r="X2" s="655"/>
      <c r="Y2" s="655"/>
    </row>
    <row r="3" spans="1:25" s="187" customFormat="1" ht="12" thickBot="1">
      <c r="A3" s="461">
        <f>'1-συμβολαια'!A3</f>
        <v>8412</v>
      </c>
      <c r="B3" s="462" t="str">
        <f>'1-συμβολαια'!C3</f>
        <v>οριζόντιος σύσταση</v>
      </c>
      <c r="C3" s="427" t="str">
        <f>'4-πολλυπρ'!D3</f>
        <v>219-54 = γουταςΔημητριος</v>
      </c>
      <c r="D3" s="427">
        <f>'4-πολλυπρ'!I3</f>
        <v>0</v>
      </c>
      <c r="E3" s="397">
        <v>10</v>
      </c>
      <c r="F3" s="423" t="s">
        <v>526</v>
      </c>
      <c r="G3" s="423" t="s">
        <v>527</v>
      </c>
      <c r="H3" s="397"/>
      <c r="I3" s="397">
        <v>7.4</v>
      </c>
      <c r="J3" s="397">
        <v>7.4</v>
      </c>
      <c r="K3" s="397"/>
      <c r="L3" s="397"/>
      <c r="M3" s="397"/>
      <c r="N3" s="397"/>
      <c r="O3" s="397">
        <v>25</v>
      </c>
      <c r="P3" s="397">
        <v>25</v>
      </c>
      <c r="Q3" s="397">
        <v>25</v>
      </c>
      <c r="R3" s="397"/>
      <c r="S3" s="397">
        <f>4*5</f>
        <v>20</v>
      </c>
      <c r="T3" s="397">
        <f>30*4</f>
        <v>120</v>
      </c>
      <c r="U3" s="397">
        <f t="shared" ref="U3:U7" si="0">SUM(I3:T3)-K3</f>
        <v>229.8</v>
      </c>
      <c r="V3" s="450"/>
      <c r="W3" s="450"/>
      <c r="X3" s="857"/>
      <c r="Y3" s="268"/>
    </row>
    <row r="4" spans="1:25" s="187" customFormat="1">
      <c r="A4" s="460">
        <f>'1-συμβολαια'!A4</f>
        <v>8413</v>
      </c>
      <c r="B4" s="332" t="str">
        <f>'1-συμβολαια'!C4</f>
        <v>γονική</v>
      </c>
      <c r="C4" s="321" t="str">
        <f>'4-πολλυπρ'!D4</f>
        <v>219-54 = γουταςΔημητριος</v>
      </c>
      <c r="D4" s="321" t="str">
        <f>'4-πολλυπρ'!I4</f>
        <v>219-54 = θυγατέρα</v>
      </c>
      <c r="E4" s="322">
        <v>10</v>
      </c>
      <c r="F4" s="334" t="s">
        <v>526</v>
      </c>
      <c r="G4" s="334" t="s">
        <v>527</v>
      </c>
      <c r="H4" s="322"/>
      <c r="I4" s="322"/>
      <c r="J4" s="322"/>
      <c r="K4" s="322"/>
      <c r="L4" s="322"/>
      <c r="M4" s="322"/>
      <c r="N4" s="322"/>
      <c r="O4" s="322">
        <v>25</v>
      </c>
      <c r="P4" s="322">
        <v>25</v>
      </c>
      <c r="Q4" s="322">
        <v>25</v>
      </c>
      <c r="R4" s="322"/>
      <c r="S4" s="322">
        <f>4*5</f>
        <v>20</v>
      </c>
      <c r="T4" s="322">
        <f>30*4</f>
        <v>120</v>
      </c>
      <c r="U4" s="322">
        <f t="shared" si="0"/>
        <v>215</v>
      </c>
      <c r="V4" s="331"/>
      <c r="W4" s="331"/>
      <c r="X4" s="856"/>
      <c r="Y4" s="268"/>
    </row>
    <row r="5" spans="1:25" s="5" customFormat="1" ht="12" thickBot="1">
      <c r="A5" s="457">
        <f>'1-συμβολαια'!A5</f>
        <v>0</v>
      </c>
      <c r="B5" s="458" t="str">
        <f>'1-συμβολαια'!C5</f>
        <v>χρησικτησία οικοπέδου = 1975 ΑΓΟΡΑΠΩΛΗΣΙΑΣ ΠΡΟΣΥΜΦΩΝΟ 4461καπολα</v>
      </c>
      <c r="C5" s="405">
        <f>'4-πολλυπρ'!D5</f>
        <v>0</v>
      </c>
      <c r="D5" s="405" t="str">
        <f>'4-πολλυπρ'!I5</f>
        <v>219-54 = γουταςΔημητριος</v>
      </c>
      <c r="E5" s="372"/>
      <c r="F5" s="418"/>
      <c r="G5" s="418"/>
      <c r="H5" s="372"/>
      <c r="I5" s="372"/>
      <c r="J5" s="372"/>
      <c r="K5" s="372"/>
      <c r="L5" s="372"/>
      <c r="M5" s="372"/>
      <c r="N5" s="372"/>
      <c r="O5" s="372"/>
      <c r="P5" s="372"/>
      <c r="Q5" s="372"/>
      <c r="R5" s="372"/>
      <c r="S5" s="372"/>
      <c r="T5" s="372"/>
      <c r="U5" s="372">
        <f t="shared" si="0"/>
        <v>0</v>
      </c>
      <c r="V5" s="449"/>
      <c r="W5" s="449"/>
      <c r="X5" s="858"/>
      <c r="Y5" s="264"/>
    </row>
    <row r="6" spans="1:25" s="5" customFormat="1">
      <c r="A6" s="459">
        <f>'1-συμβολαια'!A6</f>
        <v>8414</v>
      </c>
      <c r="B6" s="332" t="str">
        <f>'1-συμβολαια'!C6</f>
        <v>γονική</v>
      </c>
      <c r="C6" s="321" t="str">
        <f>'4-πολλυπρ'!D6</f>
        <v>219-54 = γουταςΔημητριος</v>
      </c>
      <c r="D6" s="321" t="str">
        <f>'4-πολλυπρ'!I6</f>
        <v>219-54 = υιός 1ος</v>
      </c>
      <c r="E6" s="322">
        <v>10</v>
      </c>
      <c r="F6" s="334" t="s">
        <v>526</v>
      </c>
      <c r="G6" s="334" t="s">
        <v>527</v>
      </c>
      <c r="H6" s="322"/>
      <c r="I6" s="322"/>
      <c r="J6" s="322"/>
      <c r="K6" s="322"/>
      <c r="L6" s="322"/>
      <c r="M6" s="322"/>
      <c r="N6" s="322"/>
      <c r="O6" s="322">
        <v>25</v>
      </c>
      <c r="P6" s="322">
        <v>25</v>
      </c>
      <c r="Q6" s="322">
        <v>25</v>
      </c>
      <c r="R6" s="322"/>
      <c r="S6" s="322">
        <f>4*5</f>
        <v>20</v>
      </c>
      <c r="T6" s="322">
        <f>30*4</f>
        <v>120</v>
      </c>
      <c r="U6" s="322">
        <f t="shared" si="0"/>
        <v>215</v>
      </c>
      <c r="V6" s="331"/>
      <c r="W6" s="331"/>
      <c r="X6" s="856"/>
      <c r="Y6" s="264"/>
    </row>
    <row r="7" spans="1:25" s="5" customFormat="1" ht="12" thickBot="1">
      <c r="A7" s="463">
        <f>'1-συμβολαια'!A7</f>
        <v>0</v>
      </c>
      <c r="B7" s="458" t="str">
        <f>'1-συμβολαια'!C7</f>
        <v>χρησικτησία οικοπέδου = 1975 ΑΓΟΡΑΠΩΛΗΣΙΑΣ ΠΡΟΣΥΜΦΩΝΟ 4461καπολα</v>
      </c>
      <c r="C7" s="405">
        <f>'4-πολλυπρ'!D7</f>
        <v>0</v>
      </c>
      <c r="D7" s="405" t="str">
        <f>'4-πολλυπρ'!I7</f>
        <v>219-54 = γουταςΔημητριος</v>
      </c>
      <c r="E7" s="372">
        <v>10</v>
      </c>
      <c r="F7" s="418" t="s">
        <v>526</v>
      </c>
      <c r="G7" s="418" t="s">
        <v>527</v>
      </c>
      <c r="H7" s="372"/>
      <c r="I7" s="372"/>
      <c r="J7" s="372"/>
      <c r="K7" s="372"/>
      <c r="L7" s="372"/>
      <c r="M7" s="372"/>
      <c r="N7" s="372"/>
      <c r="O7" s="372"/>
      <c r="P7" s="372"/>
      <c r="Q7" s="372"/>
      <c r="R7" s="372"/>
      <c r="S7" s="372"/>
      <c r="T7" s="372"/>
      <c r="U7" s="372">
        <f t="shared" si="0"/>
        <v>0</v>
      </c>
      <c r="V7" s="449"/>
      <c r="W7" s="449"/>
      <c r="X7" s="858"/>
      <c r="Y7" s="264"/>
    </row>
    <row r="8" spans="1:25">
      <c r="A8" s="636" t="s">
        <v>35</v>
      </c>
      <c r="B8" s="637"/>
      <c r="C8" s="637"/>
      <c r="D8" s="638"/>
      <c r="E8" s="466">
        <f>SUM(E3:E7)</f>
        <v>40</v>
      </c>
      <c r="F8" s="466"/>
      <c r="G8" s="466"/>
      <c r="H8" s="466"/>
      <c r="I8" s="466">
        <f>SUM(I3:I7)</f>
        <v>7.4</v>
      </c>
      <c r="J8" s="466">
        <f>SUM(J3:J7)</f>
        <v>7.4</v>
      </c>
      <c r="K8" s="466">
        <f>SUM(K3:K7)</f>
        <v>0</v>
      </c>
      <c r="L8" s="466">
        <f>SUM(L3:L7)</f>
        <v>0</v>
      </c>
      <c r="M8" s="466">
        <f>SUM(M3:M7)</f>
        <v>0</v>
      </c>
      <c r="N8" s="466">
        <f>SUM(N3:N7)</f>
        <v>0</v>
      </c>
      <c r="O8" s="466">
        <f>SUM(O3:O7)</f>
        <v>75</v>
      </c>
      <c r="P8" s="466">
        <f>SUM(P3:P7)</f>
        <v>75</v>
      </c>
      <c r="Q8" s="466">
        <f>SUM(Q3:Q7)</f>
        <v>75</v>
      </c>
      <c r="R8" s="466">
        <f>SUM(R3:R7)</f>
        <v>0</v>
      </c>
      <c r="S8" s="466">
        <f>SUM(S3:S7)</f>
        <v>60</v>
      </c>
      <c r="T8" s="466">
        <f>SUM(T3:T7)</f>
        <v>360</v>
      </c>
      <c r="U8" s="466">
        <f>SUM(U3:U7)</f>
        <v>659.8</v>
      </c>
      <c r="V8" s="859">
        <f>SUM(V3:V7)</f>
        <v>0</v>
      </c>
      <c r="W8" s="137"/>
      <c r="X8" s="3"/>
      <c r="Y8" s="3"/>
    </row>
    <row r="10" spans="1:25" ht="15.75" customHeight="1">
      <c r="I10" s="335" t="s">
        <v>455</v>
      </c>
      <c r="L10" s="129" t="s">
        <v>469</v>
      </c>
      <c r="W10" s="148"/>
      <c r="X10" s="84"/>
      <c r="Y10" s="148"/>
    </row>
    <row r="11" spans="1:25">
      <c r="F11" s="154" t="s">
        <v>168</v>
      </c>
      <c r="G11" s="113"/>
      <c r="H11" s="80"/>
      <c r="L11" s="169" t="s">
        <v>207</v>
      </c>
      <c r="W11" s="2"/>
    </row>
    <row r="12" spans="1:25">
      <c r="F12" s="80"/>
      <c r="G12" s="113" t="s">
        <v>169</v>
      </c>
      <c r="M12" s="168" t="s">
        <v>208</v>
      </c>
      <c r="V12" s="2"/>
      <c r="W12" s="2"/>
    </row>
    <row r="13" spans="1:25" ht="12.75">
      <c r="N13" s="468" t="s">
        <v>209</v>
      </c>
      <c r="O13" s="469"/>
      <c r="P13" s="469"/>
      <c r="Q13" s="469"/>
      <c r="R13" s="469"/>
      <c r="S13" s="469"/>
      <c r="T13" s="469"/>
      <c r="V13" s="2"/>
      <c r="W13" s="2"/>
    </row>
    <row r="14" spans="1:25" ht="12.75">
      <c r="N14" s="469"/>
      <c r="O14" s="470" t="s">
        <v>517</v>
      </c>
      <c r="P14" s="469"/>
      <c r="Q14" s="469"/>
      <c r="R14" s="469"/>
      <c r="S14" s="469"/>
      <c r="T14" s="469"/>
      <c r="V14" s="2"/>
      <c r="W14" s="2"/>
    </row>
    <row r="15" spans="1:25" ht="12.75">
      <c r="N15" s="469"/>
      <c r="O15" s="469"/>
      <c r="P15" s="470" t="s">
        <v>518</v>
      </c>
      <c r="Q15" s="469"/>
      <c r="R15" s="469"/>
      <c r="S15" s="469"/>
      <c r="T15" s="469"/>
      <c r="U15" s="282"/>
    </row>
    <row r="16" spans="1:25" ht="12.75">
      <c r="E16" s="63"/>
      <c r="F16" s="63"/>
      <c r="G16" s="63"/>
      <c r="H16" s="63"/>
      <c r="I16" s="63"/>
      <c r="J16" s="63"/>
      <c r="K16" s="63"/>
      <c r="L16" s="63"/>
      <c r="M16" s="63"/>
      <c r="N16" s="469"/>
      <c r="O16" s="469"/>
      <c r="P16" s="469"/>
      <c r="Q16" s="470" t="s">
        <v>519</v>
      </c>
      <c r="R16" s="469"/>
      <c r="S16" s="469"/>
      <c r="T16" s="469"/>
      <c r="U16" s="282"/>
      <c r="V16" s="310"/>
    </row>
    <row r="17" spans="2:20" ht="12.75">
      <c r="D17" s="852"/>
      <c r="E17" s="8">
        <v>8412</v>
      </c>
      <c r="F17" s="347" t="s">
        <v>542</v>
      </c>
      <c r="N17" s="469"/>
      <c r="O17" s="469"/>
      <c r="P17" s="469"/>
      <c r="Q17" s="469"/>
      <c r="R17" s="469"/>
      <c r="S17" s="469" t="s">
        <v>520</v>
      </c>
      <c r="T17" s="469"/>
    </row>
    <row r="18" spans="2:20" ht="12.75">
      <c r="D18" s="853"/>
      <c r="E18" s="347" t="s">
        <v>541</v>
      </c>
      <c r="N18" s="469"/>
      <c r="O18" s="469"/>
      <c r="P18" s="469"/>
      <c r="Q18" s="469"/>
      <c r="R18" s="469"/>
      <c r="S18" s="469"/>
      <c r="T18" s="469" t="s">
        <v>521</v>
      </c>
    </row>
    <row r="19" spans="2:20">
      <c r="B19" s="3" t="s">
        <v>537</v>
      </c>
      <c r="D19" s="854"/>
    </row>
    <row r="20" spans="2:20">
      <c r="B20" s="369" t="s">
        <v>538</v>
      </c>
      <c r="D20" s="853"/>
      <c r="E20" s="8">
        <v>8413</v>
      </c>
      <c r="F20" s="347" t="s">
        <v>514</v>
      </c>
    </row>
    <row r="21" spans="2:20">
      <c r="D21" s="854"/>
      <c r="E21" s="347" t="s">
        <v>549</v>
      </c>
    </row>
    <row r="22" spans="2:20">
      <c r="D22" s="852"/>
    </row>
    <row r="23" spans="2:20">
      <c r="D23" s="852"/>
      <c r="E23" s="8">
        <v>8413</v>
      </c>
      <c r="F23" s="347" t="s">
        <v>514</v>
      </c>
    </row>
    <row r="24" spans="2:20">
      <c r="E24" s="347" t="s">
        <v>549</v>
      </c>
    </row>
  </sheetData>
  <mergeCells count="6">
    <mergeCell ref="I1:U1"/>
    <mergeCell ref="V1:Y2"/>
    <mergeCell ref="A1:D1"/>
    <mergeCell ref="A8:D8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9"/>
  <sheetViews>
    <sheetView topLeftCell="L1" workbookViewId="0">
      <pane ySplit="2" topLeftCell="A3" activePane="bottomLeft" state="frozen"/>
      <selection pane="bottomLeft" activeCell="AF18" sqref="AF18"/>
    </sheetView>
  </sheetViews>
  <sheetFormatPr defaultRowHeight="11.25"/>
  <cols>
    <col min="1" max="1" width="4.42578125" style="3" bestFit="1" customWidth="1"/>
    <col min="2" max="2" width="50.425781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75" t="s">
        <v>325</v>
      </c>
      <c r="B1" s="676"/>
      <c r="C1" s="676"/>
      <c r="D1" s="676"/>
      <c r="E1" s="676"/>
      <c r="F1" s="676"/>
      <c r="G1" s="676"/>
      <c r="H1" s="676"/>
      <c r="I1" s="676"/>
      <c r="J1" s="676"/>
      <c r="K1" s="676"/>
      <c r="L1" s="676"/>
      <c r="M1" s="676"/>
      <c r="N1" s="676"/>
      <c r="O1" s="676"/>
      <c r="P1" s="676"/>
      <c r="Q1" s="676"/>
      <c r="R1" s="676"/>
      <c r="S1" s="676"/>
      <c r="T1" s="676"/>
      <c r="U1" s="676"/>
      <c r="V1" s="676"/>
      <c r="W1" s="676"/>
      <c r="X1" s="676"/>
      <c r="Y1" s="676"/>
      <c r="Z1" s="676"/>
      <c r="AA1" s="676"/>
      <c r="AB1" s="676"/>
      <c r="AC1" s="676"/>
      <c r="AD1" s="676"/>
      <c r="AE1" s="677" t="s">
        <v>47</v>
      </c>
      <c r="AF1" s="679" t="s">
        <v>9</v>
      </c>
      <c r="AG1" s="681" t="s">
        <v>33</v>
      </c>
      <c r="AH1" s="664" t="s">
        <v>335</v>
      </c>
      <c r="AI1" s="666" t="s">
        <v>86</v>
      </c>
      <c r="AJ1" s="667"/>
      <c r="AK1" s="667"/>
      <c r="AL1" s="668"/>
    </row>
    <row r="2" spans="1:38" ht="12" thickBot="1">
      <c r="A2" s="189"/>
      <c r="B2" s="190" t="s">
        <v>334</v>
      </c>
      <c r="C2" s="190" t="s">
        <v>87</v>
      </c>
      <c r="D2" s="191" t="s">
        <v>326</v>
      </c>
      <c r="E2" s="172" t="s">
        <v>31</v>
      </c>
      <c r="F2" s="172" t="s">
        <v>327</v>
      </c>
      <c r="G2" s="172" t="s">
        <v>328</v>
      </c>
      <c r="H2" s="172" t="s">
        <v>329</v>
      </c>
      <c r="I2" s="172" t="s">
        <v>330</v>
      </c>
      <c r="J2" s="172" t="s">
        <v>331</v>
      </c>
      <c r="K2" s="634" t="s">
        <v>29</v>
      </c>
      <c r="L2" s="635"/>
      <c r="M2" s="178" t="s">
        <v>332</v>
      </c>
      <c r="N2" s="178" t="s">
        <v>31</v>
      </c>
      <c r="O2" s="178" t="s">
        <v>327</v>
      </c>
      <c r="P2" s="178" t="s">
        <v>328</v>
      </c>
      <c r="Q2" s="178" t="s">
        <v>329</v>
      </c>
      <c r="R2" s="178" t="s">
        <v>330</v>
      </c>
      <c r="S2" s="178" t="s">
        <v>331</v>
      </c>
      <c r="T2" s="644" t="s">
        <v>29</v>
      </c>
      <c r="U2" s="645"/>
      <c r="V2" s="172" t="s">
        <v>333</v>
      </c>
      <c r="W2" s="172" t="s">
        <v>31</v>
      </c>
      <c r="X2" s="172" t="s">
        <v>327</v>
      </c>
      <c r="Y2" s="172" t="s">
        <v>328</v>
      </c>
      <c r="Z2" s="172" t="s">
        <v>329</v>
      </c>
      <c r="AA2" s="172" t="s">
        <v>330</v>
      </c>
      <c r="AB2" s="172" t="s">
        <v>331</v>
      </c>
      <c r="AC2" s="634" t="s">
        <v>29</v>
      </c>
      <c r="AD2" s="635"/>
      <c r="AE2" s="678"/>
      <c r="AF2" s="680"/>
      <c r="AG2" s="682"/>
      <c r="AH2" s="665"/>
      <c r="AI2" s="669"/>
      <c r="AJ2" s="670"/>
      <c r="AK2" s="670"/>
      <c r="AL2" s="671"/>
    </row>
    <row r="3" spans="1:38" s="5" customFormat="1" ht="12" thickBot="1">
      <c r="A3" s="398">
        <f>'1-συμβολαια'!A3</f>
        <v>8412</v>
      </c>
      <c r="B3" s="398" t="str">
        <f>'1-συμβολαια'!C3</f>
        <v>οριζόντιος σύσταση</v>
      </c>
      <c r="C3" s="399">
        <f>'1-συμβολαια'!D3</f>
        <v>0</v>
      </c>
      <c r="D3" s="399"/>
      <c r="E3" s="398"/>
      <c r="F3" s="398"/>
      <c r="G3" s="398"/>
      <c r="H3" s="398"/>
      <c r="I3" s="398"/>
      <c r="J3" s="398"/>
      <c r="K3" s="398"/>
      <c r="L3" s="398"/>
      <c r="M3" s="399"/>
      <c r="N3" s="398"/>
      <c r="O3" s="398"/>
      <c r="P3" s="398"/>
      <c r="Q3" s="398"/>
      <c r="R3" s="398"/>
      <c r="S3" s="398"/>
      <c r="T3" s="398"/>
      <c r="U3" s="398"/>
      <c r="V3" s="399"/>
      <c r="W3" s="398"/>
      <c r="X3" s="398"/>
      <c r="Y3" s="398"/>
      <c r="Z3" s="398"/>
      <c r="AA3" s="398"/>
      <c r="AB3" s="398"/>
      <c r="AC3" s="398"/>
      <c r="AD3" s="398"/>
      <c r="AE3" s="399">
        <f t="shared" ref="AE3:AE7" si="0">D3+M3+V3</f>
        <v>0</v>
      </c>
      <c r="AF3" s="399">
        <f t="shared" ref="AF3" si="1">E3+N3+W3</f>
        <v>0</v>
      </c>
      <c r="AG3" s="399">
        <f t="shared" ref="AG3:AG7" si="2">AE3-AF3</f>
        <v>0</v>
      </c>
      <c r="AH3" s="398"/>
      <c r="AI3" s="398"/>
      <c r="AJ3" s="398"/>
      <c r="AK3" s="398"/>
      <c r="AL3" s="398"/>
    </row>
    <row r="4" spans="1:38" s="5" customFormat="1">
      <c r="A4" s="390">
        <f>'1-συμβολαια'!A4</f>
        <v>8413</v>
      </c>
      <c r="B4" s="381" t="str">
        <f>'1-συμβολαια'!C4</f>
        <v>γονική</v>
      </c>
      <c r="C4" s="316">
        <f>'1-συμβολαια'!D4</f>
        <v>39586.43</v>
      </c>
      <c r="D4" s="316"/>
      <c r="E4" s="381"/>
      <c r="F4" s="381"/>
      <c r="G4" s="381"/>
      <c r="H4" s="381"/>
      <c r="I4" s="381"/>
      <c r="J4" s="381"/>
      <c r="K4" s="381"/>
      <c r="L4" s="381"/>
      <c r="M4" s="316">
        <f>C4*0.65%</f>
        <v>257.31179500000002</v>
      </c>
      <c r="N4" s="381"/>
      <c r="O4" s="381"/>
      <c r="P4" s="381"/>
      <c r="Q4" s="381"/>
      <c r="R4" s="381"/>
      <c r="S4" s="381"/>
      <c r="T4" s="381"/>
      <c r="U4" s="381"/>
      <c r="V4" s="316">
        <f>C4*0.125%</f>
        <v>49.483037500000002</v>
      </c>
      <c r="W4" s="381"/>
      <c r="X4" s="381"/>
      <c r="Y4" s="381"/>
      <c r="Z4" s="381"/>
      <c r="AA4" s="381"/>
      <c r="AB4" s="381"/>
      <c r="AC4" s="381"/>
      <c r="AD4" s="381"/>
      <c r="AE4" s="316">
        <f t="shared" si="0"/>
        <v>306.79483250000004</v>
      </c>
      <c r="AF4" s="316">
        <v>306.79000000000002</v>
      </c>
      <c r="AG4" s="316">
        <f t="shared" si="2"/>
        <v>4.8325000000204454E-3</v>
      </c>
      <c r="AH4" s="381"/>
      <c r="AI4" s="381"/>
      <c r="AJ4" s="381"/>
      <c r="AK4" s="381"/>
      <c r="AL4" s="381"/>
    </row>
    <row r="5" spans="1:38" s="5" customFormat="1" ht="12" thickBot="1">
      <c r="A5" s="391"/>
      <c r="B5" s="382" t="str">
        <f>'1-συμβολαια'!C5</f>
        <v>χρησικτησία οικοπέδου = 1975 ΑΓΟΡΑΠΩΛΗΣΙΑΣ ΠΡΟΣΥΜΦΩΝΟ 4461καπολα</v>
      </c>
      <c r="C5" s="383">
        <f>'1-συμβολαια'!D5</f>
        <v>6025.74</v>
      </c>
      <c r="D5" s="383"/>
      <c r="E5" s="382"/>
      <c r="F5" s="382"/>
      <c r="G5" s="382"/>
      <c r="H5" s="382"/>
      <c r="I5" s="382"/>
      <c r="J5" s="382"/>
      <c r="K5" s="382"/>
      <c r="L5" s="382"/>
      <c r="M5" s="383">
        <f>C5*0.65%</f>
        <v>39.167310000000001</v>
      </c>
      <c r="N5" s="382"/>
      <c r="O5" s="382"/>
      <c r="P5" s="382"/>
      <c r="Q5" s="382"/>
      <c r="R5" s="382"/>
      <c r="S5" s="382"/>
      <c r="T5" s="382"/>
      <c r="U5" s="382"/>
      <c r="V5" s="383">
        <f>C5*0.125%</f>
        <v>7.5321749999999996</v>
      </c>
      <c r="W5" s="382"/>
      <c r="X5" s="382"/>
      <c r="Y5" s="382"/>
      <c r="Z5" s="382"/>
      <c r="AA5" s="382"/>
      <c r="AB5" s="382"/>
      <c r="AC5" s="382"/>
      <c r="AD5" s="382"/>
      <c r="AE5" s="383">
        <f t="shared" si="0"/>
        <v>46.699485000000003</v>
      </c>
      <c r="AF5" s="383"/>
      <c r="AG5" s="383">
        <f t="shared" si="2"/>
        <v>46.699485000000003</v>
      </c>
      <c r="AH5" s="382"/>
      <c r="AI5" s="382"/>
      <c r="AJ5" s="382"/>
      <c r="AK5" s="382"/>
      <c r="AL5" s="382"/>
    </row>
    <row r="6" spans="1:38" s="5" customFormat="1">
      <c r="A6" s="434">
        <f>'1-συμβολαια'!A6</f>
        <v>8414</v>
      </c>
      <c r="B6" s="381" t="str">
        <f>'1-συμβολαια'!C6</f>
        <v>γονική</v>
      </c>
      <c r="C6" s="316">
        <f>'1-συμβολαια'!D6</f>
        <v>56324.52</v>
      </c>
      <c r="D6" s="316"/>
      <c r="E6" s="381"/>
      <c r="F6" s="381"/>
      <c r="G6" s="381"/>
      <c r="H6" s="381"/>
      <c r="I6" s="381"/>
      <c r="J6" s="381"/>
      <c r="K6" s="381"/>
      <c r="L6" s="381"/>
      <c r="M6" s="316">
        <f t="shared" ref="M6" si="3">C6*0.65%</f>
        <v>366.10937999999999</v>
      </c>
      <c r="N6" s="381"/>
      <c r="O6" s="381"/>
      <c r="P6" s="381"/>
      <c r="Q6" s="381"/>
      <c r="R6" s="381"/>
      <c r="S6" s="381"/>
      <c r="T6" s="381"/>
      <c r="U6" s="381"/>
      <c r="V6" s="316">
        <f t="shared" ref="V6" si="4">C6*0.125%</f>
        <v>70.405649999999994</v>
      </c>
      <c r="W6" s="381"/>
      <c r="X6" s="381"/>
      <c r="Y6" s="381"/>
      <c r="Z6" s="381"/>
      <c r="AA6" s="381"/>
      <c r="AB6" s="381"/>
      <c r="AC6" s="381"/>
      <c r="AD6" s="381"/>
      <c r="AE6" s="316">
        <f t="shared" si="0"/>
        <v>436.51502999999997</v>
      </c>
      <c r="AF6" s="316">
        <v>436.52</v>
      </c>
      <c r="AG6" s="316">
        <f t="shared" si="2"/>
        <v>-4.9700000000143518E-3</v>
      </c>
      <c r="AH6" s="381"/>
      <c r="AI6" s="381"/>
      <c r="AJ6" s="381"/>
      <c r="AK6" s="381"/>
      <c r="AL6" s="381"/>
    </row>
    <row r="7" spans="1:38" s="5" customFormat="1" ht="12" thickBot="1">
      <c r="A7" s="435"/>
      <c r="B7" s="382" t="str">
        <f>'1-συμβολαια'!C7</f>
        <v>χρησικτησία οικοπέδου = 1975 ΑΓΟΡΑΠΩΛΗΣΙΑΣ ΠΡΟΣΥΜΦΩΝΟ 4461καπολα</v>
      </c>
      <c r="C7" s="383">
        <f>'1-συμβολαια'!D7</f>
        <v>21364.14</v>
      </c>
      <c r="D7" s="383"/>
      <c r="E7" s="382"/>
      <c r="F7" s="382"/>
      <c r="G7" s="382"/>
      <c r="H7" s="382"/>
      <c r="I7" s="382"/>
      <c r="J7" s="382"/>
      <c r="K7" s="382"/>
      <c r="L7" s="382"/>
      <c r="M7" s="383">
        <f t="shared" ref="M7" si="5">C7*0.65%</f>
        <v>138.86691000000002</v>
      </c>
      <c r="N7" s="382"/>
      <c r="O7" s="382"/>
      <c r="P7" s="382"/>
      <c r="Q7" s="382"/>
      <c r="R7" s="382"/>
      <c r="S7" s="382"/>
      <c r="T7" s="382"/>
      <c r="U7" s="382"/>
      <c r="V7" s="383">
        <f t="shared" ref="V7" si="6">C7*0.125%</f>
        <v>26.705175000000001</v>
      </c>
      <c r="W7" s="382"/>
      <c r="X7" s="382"/>
      <c r="Y7" s="382"/>
      <c r="Z7" s="382"/>
      <c r="AA7" s="382"/>
      <c r="AB7" s="382"/>
      <c r="AC7" s="382"/>
      <c r="AD7" s="382"/>
      <c r="AE7" s="383">
        <f t="shared" si="0"/>
        <v>165.57208500000002</v>
      </c>
      <c r="AF7" s="383"/>
      <c r="AG7" s="383">
        <f t="shared" si="2"/>
        <v>165.57208500000002</v>
      </c>
      <c r="AH7" s="382"/>
      <c r="AI7" s="382"/>
      <c r="AJ7" s="382"/>
      <c r="AK7" s="382"/>
      <c r="AL7" s="382"/>
    </row>
    <row r="8" spans="1:38">
      <c r="A8" s="672" t="str">
        <f>'1-συμβολαια'!A8</f>
        <v>σύνολο</v>
      </c>
      <c r="B8" s="673"/>
      <c r="C8" s="674"/>
      <c r="D8" s="392">
        <f>SUM(D3:D7)</f>
        <v>0</v>
      </c>
      <c r="E8" s="393"/>
      <c r="F8" s="393"/>
      <c r="G8" s="393"/>
      <c r="H8" s="393"/>
      <c r="I8" s="393"/>
      <c r="J8" s="393"/>
      <c r="K8" s="393"/>
      <c r="L8" s="393"/>
      <c r="M8" s="392">
        <f>SUM(M3:M7)</f>
        <v>801.45539499999995</v>
      </c>
      <c r="N8" s="392"/>
      <c r="O8" s="393"/>
      <c r="P8" s="392"/>
      <c r="Q8" s="393"/>
      <c r="R8" s="393"/>
      <c r="S8" s="393"/>
      <c r="T8" s="393"/>
      <c r="U8" s="393"/>
      <c r="V8" s="392">
        <f>SUM(V3:V7)</f>
        <v>154.1260375</v>
      </c>
      <c r="W8" s="392"/>
      <c r="X8" s="393"/>
      <c r="Y8" s="393"/>
      <c r="Z8" s="393"/>
      <c r="AA8" s="393"/>
      <c r="AB8" s="393"/>
      <c r="AC8" s="393"/>
      <c r="AD8" s="393"/>
      <c r="AE8" s="392">
        <f>SUM(AE3:AE7)</f>
        <v>955.58143250000001</v>
      </c>
      <c r="AF8" s="392">
        <f>SUM(AF3:AF7)</f>
        <v>743.31</v>
      </c>
      <c r="AG8" s="392">
        <f>SUM(AG3:AG7)</f>
        <v>212.27143250000003</v>
      </c>
      <c r="AH8" s="393">
        <f>SUM(AH3:AH7)</f>
        <v>0</v>
      </c>
      <c r="AI8" s="393"/>
      <c r="AJ8" s="393"/>
      <c r="AK8" s="393"/>
      <c r="AL8" s="393"/>
    </row>
    <row r="10" spans="1:38">
      <c r="E10" s="2"/>
      <c r="F10" s="2"/>
      <c r="G10" s="2"/>
      <c r="H10" s="162" t="s">
        <v>336</v>
      </c>
      <c r="I10" s="2"/>
      <c r="J10" s="2"/>
      <c r="K10" s="2"/>
      <c r="L10" s="2"/>
      <c r="M10" s="2"/>
      <c r="N10" s="2"/>
      <c r="O10" s="2"/>
      <c r="P10" s="2"/>
      <c r="Q10" s="162" t="s">
        <v>336</v>
      </c>
      <c r="R10" s="2"/>
      <c r="S10" s="2"/>
      <c r="T10" s="2"/>
      <c r="U10" s="2"/>
      <c r="V10" s="2"/>
      <c r="W10" s="2"/>
      <c r="X10" s="2"/>
      <c r="Y10" s="2"/>
      <c r="Z10" s="162" t="s">
        <v>336</v>
      </c>
      <c r="AA10" s="2"/>
      <c r="AB10" s="2"/>
      <c r="AC10" s="2"/>
      <c r="AD10" s="2"/>
      <c r="AE10" s="2"/>
    </row>
    <row r="11" spans="1:38">
      <c r="E11" s="2"/>
      <c r="F11" s="192" t="s">
        <v>337</v>
      </c>
      <c r="G11" s="192"/>
      <c r="H11" s="192"/>
      <c r="I11" s="192"/>
      <c r="J11" s="192"/>
      <c r="K11" s="192"/>
      <c r="L11" s="192"/>
      <c r="M11" s="192"/>
      <c r="N11" s="192"/>
      <c r="O11" s="192" t="s">
        <v>337</v>
      </c>
      <c r="P11" s="2"/>
      <c r="Q11" s="2"/>
      <c r="R11" s="2"/>
      <c r="S11" s="2"/>
      <c r="T11" s="2"/>
      <c r="U11" s="2"/>
      <c r="V11" s="2"/>
      <c r="W11" s="2"/>
      <c r="X11" s="192" t="s">
        <v>337</v>
      </c>
      <c r="Y11" s="2"/>
      <c r="Z11" s="2"/>
      <c r="AA11" s="2"/>
      <c r="AB11" s="2"/>
      <c r="AC11" s="2"/>
      <c r="AD11" s="2"/>
      <c r="AE11" s="2"/>
    </row>
    <row r="12" spans="1:38">
      <c r="E12" s="2"/>
      <c r="F12" s="2"/>
      <c r="G12" s="2"/>
      <c r="H12" s="2"/>
      <c r="I12" s="4"/>
      <c r="J12" s="166" t="s">
        <v>338</v>
      </c>
      <c r="K12" s="162"/>
      <c r="L12" s="2"/>
      <c r="M12" s="2"/>
      <c r="N12" s="2"/>
      <c r="O12" s="2"/>
      <c r="P12" s="2"/>
      <c r="Q12" s="4"/>
      <c r="R12" s="166" t="s">
        <v>339</v>
      </c>
      <c r="S12" s="166"/>
      <c r="T12" s="166"/>
      <c r="U12" s="166"/>
      <c r="V12" s="4"/>
      <c r="W12" s="4"/>
      <c r="X12" s="4"/>
      <c r="Y12" s="4"/>
      <c r="Z12" s="4"/>
      <c r="AA12" s="166" t="s">
        <v>339</v>
      </c>
      <c r="AB12" s="166"/>
      <c r="AC12" s="166"/>
      <c r="AD12" s="162"/>
      <c r="AE12" s="2"/>
    </row>
    <row r="13" spans="1:38">
      <c r="E13" s="2"/>
      <c r="F13" s="2"/>
      <c r="G13" s="2"/>
      <c r="H13" s="2"/>
      <c r="I13" s="166" t="s">
        <v>339</v>
      </c>
      <c r="J13" s="4"/>
      <c r="K13" s="2"/>
      <c r="L13" s="2"/>
      <c r="M13" s="2"/>
      <c r="N13" s="2"/>
      <c r="O13" s="2"/>
      <c r="P13" s="2"/>
      <c r="Q13" s="4"/>
      <c r="R13" s="4"/>
      <c r="S13" s="166" t="s">
        <v>338</v>
      </c>
      <c r="T13" s="166"/>
      <c r="U13" s="4"/>
      <c r="V13" s="4"/>
      <c r="W13" s="4"/>
      <c r="X13" s="4"/>
      <c r="Y13" s="4"/>
      <c r="Z13" s="4"/>
      <c r="AA13" s="4"/>
      <c r="AB13" s="166" t="s">
        <v>338</v>
      </c>
      <c r="AC13" s="166"/>
      <c r="AD13" s="2"/>
      <c r="AE13" s="2"/>
    </row>
    <row r="14" spans="1:38">
      <c r="E14" s="2"/>
      <c r="F14" s="2"/>
      <c r="G14" s="2"/>
      <c r="H14" s="2"/>
      <c r="I14" s="4"/>
      <c r="J14" s="4"/>
      <c r="K14" s="2"/>
      <c r="L14" s="2"/>
      <c r="M14" s="2"/>
      <c r="N14" s="2"/>
      <c r="O14" s="2"/>
      <c r="P14" s="2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2"/>
      <c r="AE14" s="2"/>
    </row>
    <row r="15" spans="1:38">
      <c r="E15" s="193" t="s">
        <v>340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194" t="s">
        <v>341</v>
      </c>
      <c r="R15" s="2"/>
      <c r="S15" s="2"/>
      <c r="T15" s="2"/>
      <c r="U15" s="2"/>
      <c r="V15" s="2"/>
      <c r="W15" s="2"/>
      <c r="X15" s="2"/>
      <c r="Y15" s="2"/>
      <c r="Z15" s="195" t="s">
        <v>342</v>
      </c>
      <c r="AA15" s="2"/>
      <c r="AB15" s="2"/>
      <c r="AC15" s="2"/>
      <c r="AD15" s="2"/>
      <c r="AE15" s="2"/>
    </row>
    <row r="16" spans="1:38">
      <c r="E16" s="196" t="s">
        <v>343</v>
      </c>
      <c r="F16" s="2"/>
      <c r="G16" s="2"/>
      <c r="H16" s="2"/>
      <c r="I16" s="2"/>
      <c r="J16" s="2"/>
      <c r="K16" s="2"/>
      <c r="L16" s="2"/>
      <c r="M16" s="8"/>
      <c r="N16" s="2"/>
      <c r="O16" s="162"/>
      <c r="P16" s="162"/>
      <c r="Q16" s="162"/>
      <c r="R16" s="162"/>
      <c r="S16" s="197" t="s">
        <v>344</v>
      </c>
      <c r="T16" s="162"/>
      <c r="U16" s="162"/>
      <c r="V16" s="162"/>
      <c r="W16" s="2"/>
      <c r="X16" s="2"/>
      <c r="Y16" s="2"/>
      <c r="Z16" s="2"/>
      <c r="AA16" s="198" t="s">
        <v>345</v>
      </c>
      <c r="AB16" s="2"/>
      <c r="AC16" s="2"/>
      <c r="AD16" s="2"/>
      <c r="AE16" s="2"/>
    </row>
    <row r="17" spans="5:31">
      <c r="E17" s="2"/>
      <c r="F17" s="196" t="s">
        <v>346</v>
      </c>
      <c r="G17" s="2"/>
      <c r="H17" s="2"/>
      <c r="I17" s="2"/>
      <c r="J17" s="2"/>
      <c r="K17" s="2"/>
      <c r="L17" s="2"/>
      <c r="M17" s="8"/>
      <c r="N17" s="2"/>
      <c r="O17" s="2"/>
      <c r="P17" s="2"/>
      <c r="Q17" s="2"/>
      <c r="R17" s="2"/>
      <c r="S17" s="199" t="s">
        <v>347</v>
      </c>
      <c r="T17" s="2"/>
      <c r="U17" s="2"/>
      <c r="V17" s="2"/>
      <c r="W17" s="2"/>
      <c r="X17" s="2"/>
      <c r="Y17" s="2"/>
      <c r="Z17" s="2"/>
      <c r="AA17" s="2"/>
      <c r="AB17" s="199" t="s">
        <v>347</v>
      </c>
      <c r="AC17" s="2"/>
      <c r="AD17" s="2"/>
      <c r="AE17" s="2"/>
    </row>
    <row r="18" spans="5:31">
      <c r="E18" s="2"/>
      <c r="F18" s="2"/>
      <c r="G18" s="2"/>
      <c r="H18" s="2"/>
      <c r="I18" s="2"/>
      <c r="J18" s="2"/>
      <c r="K18" s="2"/>
      <c r="L18" s="2"/>
      <c r="M18" s="8"/>
      <c r="N18" s="2"/>
      <c r="O18" s="2"/>
      <c r="P18" s="162"/>
      <c r="Q18" s="162"/>
      <c r="R18" s="162"/>
      <c r="S18" s="162"/>
      <c r="T18" s="162"/>
      <c r="U18" s="162"/>
      <c r="V18" s="162"/>
      <c r="W18" s="162"/>
      <c r="X18" s="162"/>
      <c r="Y18" s="2"/>
      <c r="Z18" s="2"/>
      <c r="AA18" s="2"/>
      <c r="AB18" s="197" t="s">
        <v>344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</sheetData>
  <mergeCells count="10">
    <mergeCell ref="A8:C8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2025-12-29T19:45:03Z</dcterms:modified>
</cp:coreProperties>
</file>