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T32" i="5"/>
  <c r="T30"/>
  <c r="R32"/>
  <c r="R30"/>
  <c r="U4" l="1"/>
  <c r="U5"/>
  <c r="U6"/>
  <c r="U7"/>
  <c r="U8"/>
  <c r="U9"/>
  <c r="U10"/>
  <c r="U3"/>
  <c r="N11"/>
  <c r="B5"/>
  <c r="B7"/>
  <c r="B8"/>
  <c r="B9"/>
  <c r="B10"/>
  <c r="CA4" i="24"/>
  <c r="CA5"/>
  <c r="CA6"/>
  <c r="CA7"/>
  <c r="CA8"/>
  <c r="CA9"/>
  <c r="CA10"/>
  <c r="CA3"/>
  <c r="BC9"/>
  <c r="BA9"/>
  <c r="BA7"/>
  <c r="BA3"/>
  <c r="AY7"/>
  <c r="AY3"/>
  <c r="S11"/>
  <c r="L7"/>
  <c r="L3"/>
  <c r="E6" i="23"/>
  <c r="C6"/>
  <c r="A5" i="27"/>
  <c r="A7"/>
  <c r="A8"/>
  <c r="A9"/>
  <c r="A10"/>
  <c r="T4" i="20"/>
  <c r="T5"/>
  <c r="T6"/>
  <c r="T7"/>
  <c r="T8"/>
  <c r="T9"/>
  <c r="T10"/>
  <c r="T3"/>
  <c r="S4"/>
  <c r="S5"/>
  <c r="S6"/>
  <c r="S7"/>
  <c r="S8"/>
  <c r="S9"/>
  <c r="S10"/>
  <c r="S3"/>
  <c r="F10" i="4"/>
  <c r="I10" s="1"/>
  <c r="F8"/>
  <c r="I8" s="1"/>
  <c r="I5"/>
  <c r="F5"/>
  <c r="R8" i="16" l="1"/>
  <c r="R7"/>
  <c r="L90" i="1"/>
  <c r="J90"/>
  <c r="I90"/>
  <c r="H90"/>
  <c r="H91" s="1"/>
  <c r="G10" i="12"/>
  <c r="L77" i="1"/>
  <c r="J77"/>
  <c r="I77"/>
  <c r="H77"/>
  <c r="H78" s="1"/>
  <c r="L65"/>
  <c r="J65"/>
  <c r="I65"/>
  <c r="H65"/>
  <c r="H66" s="1"/>
  <c r="G8" i="12"/>
  <c r="H53" i="1" l="1"/>
  <c r="H54" s="1"/>
  <c r="I53"/>
  <c r="J53"/>
  <c r="L53"/>
  <c r="P4"/>
  <c r="P5"/>
  <c r="P6"/>
  <c r="P7"/>
  <c r="P8"/>
  <c r="P9"/>
  <c r="P10"/>
  <c r="P3"/>
  <c r="N5"/>
  <c r="N7"/>
  <c r="N8"/>
  <c r="N9"/>
  <c r="N10"/>
  <c r="N3"/>
  <c r="B5" i="9"/>
  <c r="H41" i="1"/>
  <c r="H42" s="1"/>
  <c r="A4" i="26"/>
  <c r="A5"/>
  <c r="A6"/>
  <c r="A7"/>
  <c r="A8"/>
  <c r="A9"/>
  <c r="A10"/>
  <c r="M41" i="1"/>
  <c r="L41"/>
  <c r="J41"/>
  <c r="I41"/>
  <c r="G5" i="12"/>
  <c r="M29" i="1"/>
  <c r="L29"/>
  <c r="J29"/>
  <c r="I29"/>
  <c r="H29"/>
  <c r="H30" s="1"/>
  <c r="Y25" i="5"/>
  <c r="Y24"/>
  <c r="Y23"/>
  <c r="Y22"/>
  <c r="Y21"/>
  <c r="Y20"/>
  <c r="Y19"/>
  <c r="Y18"/>
  <c r="T26"/>
  <c r="R26"/>
  <c r="Y32" l="1"/>
  <c r="Y30"/>
  <c r="N41" i="1"/>
  <c r="N29"/>
  <c r="Y26" i="5"/>
  <c r="Y4" l="1"/>
  <c r="Y5"/>
  <c r="Y6"/>
  <c r="Y7"/>
  <c r="Y8"/>
  <c r="Y9"/>
  <c r="Y10"/>
  <c r="Y3"/>
  <c r="P11"/>
  <c r="AY9" i="24"/>
  <c r="U10" i="20"/>
  <c r="U4"/>
  <c r="Q11"/>
  <c r="R11"/>
  <c r="U5"/>
  <c r="U7"/>
  <c r="U8"/>
  <c r="U9" l="1"/>
  <c r="U6"/>
  <c r="T11"/>
  <c r="S11"/>
  <c r="U3"/>
  <c r="P11"/>
  <c r="F3" i="4"/>
  <c r="I3" s="1"/>
  <c r="F9"/>
  <c r="I9" s="1"/>
  <c r="F7"/>
  <c r="I7" s="1"/>
  <c r="B8" i="16"/>
  <c r="C6" l="1"/>
  <c r="B6"/>
  <c r="A6"/>
  <c r="G7" i="12" l="1"/>
  <c r="G9"/>
  <c r="BQ11" i="24" l="1"/>
  <c r="BR11"/>
  <c r="BS11"/>
  <c r="J4" i="1" l="1"/>
  <c r="J3"/>
  <c r="I3"/>
  <c r="F3" i="24"/>
  <c r="F4"/>
  <c r="F5"/>
  <c r="F6"/>
  <c r="F7"/>
  <c r="F8"/>
  <c r="F9"/>
  <c r="F10"/>
  <c r="V3" i="5" l="1"/>
  <c r="V4"/>
  <c r="V5"/>
  <c r="V6"/>
  <c r="V7"/>
  <c r="V8"/>
  <c r="V9"/>
  <c r="V10"/>
  <c r="G3" i="12"/>
  <c r="I3" i="13" l="1"/>
  <c r="I4"/>
  <c r="I5"/>
  <c r="I6"/>
  <c r="I7"/>
  <c r="I8"/>
  <c r="I9"/>
  <c r="I10"/>
  <c r="F3" i="12" l="1"/>
  <c r="F3" i="1" s="1"/>
  <c r="F4" i="12"/>
  <c r="F4" i="1" s="1"/>
  <c r="F5" i="12"/>
  <c r="F6"/>
  <c r="F7"/>
  <c r="F8"/>
  <c r="F9"/>
  <c r="F10"/>
  <c r="W11" i="9"/>
  <c r="P11" i="4"/>
  <c r="BD3" i="24"/>
  <c r="BD4"/>
  <c r="BD5"/>
  <c r="BD6"/>
  <c r="BD7"/>
  <c r="BD8"/>
  <c r="BD9"/>
  <c r="BD10"/>
  <c r="AX3"/>
  <c r="AX4"/>
  <c r="AX5"/>
  <c r="AX6"/>
  <c r="AX7"/>
  <c r="AX8"/>
  <c r="AX9"/>
  <c r="AX10"/>
  <c r="R11"/>
  <c r="Q11" l="1"/>
  <c r="Q3" i="4"/>
  <c r="Q4"/>
  <c r="Q5"/>
  <c r="Q6"/>
  <c r="Q7"/>
  <c r="Q8"/>
  <c r="Q9"/>
  <c r="Q10"/>
  <c r="AN3" i="16"/>
  <c r="AN4"/>
  <c r="AN5"/>
  <c r="AN6"/>
  <c r="AN7"/>
  <c r="AN8"/>
  <c r="AN9"/>
  <c r="AN10"/>
  <c r="AM3"/>
  <c r="AM4"/>
  <c r="AM5"/>
  <c r="AM6"/>
  <c r="AM7"/>
  <c r="AM8"/>
  <c r="AM9"/>
  <c r="AM10"/>
  <c r="BT10" i="24"/>
  <c r="BT9"/>
  <c r="BT8"/>
  <c r="BT7"/>
  <c r="BT6"/>
  <c r="BT5"/>
  <c r="BT4"/>
  <c r="BT3"/>
  <c r="AH10"/>
  <c r="AH9"/>
  <c r="AH8"/>
  <c r="AH7"/>
  <c r="AH6"/>
  <c r="AH5"/>
  <c r="AH4"/>
  <c r="AH3"/>
  <c r="D3" l="1"/>
  <c r="D4"/>
  <c r="D10"/>
  <c r="D6"/>
  <c r="D7"/>
  <c r="D8"/>
  <c r="D9"/>
  <c r="D5"/>
  <c r="L16" i="27"/>
  <c r="L15"/>
  <c r="I4" i="1"/>
  <c r="P11" i="24" l="1"/>
  <c r="AT11"/>
  <c r="AU11"/>
  <c r="W11"/>
  <c r="J5" i="1"/>
  <c r="J6"/>
  <c r="J7"/>
  <c r="J8"/>
  <c r="J9"/>
  <c r="J10"/>
  <c r="T11" i="23"/>
  <c r="U11" i="24"/>
  <c r="V11"/>
  <c r="U11" i="9"/>
  <c r="V11"/>
  <c r="X11"/>
  <c r="Y11"/>
  <c r="AD11" i="16" l="1"/>
  <c r="AE11"/>
  <c r="AF11"/>
  <c r="AH11"/>
  <c r="AI11"/>
  <c r="AL11"/>
  <c r="AM11"/>
  <c r="M11" i="9"/>
  <c r="D11" i="15" l="1"/>
  <c r="E11"/>
  <c r="F11"/>
  <c r="G11" l="1"/>
  <c r="F5" i="1" l="1"/>
  <c r="F6"/>
  <c r="F7"/>
  <c r="F8"/>
  <c r="F9"/>
  <c r="F10"/>
  <c r="T11" i="5" l="1"/>
  <c r="R11"/>
  <c r="E10" l="1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11" l="1"/>
  <c r="C10" i="28" l="1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1" i="10"/>
  <c r="Q11" l="1"/>
  <c r="O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1" l="1"/>
  <c r="A10" i="22"/>
  <c r="A9"/>
  <c r="A8"/>
  <c r="A7"/>
  <c r="A6"/>
  <c r="A5"/>
  <c r="A4"/>
  <c r="A3"/>
  <c r="A10" i="8"/>
  <c r="A9"/>
  <c r="A8"/>
  <c r="A7"/>
  <c r="A6"/>
  <c r="A5"/>
  <c r="A4"/>
  <c r="A3"/>
  <c r="T11" i="9" l="1"/>
  <c r="S11"/>
  <c r="J11" l="1"/>
  <c r="I11"/>
  <c r="H11"/>
  <c r="G11"/>
  <c r="F11"/>
  <c r="E11"/>
  <c r="D10" l="1"/>
  <c r="C10"/>
  <c r="B10"/>
  <c r="A10"/>
  <c r="D9"/>
  <c r="C9"/>
  <c r="B9"/>
  <c r="A9"/>
  <c r="D8"/>
  <c r="C8"/>
  <c r="B8"/>
  <c r="A8"/>
  <c r="D7"/>
  <c r="C7"/>
  <c r="B7"/>
  <c r="A7"/>
  <c r="D6"/>
  <c r="C6"/>
  <c r="A6"/>
  <c r="D5"/>
  <c r="C5"/>
  <c r="A5"/>
  <c r="D4"/>
  <c r="C4"/>
  <c r="A4"/>
  <c r="D3"/>
  <c r="C3"/>
  <c r="B3"/>
  <c r="A3"/>
  <c r="BP11" i="24" l="1"/>
  <c r="BO11"/>
  <c r="BN11"/>
  <c r="BM11"/>
  <c r="BL11"/>
  <c r="BK11"/>
  <c r="BJ11"/>
  <c r="BI11"/>
  <c r="BG11"/>
  <c r="BF11"/>
  <c r="BE11"/>
  <c r="BC11"/>
  <c r="BB11"/>
  <c r="BA11"/>
  <c r="AZ11"/>
  <c r="AY11"/>
  <c r="AW11"/>
  <c r="AS11"/>
  <c r="AR11"/>
  <c r="AQ11"/>
  <c r="AP11"/>
  <c r="AO11"/>
  <c r="AN11"/>
  <c r="AM11"/>
  <c r="AL11"/>
  <c r="AK11"/>
  <c r="AJ11"/>
  <c r="AG11"/>
  <c r="AF11"/>
  <c r="AE11"/>
  <c r="AD11"/>
  <c r="AC11"/>
  <c r="AB11"/>
  <c r="AA11"/>
  <c r="Z11"/>
  <c r="X11"/>
  <c r="T11"/>
  <c r="O11"/>
  <c r="N11"/>
  <c r="M11"/>
  <c r="L11"/>
  <c r="K11"/>
  <c r="BH10"/>
  <c r="I10"/>
  <c r="CB10" s="1"/>
  <c r="G10"/>
  <c r="B10"/>
  <c r="A10"/>
  <c r="BH9"/>
  <c r="I9"/>
  <c r="CB9" s="1"/>
  <c r="G9"/>
  <c r="B9"/>
  <c r="A9"/>
  <c r="BH8"/>
  <c r="I8"/>
  <c r="CB8" s="1"/>
  <c r="G8"/>
  <c r="B8"/>
  <c r="A8"/>
  <c r="BH7"/>
  <c r="I7"/>
  <c r="CB7" s="1"/>
  <c r="G7"/>
  <c r="B7"/>
  <c r="A7"/>
  <c r="BH6"/>
  <c r="I6"/>
  <c r="CB6" s="1"/>
  <c r="G6"/>
  <c r="B6"/>
  <c r="A6"/>
  <c r="BH5"/>
  <c r="I5"/>
  <c r="CB5" s="1"/>
  <c r="G5"/>
  <c r="B5"/>
  <c r="A5"/>
  <c r="BH4"/>
  <c r="I4"/>
  <c r="CB4" s="1"/>
  <c r="G4"/>
  <c r="B4"/>
  <c r="A4"/>
  <c r="BH3"/>
  <c r="I3"/>
  <c r="CB3" s="1"/>
  <c r="G3"/>
  <c r="B3"/>
  <c r="A3"/>
  <c r="BD11"/>
  <c r="C20" i="23"/>
  <c r="S11"/>
  <c r="R11"/>
  <c r="Q11"/>
  <c r="P11"/>
  <c r="O11"/>
  <c r="N11"/>
  <c r="M11"/>
  <c r="L11"/>
  <c r="K11"/>
  <c r="J11"/>
  <c r="I11"/>
  <c r="BH11" i="24" l="1"/>
  <c r="BT11"/>
  <c r="AX11"/>
  <c r="AH11"/>
  <c r="G11"/>
  <c r="F11" s="1"/>
  <c r="D11"/>
  <c r="I11"/>
  <c r="B10" i="23" l="1"/>
  <c r="A10"/>
  <c r="B9"/>
  <c r="A9"/>
  <c r="B8"/>
  <c r="A8"/>
  <c r="B7"/>
  <c r="A7"/>
  <c r="B6"/>
  <c r="A6"/>
  <c r="B5"/>
  <c r="A5"/>
  <c r="B4"/>
  <c r="A4"/>
  <c r="B3"/>
  <c r="A3"/>
  <c r="H11" i="15" l="1"/>
  <c r="C10"/>
  <c r="B10"/>
  <c r="A10"/>
  <c r="C9"/>
  <c r="B9"/>
  <c r="A9"/>
  <c r="C8"/>
  <c r="B8"/>
  <c r="A8"/>
  <c r="C7"/>
  <c r="B7"/>
  <c r="A7"/>
  <c r="C6"/>
  <c r="B6"/>
  <c r="A6"/>
  <c r="C5"/>
  <c r="B5" l="1"/>
  <c r="A5"/>
  <c r="C4"/>
  <c r="B4"/>
  <c r="A4"/>
  <c r="C3"/>
  <c r="B3"/>
  <c r="A3"/>
  <c r="A11" i="27" l="1"/>
  <c r="C10"/>
  <c r="B10"/>
  <c r="C9"/>
  <c r="B9"/>
  <c r="C8"/>
  <c r="B8"/>
  <c r="C7"/>
  <c r="B7"/>
  <c r="C6"/>
  <c r="B6"/>
  <c r="C5"/>
  <c r="B5"/>
  <c r="C4"/>
  <c r="B4"/>
  <c r="C3"/>
  <c r="B3"/>
  <c r="A3"/>
  <c r="AH11" i="26"/>
  <c r="A11"/>
  <c r="C10" l="1"/>
  <c r="B10"/>
  <c r="C9"/>
  <c r="B9"/>
  <c r="C8"/>
  <c r="B8"/>
  <c r="C7"/>
  <c r="B7"/>
  <c r="C6"/>
  <c r="B6"/>
  <c r="C5"/>
  <c r="B5"/>
  <c r="C4"/>
  <c r="B4"/>
  <c r="C3"/>
  <c r="B3"/>
  <c r="A3"/>
  <c r="V6" l="1"/>
  <c r="F6" i="27" s="1"/>
  <c r="M6" i="26"/>
  <c r="V5"/>
  <c r="M5"/>
  <c r="V7"/>
  <c r="F7" i="27" s="1"/>
  <c r="M7" i="26"/>
  <c r="E7" i="27" s="1"/>
  <c r="V9" i="26"/>
  <c r="M9"/>
  <c r="V8"/>
  <c r="M8"/>
  <c r="V10"/>
  <c r="F10" i="27" s="1"/>
  <c r="M10" i="26"/>
  <c r="V3"/>
  <c r="F3" i="27" s="1"/>
  <c r="M3" i="26"/>
  <c r="E3" i="27" s="1"/>
  <c r="D8"/>
  <c r="M4" i="26"/>
  <c r="V4"/>
  <c r="D7" i="27"/>
  <c r="D10"/>
  <c r="D4"/>
  <c r="D6"/>
  <c r="V11" i="20"/>
  <c r="O11"/>
  <c r="N11"/>
  <c r="M11"/>
  <c r="L11"/>
  <c r="K11"/>
  <c r="J11"/>
  <c r="I11"/>
  <c r="E11"/>
  <c r="H10" i="24"/>
  <c r="D10" i="20"/>
  <c r="C10"/>
  <c r="B10"/>
  <c r="A10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K11" i="4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P11"/>
  <c r="AO11"/>
  <c r="AN11"/>
  <c r="AL11"/>
  <c r="AK11"/>
  <c r="AJ11"/>
  <c r="AI11"/>
  <c r="AH11"/>
  <c r="AG11"/>
  <c r="AF11"/>
  <c r="AE11"/>
  <c r="AD11"/>
  <c r="AC11"/>
  <c r="AB11"/>
  <c r="AA11"/>
  <c r="Y11"/>
  <c r="W11"/>
  <c r="T11"/>
  <c r="S11"/>
  <c r="R11"/>
  <c r="O11"/>
  <c r="N11"/>
  <c r="M11"/>
  <c r="H11"/>
  <c r="G11"/>
  <c r="F11"/>
  <c r="E11"/>
  <c r="E10" i="24"/>
  <c r="D10" i="4"/>
  <c r="C10"/>
  <c r="B10"/>
  <c r="A10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4" i="24"/>
  <c r="D4" i="4"/>
  <c r="C4"/>
  <c r="B4"/>
  <c r="A4"/>
  <c r="E3" i="24"/>
  <c r="D3" i="4"/>
  <c r="C3"/>
  <c r="B3"/>
  <c r="A3"/>
  <c r="E6" i="27" l="1"/>
  <c r="V11" i="5"/>
  <c r="AE10" i="26"/>
  <c r="AG10" s="1"/>
  <c r="AE7"/>
  <c r="AG7" s="1"/>
  <c r="E10" i="27"/>
  <c r="H11" i="24"/>
  <c r="U11" i="20"/>
  <c r="E11" i="24"/>
  <c r="Q11" i="4"/>
  <c r="I11"/>
  <c r="D3" i="27"/>
  <c r="AE3" i="26"/>
  <c r="AG3" s="1"/>
  <c r="AE6"/>
  <c r="AG6" s="1"/>
  <c r="AC11" i="16"/>
  <c r="AB11"/>
  <c r="AA11"/>
  <c r="W11"/>
  <c r="V11"/>
  <c r="U11"/>
  <c r="T11"/>
  <c r="S11"/>
  <c r="R11"/>
  <c r="I10" i="5" l="1"/>
  <c r="P10" i="9"/>
  <c r="I6" i="5"/>
  <c r="P6" i="9"/>
  <c r="I3" i="5"/>
  <c r="P3" i="9"/>
  <c r="I7" i="5"/>
  <c r="P7" i="9"/>
  <c r="D11" i="26"/>
  <c r="M11"/>
  <c r="C10" i="24" l="1"/>
  <c r="R10" i="9" s="1"/>
  <c r="E10" i="16"/>
  <c r="I10" s="1"/>
  <c r="D10"/>
  <c r="H10" s="1"/>
  <c r="C10"/>
  <c r="B10"/>
  <c r="A10"/>
  <c r="C9" i="24"/>
  <c r="R9" i="9" s="1"/>
  <c r="E9" i="16"/>
  <c r="I9" s="1"/>
  <c r="D9"/>
  <c r="H9" s="1"/>
  <c r="C9"/>
  <c r="B9"/>
  <c r="A9"/>
  <c r="C8" i="24"/>
  <c r="R8" i="9" s="1"/>
  <c r="E8" i="16"/>
  <c r="I8" s="1"/>
  <c r="D8"/>
  <c r="H8" s="1"/>
  <c r="C8"/>
  <c r="A8"/>
  <c r="C7" i="24"/>
  <c r="R7" i="9" s="1"/>
  <c r="E7" i="16"/>
  <c r="I7" s="1"/>
  <c r="D7"/>
  <c r="H7" s="1"/>
  <c r="C7"/>
  <c r="B7"/>
  <c r="A7"/>
  <c r="C6" i="24"/>
  <c r="R6" i="9" s="1"/>
  <c r="E6" i="16"/>
  <c r="I6" s="1"/>
  <c r="D6"/>
  <c r="H6" s="1"/>
  <c r="C5" i="24"/>
  <c r="R5" i="9" s="1"/>
  <c r="E5" i="16"/>
  <c r="I5" s="1"/>
  <c r="D5"/>
  <c r="H5" s="1"/>
  <c r="C5"/>
  <c r="B5"/>
  <c r="A5"/>
  <c r="C4" i="24"/>
  <c r="R4" i="9" s="1"/>
  <c r="E4" i="16"/>
  <c r="I4" s="1"/>
  <c r="D4"/>
  <c r="H4" s="1"/>
  <c r="C4"/>
  <c r="B4"/>
  <c r="A4"/>
  <c r="C3" i="24"/>
  <c r="R3" i="9" s="1"/>
  <c r="E3" i="16"/>
  <c r="I3" s="1"/>
  <c r="D3"/>
  <c r="H3" s="1"/>
  <c r="C3"/>
  <c r="B3"/>
  <c r="A3"/>
  <c r="B10" i="14"/>
  <c r="A10"/>
  <c r="B9"/>
  <c r="A9"/>
  <c r="B8"/>
  <c r="A8"/>
  <c r="B7"/>
  <c r="A7"/>
  <c r="B6"/>
  <c r="A6"/>
  <c r="B5"/>
  <c r="A5"/>
  <c r="B4"/>
  <c r="A4"/>
  <c r="B3"/>
  <c r="A3"/>
  <c r="G11" i="12"/>
  <c r="Q6" i="9" l="1"/>
  <c r="G6" i="5" s="1"/>
  <c r="Q8" i="9"/>
  <c r="G8" i="5" s="1"/>
  <c r="Q4" i="9"/>
  <c r="G4" i="5" s="1"/>
  <c r="Q10" i="9"/>
  <c r="G10" i="5" s="1"/>
  <c r="Q3" i="9"/>
  <c r="G3" i="5" s="1"/>
  <c r="Q5" i="9"/>
  <c r="G5" i="5" s="1"/>
  <c r="Q7" i="9"/>
  <c r="G7" i="5" s="1"/>
  <c r="Q9" i="9"/>
  <c r="G9" i="5" s="1"/>
  <c r="L7" i="16"/>
  <c r="K7"/>
  <c r="J7"/>
  <c r="L9"/>
  <c r="K9"/>
  <c r="J9"/>
  <c r="P5"/>
  <c r="N5" s="1"/>
  <c r="P7"/>
  <c r="N7" s="1"/>
  <c r="P9"/>
  <c r="N9" s="1"/>
  <c r="L3"/>
  <c r="J3"/>
  <c r="K3"/>
  <c r="K5"/>
  <c r="L5"/>
  <c r="J5"/>
  <c r="P6"/>
  <c r="N6" s="1"/>
  <c r="P10"/>
  <c r="N10" s="1"/>
  <c r="L4"/>
  <c r="K4"/>
  <c r="J4"/>
  <c r="L6"/>
  <c r="K6"/>
  <c r="J6"/>
  <c r="L8"/>
  <c r="K8"/>
  <c r="J8"/>
  <c r="L10"/>
  <c r="J10"/>
  <c r="K10"/>
  <c r="AN11"/>
  <c r="O10" l="1"/>
  <c r="M10" s="1"/>
  <c r="H10" i="1" s="1"/>
  <c r="O5" i="16"/>
  <c r="Q5" s="1"/>
  <c r="R5" i="10" s="1"/>
  <c r="O7" i="16"/>
  <c r="Q7" s="1"/>
  <c r="R7" i="10" s="1"/>
  <c r="P4" i="16"/>
  <c r="N4" s="1"/>
  <c r="J11"/>
  <c r="O6"/>
  <c r="O4"/>
  <c r="O3"/>
  <c r="O9"/>
  <c r="P8"/>
  <c r="N8" s="1"/>
  <c r="P3"/>
  <c r="N3" s="1"/>
  <c r="L11"/>
  <c r="O8"/>
  <c r="K11"/>
  <c r="I11"/>
  <c r="C11" i="24"/>
  <c r="H11" i="16"/>
  <c r="C10" i="12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1"/>
  <c r="CB11" i="24" l="1"/>
  <c r="Q11" i="9"/>
  <c r="R11"/>
  <c r="G11" i="5"/>
  <c r="M5" i="16"/>
  <c r="H5" i="1" s="1"/>
  <c r="Q10" i="16"/>
  <c r="R10" i="10" s="1"/>
  <c r="M7" i="16"/>
  <c r="H7" i="1" s="1"/>
  <c r="M4" i="16"/>
  <c r="H4" i="1" s="1"/>
  <c r="Q4" i="16"/>
  <c r="R4" i="10" s="1"/>
  <c r="Q3" i="16"/>
  <c r="R3" i="10" s="1"/>
  <c r="M3" i="16"/>
  <c r="H3" i="1" s="1"/>
  <c r="P11" i="16"/>
  <c r="O11"/>
  <c r="Q6"/>
  <c r="R6" i="10" s="1"/>
  <c r="M6" i="16"/>
  <c r="H6" i="1" s="1"/>
  <c r="M9" i="16"/>
  <c r="H9" i="1" s="1"/>
  <c r="Q9" i="16"/>
  <c r="R9" i="10" s="1"/>
  <c r="M8" i="16"/>
  <c r="H8" i="1" s="1"/>
  <c r="Q8" i="16"/>
  <c r="R8" i="10" s="1"/>
  <c r="CA11" i="24"/>
  <c r="E11" i="13"/>
  <c r="D11"/>
  <c r="N11" i="16" l="1"/>
  <c r="Q11"/>
  <c r="R11" i="10"/>
  <c r="M11" i="16"/>
  <c r="M10" i="13" l="1"/>
  <c r="P10" i="14" s="1"/>
  <c r="C10" i="13"/>
  <c r="F10" s="1"/>
  <c r="B10"/>
  <c r="A10"/>
  <c r="M9"/>
  <c r="P9" i="14" s="1"/>
  <c r="C9" i="13"/>
  <c r="F9" s="1"/>
  <c r="B9"/>
  <c r="A9"/>
  <c r="M8"/>
  <c r="P8" i="14" s="1"/>
  <c r="C8" i="13"/>
  <c r="F8" s="1"/>
  <c r="B8"/>
  <c r="A8"/>
  <c r="M7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F3" s="1"/>
  <c r="B3"/>
  <c r="A3"/>
  <c r="G4" l="1"/>
  <c r="H4"/>
  <c r="G6"/>
  <c r="H6"/>
  <c r="G8"/>
  <c r="H8"/>
  <c r="G10"/>
  <c r="H10"/>
  <c r="G3"/>
  <c r="H3"/>
  <c r="G5"/>
  <c r="H5"/>
  <c r="G7"/>
  <c r="H7"/>
  <c r="G9"/>
  <c r="H9"/>
  <c r="D10" i="25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11" i="1"/>
  <c r="K11"/>
  <c r="P11" i="14" l="1"/>
  <c r="I10" i="1" l="1"/>
  <c r="I9"/>
  <c r="I8"/>
  <c r="G8" s="1"/>
  <c r="I7"/>
  <c r="I6"/>
  <c r="I5"/>
  <c r="F11" l="1"/>
  <c r="I11" l="1"/>
  <c r="J11"/>
  <c r="J3" i="5" l="1"/>
  <c r="J4"/>
  <c r="J7"/>
  <c r="J8"/>
  <c r="J6"/>
  <c r="J10"/>
  <c r="J5"/>
  <c r="J9"/>
  <c r="G9" i="1" l="1"/>
  <c r="G7"/>
  <c r="G5"/>
  <c r="G10"/>
  <c r="G6"/>
  <c r="G11" l="1"/>
  <c r="H11" l="1"/>
  <c r="K6" i="13" l="1"/>
  <c r="H7" i="27"/>
  <c r="J10" i="13"/>
  <c r="M11"/>
  <c r="AE4" i="26"/>
  <c r="AG4" s="1"/>
  <c r="F5" i="27"/>
  <c r="AE8" i="26"/>
  <c r="AG8" s="1"/>
  <c r="AE9"/>
  <c r="AG9" s="1"/>
  <c r="AF11"/>
  <c r="D5" i="27"/>
  <c r="D9"/>
  <c r="E4"/>
  <c r="E5"/>
  <c r="E8"/>
  <c r="E9"/>
  <c r="I8" i="5" l="1"/>
  <c r="P8" i="9"/>
  <c r="I9" i="5"/>
  <c r="P9" i="9"/>
  <c r="F9" i="27"/>
  <c r="I4" i="5"/>
  <c r="P4" i="9"/>
  <c r="I10" i="27"/>
  <c r="W10"/>
  <c r="J6"/>
  <c r="X6"/>
  <c r="J11" i="5"/>
  <c r="D11" i="27"/>
  <c r="F4"/>
  <c r="E11"/>
  <c r="J5" i="13"/>
  <c r="K5"/>
  <c r="H5" i="27"/>
  <c r="J9" i="13"/>
  <c r="K9"/>
  <c r="H9" i="27"/>
  <c r="J7" i="13"/>
  <c r="K7"/>
  <c r="J4"/>
  <c r="K4"/>
  <c r="H4" i="27"/>
  <c r="V11" i="26"/>
  <c r="F8" i="27"/>
  <c r="H3"/>
  <c r="J3" i="13"/>
  <c r="K3"/>
  <c r="H8" i="27"/>
  <c r="F11" i="13"/>
  <c r="AE5" i="26"/>
  <c r="AG5" s="1"/>
  <c r="J8" i="13"/>
  <c r="H10" i="27"/>
  <c r="K10" i="13"/>
  <c r="H6" i="27"/>
  <c r="J6" i="13"/>
  <c r="G4" i="27"/>
  <c r="G11" i="13"/>
  <c r="K8"/>
  <c r="I5" i="5" l="1"/>
  <c r="P5" i="9"/>
  <c r="V6" i="27"/>
  <c r="V9"/>
  <c r="V4"/>
  <c r="J8"/>
  <c r="X8"/>
  <c r="J3"/>
  <c r="X3"/>
  <c r="I4"/>
  <c r="W4"/>
  <c r="I8"/>
  <c r="W8"/>
  <c r="G5"/>
  <c r="V5"/>
  <c r="I7"/>
  <c r="W7"/>
  <c r="I3"/>
  <c r="W3"/>
  <c r="J7"/>
  <c r="X7"/>
  <c r="V10"/>
  <c r="V8"/>
  <c r="I6"/>
  <c r="W6"/>
  <c r="J4"/>
  <c r="X4"/>
  <c r="I9"/>
  <c r="W9"/>
  <c r="I5"/>
  <c r="W5"/>
  <c r="J10"/>
  <c r="X10"/>
  <c r="G7"/>
  <c r="V7"/>
  <c r="J9"/>
  <c r="X9"/>
  <c r="J5"/>
  <c r="X5"/>
  <c r="V3"/>
  <c r="N7" i="13"/>
  <c r="G9" i="27"/>
  <c r="N9" i="13"/>
  <c r="N4"/>
  <c r="AG11" i="26"/>
  <c r="N5" i="13"/>
  <c r="G6" i="27"/>
  <c r="N6" i="13"/>
  <c r="G10" i="27"/>
  <c r="N10" i="13"/>
  <c r="I11"/>
  <c r="J11"/>
  <c r="G3" i="27"/>
  <c r="N3" i="13"/>
  <c r="AE11" i="26"/>
  <c r="K11" i="13"/>
  <c r="G8" i="27"/>
  <c r="N8" i="13"/>
  <c r="H11"/>
  <c r="F11" i="27"/>
  <c r="P11" i="9" l="1"/>
  <c r="I11" i="5"/>
  <c r="L8" i="13"/>
  <c r="E8" i="1" s="1"/>
  <c r="L8" s="1"/>
  <c r="L8" i="9"/>
  <c r="L6" i="13"/>
  <c r="E6" i="1" s="1"/>
  <c r="L6" s="1"/>
  <c r="L6" i="9"/>
  <c r="L5" i="13"/>
  <c r="E5" i="1" s="1"/>
  <c r="L5" s="1"/>
  <c r="L5" i="9"/>
  <c r="L7" i="13"/>
  <c r="E7" i="1" s="1"/>
  <c r="L7" s="1"/>
  <c r="L7" i="9"/>
  <c r="I11" i="27"/>
  <c r="L3" i="13"/>
  <c r="E3" i="1" s="1"/>
  <c r="L3" s="1"/>
  <c r="L3" i="9"/>
  <c r="L10" i="13"/>
  <c r="E10" i="1" s="1"/>
  <c r="L10" s="1"/>
  <c r="L10" i="9"/>
  <c r="L4" i="13"/>
  <c r="E4" i="1" s="1"/>
  <c r="L4" s="1"/>
  <c r="L4" i="9"/>
  <c r="L9" i="13"/>
  <c r="E9" i="1" s="1"/>
  <c r="L9" s="1"/>
  <c r="L9" i="9"/>
  <c r="J11" i="27"/>
  <c r="H11"/>
  <c r="N11" i="13"/>
  <c r="G11" i="27"/>
  <c r="O4" i="1" l="1"/>
  <c r="N4" i="9" s="1"/>
  <c r="O3" i="1"/>
  <c r="N3" i="9" s="1"/>
  <c r="C4" i="23"/>
  <c r="F4" i="5"/>
  <c r="H4" s="1"/>
  <c r="O4" i="9"/>
  <c r="F3" i="5"/>
  <c r="H3" s="1"/>
  <c r="O3" i="9"/>
  <c r="O9"/>
  <c r="F9" i="5"/>
  <c r="H9" s="1"/>
  <c r="O10" i="9"/>
  <c r="F10" i="5"/>
  <c r="H10" s="1"/>
  <c r="O7" i="9"/>
  <c r="F7" i="5"/>
  <c r="H7" s="1"/>
  <c r="O5" i="9"/>
  <c r="F5" i="5"/>
  <c r="H5" s="1"/>
  <c r="O5" i="1"/>
  <c r="N5" i="9" s="1"/>
  <c r="F6" i="5"/>
  <c r="H6" s="1"/>
  <c r="O6" i="9"/>
  <c r="O8" i="1"/>
  <c r="N8" i="9" s="1"/>
  <c r="O8"/>
  <c r="F8" i="5"/>
  <c r="H8" s="1"/>
  <c r="L11" i="9"/>
  <c r="L11" i="13"/>
  <c r="K8" i="5" l="1"/>
  <c r="Q23" s="1"/>
  <c r="K3"/>
  <c r="Q18" s="1"/>
  <c r="K5"/>
  <c r="Q20" s="1"/>
  <c r="K4"/>
  <c r="Q19" s="1"/>
  <c r="W8"/>
  <c r="K7" i="9"/>
  <c r="P7" i="10" s="1"/>
  <c r="W5" i="5"/>
  <c r="W4"/>
  <c r="K9" i="9"/>
  <c r="P9" i="10" s="1"/>
  <c r="O9" i="1"/>
  <c r="N9" i="9" s="1"/>
  <c r="K9" i="5" s="1"/>
  <c r="Q24" s="1"/>
  <c r="K3" i="9"/>
  <c r="P3" i="10" s="1"/>
  <c r="O7" i="1"/>
  <c r="N7" i="9" s="1"/>
  <c r="K7" i="5" s="1"/>
  <c r="Q22" s="1"/>
  <c r="W9"/>
  <c r="D4" i="23"/>
  <c r="E4" s="1"/>
  <c r="K4" i="9"/>
  <c r="P4" i="10" s="1"/>
  <c r="W10" i="5"/>
  <c r="K8" i="9"/>
  <c r="P8" i="10" s="1"/>
  <c r="K6" i="9"/>
  <c r="P6" i="10" s="1"/>
  <c r="K5" i="9"/>
  <c r="P5" i="10" s="1"/>
  <c r="W3" i="5"/>
  <c r="K10" i="9"/>
  <c r="P10" i="10" s="1"/>
  <c r="O10" i="1"/>
  <c r="N10" i="9" s="1"/>
  <c r="K10" i="5" s="1"/>
  <c r="Q25" s="1"/>
  <c r="O11" i="9"/>
  <c r="O6" i="1"/>
  <c r="N6" i="9" s="1"/>
  <c r="K6" i="5" s="1"/>
  <c r="Q21" s="1"/>
  <c r="F11"/>
  <c r="N11" i="1"/>
  <c r="E11"/>
  <c r="L11"/>
  <c r="S25" i="5" l="1"/>
  <c r="S23"/>
  <c r="S20"/>
  <c r="S24"/>
  <c r="S18"/>
  <c r="Q26"/>
  <c r="S19"/>
  <c r="Q10"/>
  <c r="O10"/>
  <c r="Q9"/>
  <c r="O9"/>
  <c r="O8"/>
  <c r="Q8"/>
  <c r="Q5"/>
  <c r="O5"/>
  <c r="Q4"/>
  <c r="O4"/>
  <c r="O3"/>
  <c r="Q3"/>
  <c r="W6"/>
  <c r="S21" s="1"/>
  <c r="W7"/>
  <c r="S22" s="1"/>
  <c r="K11" i="9"/>
  <c r="H11" i="5"/>
  <c r="D11" i="23"/>
  <c r="S26" i="5" l="1"/>
  <c r="Q6"/>
  <c r="O6"/>
  <c r="O7"/>
  <c r="Q7"/>
  <c r="P11" i="10"/>
  <c r="U11" i="5"/>
  <c r="E11" i="23"/>
  <c r="C11"/>
  <c r="O11" i="1"/>
  <c r="O11" i="5" l="1"/>
  <c r="N11" i="9"/>
  <c r="W11" i="5"/>
  <c r="Q11" l="1"/>
  <c r="K11"/>
  <c r="L11"/>
  <c r="S11"/>
</calcChain>
</file>

<file path=xl/sharedStrings.xml><?xml version="1.0" encoding="utf-8"?>
<sst xmlns="http://schemas.openxmlformats.org/spreadsheetml/2006/main" count="1113" uniqueCount="565">
  <si>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</si>
  <si>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</si>
  <si>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</si>
  <si>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</si>
  <si>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</si>
  <si>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</si>
  <si>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</si>
  <si>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</si>
  <si>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</si>
  <si>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</si>
  <si>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</si>
  <si>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</si>
  <si>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</si>
  <si>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</si>
  <si>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</si>
  <si>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</si>
  <si>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</si>
  <si>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</si>
  <si>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</si>
  <si>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</si>
  <si>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</si>
  <si>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</si>
  <si>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</si>
  <si>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</si>
  <si>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</si>
  <si>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</si>
  <si>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</si>
  <si>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</si>
  <si>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</si>
  <si>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</si>
  <si>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</si>
  <si>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</si>
  <si>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</si>
  <si>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</si>
  <si>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</si>
  <si>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</si>
  <si>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</si>
  <si>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</si>
  <si>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</si>
  <si>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</si>
  <si>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</si>
  <si>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</si>
  <si>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</si>
  <si>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</si>
  <si>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</si>
  <si>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</si>
  <si>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</si>
  <si>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</si>
  <si>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</si>
  <si>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</si>
  <si>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</si>
  <si>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</si>
  <si>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</si>
  <si>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</si>
  <si>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</si>
  <si>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</si>
  <si>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</si>
  <si>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</si>
  <si>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</si>
  <si>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</si>
  <si>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</si>
  <si>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</si>
  <si>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</si>
  <si>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</si>
  <si>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</si>
  <si>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</si>
  <si>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</si>
  <si>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</si>
  <si>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</si>
  <si>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</si>
  <si>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</si>
  <si>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</si>
  <si>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</si>
  <si>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</si>
  <si>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</si>
  <si>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</si>
  <si>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</si>
  <si>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</si>
  <si>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</si>
  <si>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</si>
  <si>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</si>
  <si>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</si>
  <si>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</si>
  <si>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</si>
  <si>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</si>
  <si>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</si>
  <si>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</si>
  <si>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</si>
  <si>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</si>
  <si>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</si>
  <si>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</si>
  <si>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</si>
  <si>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</si>
  <si>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</si>
  <si>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</si>
  <si>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</si>
  <si>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</si>
  <si>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</si>
  <si>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</si>
  <si>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</si>
  <si>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</si>
  <si>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</si>
  <si>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</si>
  <si>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</si>
  <si>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</si>
  <si>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</si>
  <si>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</si>
  <si>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</si>
  <si>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</si>
  <si>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</si>
  <si>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</si>
  <si>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</si>
  <si>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</si>
  <si>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</si>
  <si>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</si>
  <si>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</si>
  <si>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</si>
  <si>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</si>
  <si>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</si>
  <si>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</si>
  <si>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</si>
  <si>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</si>
  <si>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</si>
  <si>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</si>
  <si>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</si>
  <si>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</si>
  <si>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</si>
  <si>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</si>
  <si>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</si>
  <si>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</si>
  <si>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</si>
  <si>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</si>
  <si>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</si>
  <si>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</si>
  <si>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</si>
  <si>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</si>
  <si>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</si>
  <si>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</si>
  <si>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</si>
  <si>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</si>
  <si>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</si>
  <si>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</si>
  <si>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</si>
  <si>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</si>
  <si>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</si>
  <si>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</si>
  <si>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</si>
  <si>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</si>
  <si>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</si>
  <si>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</si>
  <si>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</si>
  <si>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</si>
  <si>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</si>
  <si>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</si>
  <si>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</si>
  <si>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</si>
  <si>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</si>
  <si>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</si>
  <si>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</si>
  <si>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</si>
  <si>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</si>
  <si>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</si>
  <si>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</si>
  <si>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</si>
  <si>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</si>
  <si>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</si>
  <si>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</si>
  <si>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</si>
  <si>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</si>
  <si>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</si>
  <si>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</si>
  <si>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</si>
  <si>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</si>
  <si>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</si>
  <si>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</si>
  <si>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</si>
  <si>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</si>
  <si>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</si>
  <si>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</si>
  <si>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</si>
  <si>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</si>
  <si>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</si>
  <si>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</si>
  <si>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</si>
  <si>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</si>
  <si>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</si>
  <si>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</si>
  <si>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</si>
  <si>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</si>
  <si>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</si>
  <si>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</si>
  <si>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</si>
  <si>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</si>
  <si>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</si>
  <si>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</si>
  <si>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</si>
  <si>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</si>
  <si>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</si>
  <si>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</si>
  <si>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</si>
  <si>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</si>
  <si>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</si>
  <si>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</si>
  <si>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</si>
  <si>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</si>
  <si>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</si>
  <si>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</si>
  <si>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</si>
  <si>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</si>
  <si>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</si>
  <si>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</si>
  <si>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</si>
  <si>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</si>
  <si>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</si>
  <si>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</si>
  <si>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</si>
  <si>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</si>
  <si>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</si>
  <si>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</si>
  <si>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</si>
  <si>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</si>
  <si>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</si>
  <si>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</si>
  <si>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</si>
  <si>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</si>
  <si>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</si>
  <si>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</si>
  <si>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</si>
  <si>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</si>
  <si>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</si>
  <si>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</si>
  <si>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</si>
  <si>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</si>
  <si>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</si>
  <si>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</si>
  <si>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</si>
  <si>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</si>
  <si>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</si>
  <si>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</si>
  <si>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</si>
  <si>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</si>
  <si>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</si>
  <si>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</si>
  <si>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</si>
  <si>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</si>
  <si>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</si>
  <si>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</si>
  <si>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</si>
  <si>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</si>
  <si>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</si>
  <si>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</si>
  <si>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</si>
  <si>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</si>
  <si>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</si>
  <si>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</si>
  <si>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</si>
  <si>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</si>
  <si>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</si>
  <si>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</si>
  <si>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</si>
  <si>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</si>
  <si>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</si>
  <si>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</si>
  <si>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</si>
  <si>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</si>
  <si>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</si>
  <si>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</si>
  <si>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</si>
  <si>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</si>
  <si>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</si>
  <si>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</si>
  <si>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</si>
  <si>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</si>
  <si>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</si>
  <si>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</si>
  <si>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</si>
  <si>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</si>
  <si>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</si>
  <si>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</si>
  <si>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</si>
  <si>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</si>
  <si>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</si>
  <si>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</si>
  <si>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</si>
  <si>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</si>
  <si>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</si>
  <si>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</si>
  <si>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</si>
  <si>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</si>
  <si>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</si>
  <si>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</si>
  <si>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</si>
  <si>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</si>
  <si>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</si>
  <si>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</si>
  <si>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</si>
  <si>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</si>
  <si>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</si>
  <si>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</si>
  <si>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</si>
  <si>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</si>
  <si>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</si>
  <si>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</si>
  <si>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</si>
  <si>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</si>
  <si>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</si>
  <si>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</si>
  <si>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</si>
  <si>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</si>
  <si>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</si>
  <si>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</si>
  <si>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</si>
  <si>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</si>
  <si>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</si>
  <si>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</si>
  <si>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</si>
  <si>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</si>
  <si>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</si>
  <si>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</si>
  <si>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</si>
  <si>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</si>
  <si>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</si>
  <si>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</si>
  <si>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</si>
  <si>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</si>
  <si>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</si>
  <si>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</si>
  <si>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</si>
  <si>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</si>
  <si>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</si>
  <si>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</si>
  <si>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</si>
  <si>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</si>
  <si>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</si>
  <si>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</si>
  <si>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</si>
  <si>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</si>
  <si>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</si>
  <si>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</si>
  <si>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</si>
  <si>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</si>
  <si>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</si>
  <si>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</si>
  <si>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</si>
  <si>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</si>
  <si>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</si>
  <si>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</si>
  <si>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</si>
  <si>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</si>
  <si>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</si>
  <si>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</si>
  <si>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</si>
  <si>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</si>
  <si>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</si>
  <si>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</si>
  <si>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</si>
  <si>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</si>
  <si>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</si>
  <si>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</si>
  <si>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</si>
  <si>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</si>
  <si>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</si>
  <si>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</si>
  <si>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</si>
  <si>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</si>
  <si>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</si>
  <si>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</si>
  <si>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</si>
  <si>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</si>
  <si>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</si>
  <si>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</si>
  <si>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</si>
  <si>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</si>
  <si>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</si>
  <si>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</si>
  <si>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</si>
  <si>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</si>
  <si>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</si>
  <si>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</si>
  <si>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</si>
  <si>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</si>
  <si>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</si>
  <si>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</si>
  <si>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</si>
  <si>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</si>
  <si>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</si>
  <si>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</si>
  <si>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</si>
  <si>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</si>
  <si>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</si>
  <si>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</si>
  <si>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</si>
  <si>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</si>
  <si>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</si>
  <si>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</si>
  <si>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</si>
  <si>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</si>
  <si>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</si>
  <si>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</si>
  <si>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</si>
  <si>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</si>
  <si>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</si>
  <si>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</si>
  <si>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</si>
  <si>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</si>
  <si>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</si>
  <si>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</si>
  <si>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</si>
  <si>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</si>
  <si>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</si>
  <si>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</si>
  <si>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</si>
  <si>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</si>
  <si>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</si>
  <si>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</si>
  <si>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</si>
  <si>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</si>
  <si>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</si>
  <si>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</si>
  <si>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</si>
  <si>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</si>
  <si>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</si>
  <si>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</si>
  <si>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</si>
  <si>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</si>
  <si>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</si>
  <si>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</si>
  <si>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</si>
  <si>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</si>
  <si>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</si>
  <si>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</si>
  <si>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</si>
  <si>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</si>
  <si>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</si>
  <si>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</si>
  <si>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</si>
  <si>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</si>
  <si>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</si>
  <si>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</si>
  <si>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</si>
  <si>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</si>
  <si>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</si>
  <si>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</si>
  <si>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</si>
  <si>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</si>
  <si>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</si>
  <si>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</si>
  <si>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</si>
  <si>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</si>
  <si>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</si>
  <si>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</si>
  <si>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</si>
  <si>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</si>
  <si>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</si>
  <si>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</si>
  <si>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</si>
  <si>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</si>
  <si>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</si>
  <si>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</si>
  <si>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</si>
  <si>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</si>
  <si>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</si>
  <si>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</si>
  <si>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</si>
  <si>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</si>
  <si>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</si>
  <si>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</si>
  <si>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</si>
  <si>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</si>
  <si>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</si>
  <si>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</si>
  <si>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</si>
  <si>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</si>
  <si>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</si>
  <si>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</si>
  <si>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</si>
  <si>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</si>
  <si>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</si>
  <si>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</si>
  <si>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</si>
  <si>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</si>
  <si>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</si>
  <si>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</si>
  <si>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</si>
  <si>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</si>
  <si>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</si>
  <si>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</si>
  <si>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</si>
  <si>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</si>
  <si>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</si>
  <si>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</si>
  <si>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</si>
  <si>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</si>
  <si>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</si>
  <si>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</si>
  <si>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</si>
  <si>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</si>
  <si>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</si>
  <si>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</si>
  <si>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</si>
  <si>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</si>
  <si>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</si>
  <si>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</si>
  <si>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</si>
  <si>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</si>
  <si>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</si>
  <si>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</si>
  <si>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</si>
  <si>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</si>
  <si>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</si>
  <si>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</si>
  <si>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</si>
  <si>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</si>
  <si>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</si>
  <si>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</si>
  <si>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1 σε 1</t>
  </si>
  <si>
    <t>σημειώσεις</t>
  </si>
  <si>
    <t>1δ6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</si>
  <si>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</si>
  <si>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</si>
  <si>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</si>
  <si>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</si>
  <si>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</si>
  <si>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</si>
  <si>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</si>
  <si>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</si>
  <si>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</si>
  <si>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*13α*</t>
  </si>
  <si>
    <t>*13β*</t>
  </si>
  <si>
    <t>71ι</t>
  </si>
  <si>
    <t>**71ι** = δήμος = δόμησης ΟΡΟΙ</t>
  </si>
  <si>
    <t>ζημία</t>
  </si>
  <si>
    <t>καθεστώς ΤΟΓΚΑΣ</t>
  </si>
  <si>
    <t>ΑΝ όχι ΣΕ καθεστώς ΤΟΓΚΑΣ</t>
  </si>
  <si>
    <t>χρησικτησία οικοπέδου = 1980 μητρός ΔΩΡΕΑ άτυπος</t>
  </si>
  <si>
    <t>γονικής 5393 ΔΙΟΡΘΩΣΗ</t>
  </si>
  <si>
    <t>γονικής 5942 ΔΙΟΡΘΩΣΗ</t>
  </si>
  <si>
    <t>δωρεάς 5943 ΔΙΟΡΘΩΣΗ</t>
  </si>
  <si>
    <t>δωρεάς 5394 ΔΙΟΡΘΩΣΗ</t>
  </si>
  <si>
    <t>219-54 = σύζυγος</t>
  </si>
  <si>
    <t>219-54 = θυγατέρα</t>
  </si>
  <si>
    <t>219-54 γαμβρός</t>
  </si>
  <si>
    <t>πεθερά</t>
  </si>
  <si>
    <t>δωρεά [1/2 οικόπεδο Ποταμιά 47,70μ2 ΜΕ οικία 2όροφη (27,16μ2 έκαστος)</t>
  </si>
  <si>
    <t>γονική [1/2 οικόπεδο Ποταμιά 47,70μ2 ΜΕ οικία 2όροφη (27,16μ2 έκαστος)</t>
  </si>
  <si>
    <t>φ4</t>
  </si>
  <si>
    <t>χρεώνει παραπάνω</t>
  </si>
  <si>
    <t>οικόπεδο Ποταμιά 150,48μ2</t>
  </si>
  <si>
    <t>ΜΕ ισόγεο  οικία {+ υπόγειο } (από 61,87μ2</t>
  </si>
  <si>
    <t>μαζί ΜΕ 7451-7452-7453-7462-7463-7464-7465-7472-7476</t>
  </si>
  <si>
    <t>φ6</t>
  </si>
  <si>
    <t>φ2</t>
  </si>
  <si>
    <t>οικόπεδο Ποταμιά 150,48μ2 ΜΕ ισόγεο  οικία {+ υπόγειο } (από 61,87μ2</t>
  </si>
  <si>
    <t>οικόπεδο Ποταμιά 150,48μ2 ΜΕ ισόγεο  οικία {+ υπόγειο } (από 61,87μ3</t>
  </si>
  <si>
    <t>73β</t>
  </si>
  <si>
    <t>73β = Νομαρχία -τοπογραφική</t>
  </si>
  <si>
    <t>11ο</t>
  </si>
  <si>
    <t>12ο</t>
  </si>
  <si>
    <t>13ο</t>
  </si>
  <si>
    <t>14ο</t>
  </si>
  <si>
    <t>15ο</t>
  </si>
  <si>
    <t>16ο</t>
  </si>
  <si>
    <t>7ο</t>
  </si>
  <si>
    <t>8ο</t>
  </si>
  <si>
    <t>219-54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</si>
</sst>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u/>
      <sz val="8"/>
      <color theme="1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41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43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1" fillId="0" borderId="0" xfId="1" applyFo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0" fontId="19" fillId="0" borderId="14" xfId="0" applyFont="1" applyFill="1" applyBorder="1"/>
    <xf numFmtId="43" fontId="48" fillId="0" borderId="0" xfId="1" applyFont="1"/>
    <xf numFmtId="43" fontId="21" fillId="12" borderId="14" xfId="1" applyFont="1" applyFill="1" applyBorder="1"/>
    <xf numFmtId="164" fontId="21" fillId="12" borderId="14" xfId="1" applyNumberFormat="1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18" fillId="0" borderId="1" xfId="1" applyNumberFormat="1" applyFont="1" applyFill="1" applyBorder="1" applyAlignment="1">
      <alignment horizontal="right" vertical="center"/>
    </xf>
    <xf numFmtId="43" fontId="37" fillId="0" borderId="1" xfId="1" applyFont="1" applyFill="1" applyBorder="1" applyAlignment="1">
      <alignment horizontal="center" vertical="center"/>
    </xf>
    <xf numFmtId="164" fontId="19" fillId="0" borderId="0" xfId="1" applyNumberFormat="1" applyFont="1" applyFill="1" applyBorder="1"/>
    <xf numFmtId="164" fontId="22" fillId="0" borderId="0" xfId="1" applyNumberFormat="1" applyFont="1" applyBorder="1"/>
    <xf numFmtId="10" fontId="22" fillId="0" borderId="0" xfId="1" applyNumberFormat="1" applyFont="1"/>
    <xf numFmtId="0" fontId="22" fillId="0" borderId="0" xfId="0" applyFont="1" applyAlignment="1">
      <alignment horizontal="right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0" fontId="37" fillId="0" borderId="14" xfId="1" applyNumberFormat="1" applyFont="1" applyFill="1" applyBorder="1" applyAlignment="1">
      <alignment horizontal="left" vertical="center"/>
    </xf>
    <xf numFmtId="43" fontId="37" fillId="0" borderId="1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164" fontId="24" fillId="0" borderId="14" xfId="1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/>
    </xf>
    <xf numFmtId="164" fontId="24" fillId="0" borderId="9" xfId="1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/>
    <xf numFmtId="0" fontId="22" fillId="0" borderId="14" xfId="0" applyFont="1" applyFill="1" applyBorder="1"/>
    <xf numFmtId="0" fontId="22" fillId="0" borderId="9" xfId="0" applyFont="1" applyFill="1" applyBorder="1"/>
    <xf numFmtId="43" fontId="22" fillId="0" borderId="9" xfId="1" applyFont="1" applyFill="1" applyBorder="1"/>
    <xf numFmtId="43" fontId="22" fillId="4" borderId="0" xfId="1" applyFont="1" applyFill="1"/>
    <xf numFmtId="0" fontId="24" fillId="0" borderId="14" xfId="1" applyNumberFormat="1" applyFont="1" applyFill="1" applyBorder="1" applyAlignment="1">
      <alignment horizontal="left" vertical="center"/>
    </xf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4" fillId="0" borderId="9" xfId="1" applyFont="1" applyFill="1" applyBorder="1" applyAlignment="1">
      <alignment horizontal="right" vertical="center"/>
    </xf>
    <xf numFmtId="43" fontId="22" fillId="0" borderId="14" xfId="1" applyFont="1" applyBorder="1"/>
    <xf numFmtId="43" fontId="22" fillId="0" borderId="14" xfId="0" applyNumberFormat="1" applyFont="1" applyBorder="1"/>
    <xf numFmtId="0" fontId="18" fillId="0" borderId="14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left"/>
    </xf>
    <xf numFmtId="164" fontId="24" fillId="2" borderId="9" xfId="1" applyNumberFormat="1" applyFont="1" applyFill="1" applyBorder="1" applyAlignment="1">
      <alignment horizontal="center" vertical="center"/>
    </xf>
    <xf numFmtId="43" fontId="43" fillId="7" borderId="0" xfId="1" applyFont="1" applyFill="1" applyAlignment="1"/>
    <xf numFmtId="164" fontId="22" fillId="0" borderId="9" xfId="1" applyNumberFormat="1" applyFont="1" applyFill="1" applyBorder="1"/>
    <xf numFmtId="164" fontId="37" fillId="2" borderId="9" xfId="1" applyNumberFormat="1" applyFont="1" applyFill="1" applyBorder="1" applyAlignment="1">
      <alignment horizontal="center" vertical="center"/>
    </xf>
    <xf numFmtId="164" fontId="18" fillId="0" borderId="14" xfId="1" applyNumberFormat="1" applyFont="1" applyFill="1" applyBorder="1"/>
    <xf numFmtId="164" fontId="18" fillId="0" borderId="9" xfId="1" applyNumberFormat="1" applyFont="1" applyFill="1" applyBorder="1"/>
    <xf numFmtId="164" fontId="19" fillId="0" borderId="9" xfId="1" applyNumberFormat="1" applyFont="1" applyFill="1" applyBorder="1"/>
    <xf numFmtId="0" fontId="37" fillId="0" borderId="9" xfId="1" applyNumberFormat="1" applyFont="1" applyFill="1" applyBorder="1" applyAlignment="1">
      <alignment horizontal="left" vertical="center"/>
    </xf>
    <xf numFmtId="43" fontId="37" fillId="0" borderId="9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14" fontId="22" fillId="0" borderId="14" xfId="0" applyNumberFormat="1" applyFont="1" applyFill="1" applyBorder="1"/>
    <xf numFmtId="0" fontId="43" fillId="0" borderId="14" xfId="0" applyFont="1" applyFill="1" applyBorder="1"/>
    <xf numFmtId="43" fontId="43" fillId="0" borderId="0" xfId="1" applyFont="1" applyAlignment="1">
      <alignment horizontal="right"/>
    </xf>
    <xf numFmtId="43" fontId="43" fillId="0" borderId="9" xfId="1" applyFont="1" applyFill="1" applyBorder="1"/>
    <xf numFmtId="0" fontId="43" fillId="0" borderId="9" xfId="0" applyFont="1" applyFill="1" applyBorder="1"/>
    <xf numFmtId="43" fontId="19" fillId="0" borderId="26" xfId="1" applyFont="1" applyFill="1" applyBorder="1" applyAlignment="1">
      <alignment horizontal="right" vertical="center"/>
    </xf>
    <xf numFmtId="43" fontId="19" fillId="0" borderId="6" xfId="1" applyFont="1" applyFill="1" applyBorder="1"/>
    <xf numFmtId="43" fontId="19" fillId="0" borderId="6" xfId="1" applyFont="1" applyFill="1" applyBorder="1" applyAlignment="1">
      <alignment horizontal="right" vertical="center"/>
    </xf>
    <xf numFmtId="164" fontId="24" fillId="8" borderId="14" xfId="1" applyNumberFormat="1" applyFont="1" applyFill="1" applyBorder="1" applyAlignment="1">
      <alignment horizontal="center" vertical="center"/>
    </xf>
    <xf numFmtId="164" fontId="24" fillId="8" borderId="9" xfId="1" applyNumberFormat="1" applyFont="1" applyFill="1" applyBorder="1" applyAlignment="1">
      <alignment horizontal="center" vertical="center"/>
    </xf>
    <xf numFmtId="43" fontId="22" fillId="5" borderId="0" xfId="1" applyFont="1" applyFill="1"/>
    <xf numFmtId="0" fontId="4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43" fontId="29" fillId="0" borderId="14" xfId="1" applyFont="1" applyFill="1" applyBorder="1" applyAlignment="1"/>
    <xf numFmtId="43" fontId="20" fillId="0" borderId="14" xfId="1" applyFont="1" applyFill="1" applyBorder="1" applyAlignment="1"/>
    <xf numFmtId="43" fontId="20" fillId="0" borderId="14" xfId="1" applyFont="1" applyBorder="1"/>
    <xf numFmtId="0" fontId="43" fillId="0" borderId="9" xfId="0" applyFont="1" applyFill="1" applyBorder="1" applyAlignment="1">
      <alignment horizontal="center" wrapText="1"/>
    </xf>
    <xf numFmtId="0" fontId="13" fillId="0" borderId="14" xfId="0" applyFont="1" applyFill="1" applyBorder="1" applyAlignment="1">
      <alignment horizontal="center" wrapText="1"/>
    </xf>
    <xf numFmtId="0" fontId="13" fillId="0" borderId="9" xfId="0" applyFont="1" applyFill="1" applyBorder="1" applyAlignment="1">
      <alignment horizontal="center" wrapText="1"/>
    </xf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22" fillId="8" borderId="14" xfId="1" applyNumberFormat="1" applyFont="1" applyFill="1" applyBorder="1" applyAlignment="1">
      <alignment wrapText="1"/>
    </xf>
    <xf numFmtId="164" fontId="22" fillId="8" borderId="9" xfId="1" applyNumberFormat="1" applyFont="1" applyFill="1" applyBorder="1" applyAlignment="1">
      <alignment wrapText="1"/>
    </xf>
    <xf numFmtId="164" fontId="43" fillId="0" borderId="9" xfId="1" applyNumberFormat="1" applyFont="1" applyFill="1" applyBorder="1"/>
    <xf numFmtId="43" fontId="21" fillId="0" borderId="24" xfId="1" applyFont="1" applyFill="1" applyBorder="1" applyAlignment="1">
      <alignment horizontal="right"/>
    </xf>
    <xf numFmtId="43" fontId="21" fillId="12" borderId="24" xfId="1" applyFont="1" applyFill="1" applyBorder="1" applyAlignment="1">
      <alignment horizontal="right"/>
    </xf>
    <xf numFmtId="165" fontId="43" fillId="0" borderId="1" xfId="1" applyNumberFormat="1" applyFont="1" applyFill="1" applyBorder="1" applyAlignment="1">
      <alignment horizontal="center" wrapText="1"/>
    </xf>
    <xf numFmtId="43" fontId="50" fillId="0" borderId="0" xfId="1" applyFont="1" applyFill="1"/>
    <xf numFmtId="43" fontId="34" fillId="0" borderId="0" xfId="1" applyFont="1"/>
    <xf numFmtId="43" fontId="34" fillId="7" borderId="0" xfId="1" applyFont="1" applyFill="1"/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164" fontId="41" fillId="4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164" fontId="40" fillId="2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164" fontId="36" fillId="4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43" fontId="36" fillId="0" borderId="9" xfId="1" applyFont="1" applyFill="1" applyBorder="1"/>
    <xf numFmtId="164" fontId="38" fillId="0" borderId="14" xfId="1" applyNumberFormat="1" applyFont="1" applyFill="1" applyBorder="1" applyAlignment="1"/>
    <xf numFmtId="43" fontId="38" fillId="0" borderId="14" xfId="1" applyFont="1" applyFill="1" applyBorder="1" applyAlignment="1"/>
    <xf numFmtId="164" fontId="37" fillId="0" borderId="14" xfId="1" applyNumberFormat="1" applyFont="1" applyFill="1" applyBorder="1" applyAlignment="1">
      <alignment horizontal="center" vertical="center"/>
    </xf>
    <xf numFmtId="164" fontId="37" fillId="8" borderId="14" xfId="1" applyNumberFormat="1" applyFont="1" applyFill="1" applyBorder="1" applyAlignment="1">
      <alignment horizontal="center" vertical="center"/>
    </xf>
    <xf numFmtId="164" fontId="37" fillId="8" borderId="9" xfId="1" applyNumberFormat="1" applyFont="1" applyFill="1" applyBorder="1" applyAlignment="1">
      <alignment horizontal="center" vertical="center"/>
    </xf>
    <xf numFmtId="43" fontId="21" fillId="4" borderId="10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0" fillId="12" borderId="14" xfId="1" applyFont="1" applyFill="1" applyBorder="1" applyAlignment="1"/>
    <xf numFmtId="43" fontId="20" fillId="9" borderId="14" xfId="1" applyFont="1" applyFill="1" applyBorder="1" applyAlignment="1"/>
    <xf numFmtId="43" fontId="22" fillId="0" borderId="9" xfId="0" applyNumberFormat="1" applyFont="1" applyFill="1" applyBorder="1" applyAlignment="1">
      <alignment horizontal="center" wrapText="1"/>
    </xf>
    <xf numFmtId="164" fontId="43" fillId="0" borderId="9" xfId="1" applyNumberFormat="1" applyFont="1" applyFill="1" applyBorder="1" applyAlignment="1">
      <alignment horizontal="center" vertical="center" wrapText="1"/>
    </xf>
    <xf numFmtId="164" fontId="35" fillId="0" borderId="14" xfId="1" applyNumberFormat="1" applyFont="1" applyBorder="1" applyAlignment="1">
      <alignment horizontal="center" wrapText="1"/>
    </xf>
    <xf numFmtId="164" fontId="20" fillId="0" borderId="14" xfId="1" applyNumberFormat="1" applyFont="1" applyBorder="1" applyAlignment="1">
      <alignment horizontal="center" wrapText="1"/>
    </xf>
    <xf numFmtId="43" fontId="21" fillId="0" borderId="14" xfId="1" applyFont="1" applyFill="1" applyBorder="1"/>
    <xf numFmtId="43" fontId="22" fillId="9" borderId="9" xfId="1" applyFont="1" applyFill="1" applyBorder="1"/>
    <xf numFmtId="14" fontId="22" fillId="0" borderId="9" xfId="0" applyNumberFormat="1" applyFont="1" applyFill="1" applyBorder="1"/>
    <xf numFmtId="0" fontId="21" fillId="0" borderId="0" xfId="0" applyFont="1" applyAlignment="1">
      <alignment horizontal="left"/>
    </xf>
    <xf numFmtId="164" fontId="22" fillId="2" borderId="1" xfId="1" applyNumberFormat="1" applyFont="1" applyFill="1" applyBorder="1"/>
    <xf numFmtId="164" fontId="22" fillId="8" borderId="14" xfId="1" applyNumberFormat="1" applyFont="1" applyFill="1" applyBorder="1"/>
    <xf numFmtId="164" fontId="22" fillId="2" borderId="9" xfId="1" applyNumberFormat="1" applyFont="1" applyFill="1" applyBorder="1"/>
    <xf numFmtId="49" fontId="22" fillId="0" borderId="14" xfId="0" applyNumberFormat="1" applyFont="1" applyFill="1" applyBorder="1"/>
    <xf numFmtId="164" fontId="22" fillId="8" borderId="9" xfId="1" applyNumberFormat="1" applyFont="1" applyFill="1" applyBorder="1"/>
    <xf numFmtId="49" fontId="22" fillId="0" borderId="9" xfId="0" applyNumberFormat="1" applyFont="1" applyFill="1" applyBorder="1"/>
    <xf numFmtId="164" fontId="19" fillId="0" borderId="10" xfId="1" applyNumberFormat="1" applyFont="1" applyFill="1" applyBorder="1"/>
    <xf numFmtId="164" fontId="19" fillId="0" borderId="6" xfId="1" applyNumberFormat="1" applyFont="1" applyFill="1" applyBorder="1"/>
    <xf numFmtId="164" fontId="13" fillId="0" borderId="1" xfId="1" applyNumberFormat="1" applyFont="1" applyFill="1" applyBorder="1"/>
    <xf numFmtId="43" fontId="39" fillId="0" borderId="14" xfId="1" applyFont="1" applyFill="1" applyBorder="1" applyAlignment="1"/>
    <xf numFmtId="164" fontId="37" fillId="0" borderId="9" xfId="1" applyNumberFormat="1" applyFont="1" applyFill="1" applyBorder="1" applyAlignment="1">
      <alignment horizontal="center" vertical="center"/>
    </xf>
    <xf numFmtId="43" fontId="19" fillId="0" borderId="1" xfId="0" applyNumberFormat="1" applyFont="1" applyFill="1" applyBorder="1" applyAlignment="1">
      <alignment horizontal="center" wrapText="1"/>
    </xf>
    <xf numFmtId="164" fontId="24" fillId="0" borderId="9" xfId="1" applyNumberFormat="1" applyFont="1" applyFill="1" applyBorder="1" applyAlignment="1">
      <alignment horizontal="center" vertical="center" wrapText="1"/>
    </xf>
    <xf numFmtId="0" fontId="49" fillId="0" borderId="1" xfId="0" applyFont="1" applyFill="1" applyBorder="1"/>
    <xf numFmtId="164" fontId="43" fillId="0" borderId="1" xfId="1" applyNumberFormat="1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164" fontId="25" fillId="0" borderId="0" xfId="1" applyNumberFormat="1" applyFont="1" applyFill="1"/>
    <xf numFmtId="43" fontId="22" fillId="2" borderId="14" xfId="1" applyFont="1" applyFill="1" applyBorder="1"/>
    <xf numFmtId="164" fontId="22" fillId="0" borderId="6" xfId="1" applyNumberFormat="1" applyFont="1" applyBorder="1"/>
    <xf numFmtId="164" fontId="22" fillId="0" borderId="14" xfId="1" applyNumberFormat="1" applyFont="1" applyBorder="1"/>
    <xf numFmtId="0" fontId="22" fillId="0" borderId="1" xfId="1" applyNumberFormat="1" applyFont="1" applyFill="1" applyBorder="1" applyAlignment="1">
      <alignment horizontal="left" wrapText="1"/>
    </xf>
    <xf numFmtId="164" fontId="22" fillId="0" borderId="14" xfId="1" applyNumberFormat="1" applyFont="1" applyFill="1" applyBorder="1" applyAlignment="1">
      <alignment wrapText="1"/>
    </xf>
    <xf numFmtId="43" fontId="21" fillId="0" borderId="24" xfId="1" applyFont="1" applyFill="1" applyBorder="1" applyAlignment="1">
      <alignment horizontal="center" wrapText="1"/>
    </xf>
    <xf numFmtId="43" fontId="19" fillId="12" borderId="14" xfId="1" applyFont="1" applyFill="1" applyBorder="1"/>
    <xf numFmtId="43" fontId="19" fillId="12" borderId="1" xfId="1" applyFont="1" applyFill="1" applyBorder="1"/>
    <xf numFmtId="43" fontId="19" fillId="12" borderId="9" xfId="1" applyFont="1" applyFill="1" applyBorder="1"/>
    <xf numFmtId="165" fontId="43" fillId="0" borderId="14" xfId="1" applyNumberFormat="1" applyFont="1" applyFill="1" applyBorder="1" applyAlignment="1">
      <alignment horizontal="center" wrapText="1"/>
    </xf>
    <xf numFmtId="165" fontId="43" fillId="0" borderId="9" xfId="1" applyNumberFormat="1" applyFont="1" applyFill="1" applyBorder="1" applyAlignment="1">
      <alignment horizontal="center" wrapText="1"/>
    </xf>
    <xf numFmtId="164" fontId="41" fillId="0" borderId="1" xfId="1" applyNumberFormat="1" applyFont="1" applyFill="1" applyBorder="1"/>
    <xf numFmtId="164" fontId="36" fillId="4" borderId="1" xfId="1" applyNumberFormat="1" applyFont="1" applyFill="1" applyBorder="1"/>
    <xf numFmtId="164" fontId="40" fillId="0" borderId="1" xfId="1" applyNumberFormat="1" applyFont="1" applyFill="1" applyBorder="1" applyAlignment="1">
      <alignment horizontal="center" vertical="center"/>
    </xf>
    <xf numFmtId="164" fontId="40" fillId="8" borderId="14" xfId="1" applyNumberFormat="1" applyFont="1" applyFill="1" applyBorder="1" applyAlignment="1">
      <alignment horizontal="center" vertical="center"/>
    </xf>
    <xf numFmtId="164" fontId="40" fillId="0" borderId="14" xfId="1" applyNumberFormat="1" applyFont="1" applyFill="1" applyBorder="1" applyAlignment="1">
      <alignment horizontal="center" vertical="center"/>
    </xf>
    <xf numFmtId="164" fontId="40" fillId="8" borderId="9" xfId="1" applyNumberFormat="1" applyFont="1" applyFill="1" applyBorder="1" applyAlignment="1">
      <alignment horizontal="center" vertical="center"/>
    </xf>
    <xf numFmtId="164" fontId="29" fillId="0" borderId="14" xfId="1" applyNumberFormat="1" applyFont="1" applyFill="1" applyBorder="1" applyAlignment="1"/>
    <xf numFmtId="0" fontId="27" fillId="0" borderId="14" xfId="0" applyFont="1" applyBorder="1" applyAlignment="1">
      <alignment horizontal="center" wrapText="1"/>
    </xf>
    <xf numFmtId="164" fontId="22" fillId="0" borderId="1" xfId="0" applyNumberFormat="1" applyFont="1" applyFill="1" applyBorder="1" applyAlignment="1">
      <alignment horizontal="center" wrapText="1"/>
    </xf>
    <xf numFmtId="43" fontId="22" fillId="0" borderId="1" xfId="0" applyNumberFormat="1" applyFont="1" applyFill="1" applyBorder="1" applyAlignment="1">
      <alignment horizontal="center" wrapText="1"/>
    </xf>
    <xf numFmtId="43" fontId="22" fillId="9" borderId="1" xfId="1" applyFont="1" applyFill="1" applyBorder="1"/>
    <xf numFmtId="164" fontId="24" fillId="2" borderId="8" xfId="1" applyNumberFormat="1" applyFont="1" applyFill="1" applyBorder="1" applyAlignment="1">
      <alignment horizontal="center" vertical="center"/>
    </xf>
    <xf numFmtId="43" fontId="43" fillId="7" borderId="0" xfId="1" applyFont="1" applyFill="1" applyAlignment="1">
      <alignment horizontal="center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2" borderId="22" xfId="1" applyNumberFormat="1" applyFont="1" applyFill="1" applyBorder="1" applyAlignment="1">
      <alignment horizontal="right"/>
    </xf>
    <xf numFmtId="164" fontId="22" fillId="2" borderId="23" xfId="1" applyNumberFormat="1" applyFont="1" applyFill="1" applyBorder="1" applyAlignment="1">
      <alignment horizontal="right"/>
    </xf>
    <xf numFmtId="164" fontId="22" fillId="2" borderId="24" xfId="1" applyNumberFormat="1" applyFont="1" applyFill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22" xfId="0" applyFont="1" applyFill="1" applyBorder="1" applyAlignment="1">
      <alignment horizontal="right"/>
    </xf>
    <xf numFmtId="0" fontId="29" fillId="2" borderId="23" xfId="0" applyFont="1" applyFill="1" applyBorder="1" applyAlignment="1">
      <alignment horizontal="right"/>
    </xf>
    <xf numFmtId="0" fontId="29" fillId="2" borderId="24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right"/>
    </xf>
    <xf numFmtId="43" fontId="21" fillId="2" borderId="23" xfId="1" applyFont="1" applyFill="1" applyBorder="1" applyAlignment="1">
      <alignment horizontal="right"/>
    </xf>
    <xf numFmtId="43" fontId="21" fillId="2" borderId="24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22" xfId="0" applyFont="1" applyBorder="1" applyAlignment="1">
      <alignment horizontal="right"/>
    </xf>
    <xf numFmtId="0" fontId="22" fillId="0" borderId="23" xfId="0" applyFont="1" applyBorder="1" applyAlignment="1">
      <alignment horizontal="right"/>
    </xf>
    <xf numFmtId="0" fontId="22" fillId="0" borderId="24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43" fontId="21" fillId="2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4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43" fontId="28" fillId="7" borderId="0" xfId="1" applyFont="1" applyFill="1" applyAlignment="1">
      <alignment horizontal="center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91"/>
  <sheetViews>
    <sheetView tabSelected="1" workbookViewId="0">
      <pane ySplit="2" topLeftCell="A3" activePane="bottomLeft" state="frozen"/>
      <selection pane="bottomLeft" activeCell="C26" sqref="C26"/>
    </sheetView>
  </sheetViews>
  <sheetFormatPr defaultRowHeight="11.25"/>
  <cols>
    <col min="1" max="1" width="9.28515625" style="8" customWidth="1"/>
    <col min="2" max="2" width="9" style="133" customWidth="1"/>
    <col min="3" max="3" width="52.42578125" style="3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425781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14.14062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57" t="s">
        <v>1</v>
      </c>
      <c r="B1" s="559" t="s">
        <v>2</v>
      </c>
      <c r="C1" s="561" t="s">
        <v>0</v>
      </c>
      <c r="D1" s="563" t="s">
        <v>62</v>
      </c>
      <c r="E1" s="565" t="s">
        <v>85</v>
      </c>
      <c r="F1" s="566"/>
      <c r="G1" s="566"/>
      <c r="H1" s="566"/>
      <c r="I1" s="566"/>
      <c r="J1" s="566"/>
      <c r="K1" s="566"/>
      <c r="L1" s="569" t="s">
        <v>365</v>
      </c>
      <c r="M1" s="569"/>
      <c r="N1" s="567" t="s">
        <v>63</v>
      </c>
      <c r="O1" s="568"/>
      <c r="P1" s="552" t="s">
        <v>29</v>
      </c>
      <c r="Q1" s="553"/>
      <c r="R1" s="553"/>
      <c r="S1" s="553"/>
      <c r="T1" s="553"/>
      <c r="U1" s="553"/>
      <c r="V1" s="553"/>
      <c r="W1" s="553"/>
      <c r="X1" s="553"/>
      <c r="Y1" s="554"/>
    </row>
    <row r="2" spans="1:25" ht="12" thickBot="1">
      <c r="A2" s="558"/>
      <c r="B2" s="560"/>
      <c r="C2" s="562"/>
      <c r="D2" s="564"/>
      <c r="E2" s="86" t="s">
        <v>94</v>
      </c>
      <c r="F2" s="86" t="s">
        <v>3</v>
      </c>
      <c r="G2" s="86" t="s">
        <v>145</v>
      </c>
      <c r="H2" s="86" t="s">
        <v>95</v>
      </c>
      <c r="I2" s="86" t="s">
        <v>96</v>
      </c>
      <c r="J2" s="86" t="s">
        <v>97</v>
      </c>
      <c r="K2" s="96" t="s">
        <v>143</v>
      </c>
      <c r="L2" s="64" t="s">
        <v>23</v>
      </c>
      <c r="M2" s="151" t="s">
        <v>69</v>
      </c>
      <c r="N2" s="143" t="s">
        <v>23</v>
      </c>
      <c r="O2" s="95" t="s">
        <v>144</v>
      </c>
      <c r="P2" s="376">
        <v>1</v>
      </c>
      <c r="Q2" s="152" t="s">
        <v>223</v>
      </c>
      <c r="R2" s="152" t="s">
        <v>224</v>
      </c>
      <c r="S2" s="152" t="s">
        <v>225</v>
      </c>
      <c r="T2" s="152" t="s">
        <v>226</v>
      </c>
      <c r="U2" s="152" t="s">
        <v>372</v>
      </c>
      <c r="V2" s="152" t="s">
        <v>373</v>
      </c>
      <c r="W2" s="152"/>
      <c r="X2" s="152"/>
      <c r="Y2" s="153"/>
    </row>
    <row r="3" spans="1:25" s="5" customFormat="1">
      <c r="A3" s="339" t="s">
        <v>556</v>
      </c>
      <c r="B3" s="368">
        <v>38833</v>
      </c>
      <c r="C3" s="390" t="s">
        <v>544</v>
      </c>
      <c r="D3" s="328">
        <v>3153.08</v>
      </c>
      <c r="E3" s="318">
        <f>'2-δικαιώμ'!L3</f>
        <v>42.841415999999995</v>
      </c>
      <c r="F3" s="319">
        <f>'3-φύλλα2α'!F3</f>
        <v>12</v>
      </c>
      <c r="G3" s="319">
        <f>'4-πολλυπρ'!P3</f>
        <v>0</v>
      </c>
      <c r="H3" s="317">
        <f>'5-αντίγρ'!M3</f>
        <v>28.48</v>
      </c>
      <c r="I3" s="317">
        <f>'6-μεταγρ'!I3</f>
        <v>12</v>
      </c>
      <c r="J3" s="317">
        <f>'7-προςΔΟΥ'!E3</f>
        <v>10</v>
      </c>
      <c r="K3" s="317"/>
      <c r="L3" s="318">
        <f t="shared" ref="L3:L4" si="0">E3+F3+G3+H3+I3+J3+K3</f>
        <v>105.321416</v>
      </c>
      <c r="M3" s="318">
        <v>129.08000000000001</v>
      </c>
      <c r="N3" s="320">
        <f>M3-P3-'8-κ-15-17'!AF3-'14-βιβλΕσ'!M3</f>
        <v>91.120000000000019</v>
      </c>
      <c r="O3" s="320">
        <f t="shared" ref="O3:O4" si="1">L3-N3</f>
        <v>14.20141599999998</v>
      </c>
      <c r="P3" s="377">
        <f>'1β-ΤΑΧΔΙΚκλπ'!D2</f>
        <v>3</v>
      </c>
      <c r="Q3" s="321"/>
      <c r="R3" s="321"/>
      <c r="S3" s="321"/>
      <c r="T3" s="321"/>
      <c r="U3" s="321"/>
      <c r="V3" s="321"/>
      <c r="W3" s="321"/>
      <c r="X3" s="73"/>
      <c r="Y3" s="73"/>
    </row>
    <row r="4" spans="1:25" s="5" customFormat="1" ht="12" thickBot="1">
      <c r="A4" s="426"/>
      <c r="B4" s="401"/>
      <c r="C4" s="402" t="s">
        <v>534</v>
      </c>
      <c r="D4" s="403">
        <v>1431</v>
      </c>
      <c r="E4" s="404">
        <f>'2-δικαιώμ'!L4</f>
        <v>25.276199999999999</v>
      </c>
      <c r="F4" s="404">
        <f>'3-φύλλα2α'!F4</f>
        <v>12</v>
      </c>
      <c r="G4" s="404">
        <f>'4-πολλυπρ'!P4</f>
        <v>0</v>
      </c>
      <c r="H4" s="403">
        <f>'5-αντίγρ'!M4</f>
        <v>0</v>
      </c>
      <c r="I4" s="403">
        <f>'6-μεταγρ'!I4</f>
        <v>0</v>
      </c>
      <c r="J4" s="403">
        <f>'7-προςΔΟΥ'!E4</f>
        <v>0</v>
      </c>
      <c r="K4" s="403"/>
      <c r="L4" s="404">
        <f t="shared" si="0"/>
        <v>37.276200000000003</v>
      </c>
      <c r="M4" s="404"/>
      <c r="N4" s="415"/>
      <c r="O4" s="415">
        <f t="shared" si="1"/>
        <v>37.276200000000003</v>
      </c>
      <c r="P4" s="439">
        <f>'1β-ΤΑΧΔΙΚκλπ'!D3</f>
        <v>0</v>
      </c>
      <c r="Q4" s="440"/>
      <c r="R4" s="440"/>
      <c r="S4" s="440"/>
      <c r="T4" s="440"/>
      <c r="U4" s="440"/>
      <c r="V4" s="440"/>
      <c r="W4" s="440"/>
      <c r="X4" s="73"/>
      <c r="Y4" s="73"/>
    </row>
    <row r="5" spans="1:25" s="5" customFormat="1">
      <c r="A5" s="444" t="s">
        <v>557</v>
      </c>
      <c r="B5" s="368">
        <v>38833</v>
      </c>
      <c r="C5" s="390" t="s">
        <v>543</v>
      </c>
      <c r="D5" s="328">
        <v>3153.08</v>
      </c>
      <c r="E5" s="319">
        <f>'2-δικαιώμ'!L5</f>
        <v>42.841415999999995</v>
      </c>
      <c r="F5" s="319">
        <f>'3-φύλλα2α'!F5</f>
        <v>12</v>
      </c>
      <c r="G5" s="319">
        <f>'4-πολλυπρ'!P5</f>
        <v>0</v>
      </c>
      <c r="H5" s="328">
        <f>'5-αντίγρ'!M5</f>
        <v>28.48</v>
      </c>
      <c r="I5" s="328">
        <f>'6-μεταγρ'!I5</f>
        <v>12</v>
      </c>
      <c r="J5" s="328">
        <f>'7-προςΔΟΥ'!E5</f>
        <v>10</v>
      </c>
      <c r="K5" s="328"/>
      <c r="L5" s="319">
        <f t="shared" ref="L5:L10" si="2">E5+F5+G5+H5+I5+J5+K5</f>
        <v>105.321416</v>
      </c>
      <c r="M5" s="319">
        <v>129.08000000000001</v>
      </c>
      <c r="N5" s="320">
        <f>M5-P5-'8-κ-15-17'!AF5-'14-βιβλΕσ'!M5</f>
        <v>91.120000000000019</v>
      </c>
      <c r="O5" s="320">
        <f t="shared" ref="O5:O10" si="3">L5-N5</f>
        <v>14.20141599999998</v>
      </c>
      <c r="P5" s="351">
        <f>'1β-ΤΑΧΔΙΚκλπ'!D4</f>
        <v>3</v>
      </c>
      <c r="Q5" s="437"/>
      <c r="R5" s="437"/>
      <c r="S5" s="437"/>
      <c r="T5" s="437"/>
      <c r="U5" s="437"/>
      <c r="V5" s="437"/>
      <c r="W5" s="437"/>
      <c r="X5" s="73"/>
      <c r="Y5" s="73"/>
    </row>
    <row r="6" spans="1:25" s="5" customFormat="1" ht="12" thickBot="1">
      <c r="A6" s="445"/>
      <c r="B6" s="401"/>
      <c r="C6" s="402" t="s">
        <v>534</v>
      </c>
      <c r="D6" s="403">
        <v>1431</v>
      </c>
      <c r="E6" s="404">
        <f>'2-δικαιώμ'!L6</f>
        <v>25.276199999999999</v>
      </c>
      <c r="F6" s="404">
        <f>'3-φύλλα2α'!F6</f>
        <v>12</v>
      </c>
      <c r="G6" s="404">
        <f>'4-πολλυπρ'!P6</f>
        <v>0</v>
      </c>
      <c r="H6" s="403">
        <f>'5-αντίγρ'!M6</f>
        <v>0</v>
      </c>
      <c r="I6" s="403">
        <f>'6-μεταγρ'!I6</f>
        <v>0</v>
      </c>
      <c r="J6" s="403">
        <f>'7-προςΔΟΥ'!E6</f>
        <v>0</v>
      </c>
      <c r="K6" s="403"/>
      <c r="L6" s="404">
        <f t="shared" si="2"/>
        <v>37.276200000000003</v>
      </c>
      <c r="M6" s="404"/>
      <c r="N6" s="415"/>
      <c r="O6" s="415">
        <f t="shared" si="3"/>
        <v>37.276200000000003</v>
      </c>
      <c r="P6" s="439">
        <f>'1β-ΤΑΧΔΙΚκλπ'!D5</f>
        <v>0</v>
      </c>
      <c r="Q6" s="440"/>
      <c r="R6" s="440"/>
      <c r="S6" s="440"/>
      <c r="T6" s="440"/>
      <c r="U6" s="440"/>
      <c r="V6" s="440"/>
      <c r="W6" s="440"/>
      <c r="X6" s="73"/>
      <c r="Y6" s="73"/>
    </row>
    <row r="7" spans="1:25" s="5" customFormat="1">
      <c r="A7" s="409" t="s">
        <v>558</v>
      </c>
      <c r="B7" s="368">
        <v>39416</v>
      </c>
      <c r="C7" s="390" t="s">
        <v>535</v>
      </c>
      <c r="D7" s="328">
        <v>130.94</v>
      </c>
      <c r="E7" s="319">
        <f>'2-δικαιώμ'!L7</f>
        <v>12.015587999999999</v>
      </c>
      <c r="F7" s="319">
        <f>'3-φύλλα2α'!F7</f>
        <v>20</v>
      </c>
      <c r="G7" s="319">
        <f>'4-πολλυπρ'!P7</f>
        <v>0</v>
      </c>
      <c r="H7" s="328">
        <f>'5-αντίγρ'!M7</f>
        <v>42.72</v>
      </c>
      <c r="I7" s="328">
        <f>'6-μεταγρ'!I7</f>
        <v>16</v>
      </c>
      <c r="J7" s="328">
        <f>'7-προςΔΟΥ'!E7</f>
        <v>10</v>
      </c>
      <c r="K7" s="328"/>
      <c r="L7" s="319">
        <f t="shared" si="2"/>
        <v>100.73558800000001</v>
      </c>
      <c r="M7" s="319">
        <v>129.08000000000001</v>
      </c>
      <c r="N7" s="320">
        <f>M7-P7-'8-κ-15-17'!AF7-'14-βιβλΕσ'!M7</f>
        <v>118.23</v>
      </c>
      <c r="O7" s="320">
        <f t="shared" si="3"/>
        <v>-17.494411999999997</v>
      </c>
      <c r="P7" s="351">
        <f>'1β-ΤΑΧΔΙΚκλπ'!D6</f>
        <v>3</v>
      </c>
      <c r="Q7" s="437"/>
      <c r="R7" s="437"/>
      <c r="S7" s="437"/>
      <c r="T7" s="437"/>
      <c r="U7" s="437"/>
      <c r="V7" s="437"/>
      <c r="W7" s="437"/>
      <c r="X7" s="73"/>
      <c r="Y7" s="73"/>
    </row>
    <row r="8" spans="1:25" s="5" customFormat="1">
      <c r="A8" s="345" t="s">
        <v>559</v>
      </c>
      <c r="B8" s="368">
        <v>39416</v>
      </c>
      <c r="C8" s="316" t="s">
        <v>538</v>
      </c>
      <c r="D8" s="317">
        <v>130.94</v>
      </c>
      <c r="E8" s="318">
        <f>'2-δικαιώμ'!L8</f>
        <v>12.015587999999999</v>
      </c>
      <c r="F8" s="318">
        <f>'3-φύλλα2α'!F8</f>
        <v>20</v>
      </c>
      <c r="G8" s="318">
        <f>'4-πολλυπρ'!P8</f>
        <v>0</v>
      </c>
      <c r="H8" s="317">
        <f>'5-αντίγρ'!M8</f>
        <v>42.72</v>
      </c>
      <c r="I8" s="317">
        <f>'6-μεταγρ'!I8</f>
        <v>16</v>
      </c>
      <c r="J8" s="317">
        <f>'7-προςΔΟΥ'!E8</f>
        <v>10</v>
      </c>
      <c r="K8" s="317"/>
      <c r="L8" s="318">
        <f t="shared" si="2"/>
        <v>100.73558800000001</v>
      </c>
      <c r="M8" s="318">
        <v>129.08000000000001</v>
      </c>
      <c r="N8" s="320">
        <f>M8-P8-'8-κ-15-17'!AF8-'14-βιβλΕσ'!M8</f>
        <v>118.23</v>
      </c>
      <c r="O8" s="335">
        <f t="shared" si="3"/>
        <v>-17.494411999999997</v>
      </c>
      <c r="P8" s="377">
        <f>'1β-ΤΑΧΔΙΚκλπ'!D7</f>
        <v>3</v>
      </c>
      <c r="Q8" s="321"/>
      <c r="R8" s="321"/>
      <c r="S8" s="321"/>
      <c r="T8" s="321"/>
      <c r="U8" s="321"/>
      <c r="V8" s="321"/>
      <c r="W8" s="321"/>
      <c r="X8" s="73"/>
      <c r="Y8" s="73"/>
    </row>
    <row r="9" spans="1:25" s="5" customFormat="1">
      <c r="A9" s="345" t="s">
        <v>560</v>
      </c>
      <c r="B9" s="368">
        <v>39416</v>
      </c>
      <c r="C9" s="390" t="s">
        <v>536</v>
      </c>
      <c r="D9" s="317"/>
      <c r="E9" s="318">
        <f>'2-δικαιώμ'!L9</f>
        <v>10.68</v>
      </c>
      <c r="F9" s="318">
        <f>'3-φύλλα2α'!F9</f>
        <v>4</v>
      </c>
      <c r="G9" s="318">
        <f>'4-πολλυπρ'!P9</f>
        <v>0</v>
      </c>
      <c r="H9" s="317">
        <f>'5-αντίγρ'!M9</f>
        <v>21.36</v>
      </c>
      <c r="I9" s="317">
        <f>'6-μεταγρ'!I9</f>
        <v>12</v>
      </c>
      <c r="J9" s="317">
        <f>'7-προςΔΟΥ'!E9</f>
        <v>10</v>
      </c>
      <c r="K9" s="317"/>
      <c r="L9" s="318">
        <f t="shared" si="2"/>
        <v>58.04</v>
      </c>
      <c r="M9" s="318">
        <v>40</v>
      </c>
      <c r="N9" s="320">
        <f>M9-P9-'8-κ-15-17'!AF9-'14-βιβλΕσ'!M9</f>
        <v>39.5</v>
      </c>
      <c r="O9" s="335">
        <f t="shared" si="3"/>
        <v>18.54</v>
      </c>
      <c r="P9" s="377">
        <f>'1β-ΤΑΧΔΙΚκλπ'!D8</f>
        <v>0.5</v>
      </c>
      <c r="Q9" s="321"/>
      <c r="R9" s="321"/>
      <c r="S9" s="321"/>
      <c r="T9" s="321"/>
      <c r="U9" s="321"/>
      <c r="V9" s="321"/>
      <c r="W9" s="321"/>
      <c r="X9" s="73"/>
      <c r="Y9" s="73"/>
    </row>
    <row r="10" spans="1:25" s="5" customFormat="1">
      <c r="A10" s="345" t="s">
        <v>561</v>
      </c>
      <c r="B10" s="368">
        <v>39416</v>
      </c>
      <c r="C10" s="316" t="s">
        <v>537</v>
      </c>
      <c r="D10" s="317"/>
      <c r="E10" s="318">
        <f>'2-δικαιώμ'!L10</f>
        <v>10.68</v>
      </c>
      <c r="F10" s="318">
        <f>'3-φύλλα2α'!F10</f>
        <v>4</v>
      </c>
      <c r="G10" s="318">
        <f>'4-πολλυπρ'!P10</f>
        <v>0</v>
      </c>
      <c r="H10" s="317">
        <f>'5-αντίγρ'!M10</f>
        <v>21.36</v>
      </c>
      <c r="I10" s="317">
        <f>'6-μεταγρ'!I10</f>
        <v>12</v>
      </c>
      <c r="J10" s="317">
        <f>'7-προςΔΟΥ'!E10</f>
        <v>10</v>
      </c>
      <c r="K10" s="317"/>
      <c r="L10" s="318">
        <f t="shared" si="2"/>
        <v>58.04</v>
      </c>
      <c r="M10" s="318">
        <v>40</v>
      </c>
      <c r="N10" s="320">
        <f>M10-P10-'8-κ-15-17'!AF10-'14-βιβλΕσ'!M10</f>
        <v>39.5</v>
      </c>
      <c r="O10" s="335">
        <f t="shared" si="3"/>
        <v>18.54</v>
      </c>
      <c r="P10" s="377">
        <f>'1β-ΤΑΧΔΙΚκλπ'!D9</f>
        <v>0.5</v>
      </c>
      <c r="Q10" s="321"/>
      <c r="R10" s="321"/>
      <c r="S10" s="321"/>
      <c r="T10" s="321"/>
      <c r="U10" s="321"/>
      <c r="V10" s="321"/>
      <c r="W10" s="321"/>
      <c r="X10" s="73"/>
      <c r="Y10" s="73"/>
    </row>
    <row r="11" spans="1:25">
      <c r="A11" s="555" t="s">
        <v>47</v>
      </c>
      <c r="B11" s="556"/>
      <c r="C11" s="556"/>
      <c r="D11" s="556"/>
      <c r="E11" s="450">
        <f t="shared" ref="E11:O11" si="4">SUM(E3:E10)</f>
        <v>181.62640800000003</v>
      </c>
      <c r="F11" s="450">
        <f t="shared" si="4"/>
        <v>96</v>
      </c>
      <c r="G11" s="450">
        <f t="shared" si="4"/>
        <v>0</v>
      </c>
      <c r="H11" s="450">
        <f t="shared" si="4"/>
        <v>185.12</v>
      </c>
      <c r="I11" s="450">
        <f t="shared" si="4"/>
        <v>80</v>
      </c>
      <c r="J11" s="450">
        <f t="shared" si="4"/>
        <v>60</v>
      </c>
      <c r="K11" s="450">
        <f t="shared" si="4"/>
        <v>0</v>
      </c>
      <c r="L11" s="450">
        <f t="shared" si="4"/>
        <v>602.74640799999997</v>
      </c>
      <c r="M11" s="450">
        <f t="shared" si="4"/>
        <v>596.32000000000005</v>
      </c>
      <c r="N11" s="450">
        <f t="shared" si="4"/>
        <v>497.70000000000005</v>
      </c>
      <c r="O11" s="450">
        <f t="shared" si="4"/>
        <v>105.04640799999996</v>
      </c>
    </row>
    <row r="13" spans="1:25">
      <c r="P13" s="163" t="s">
        <v>100</v>
      </c>
      <c r="Q13" s="125"/>
      <c r="R13" s="125"/>
      <c r="S13" s="125"/>
      <c r="T13" s="135"/>
      <c r="U13" s="135"/>
      <c r="V13" s="135"/>
      <c r="X13" s="125"/>
      <c r="Y13" s="125"/>
    </row>
    <row r="14" spans="1:25">
      <c r="K14" s="207" t="s">
        <v>497</v>
      </c>
      <c r="L14" s="8"/>
      <c r="M14" s="8"/>
      <c r="Q14" s="112" t="s">
        <v>368</v>
      </c>
      <c r="R14" s="112"/>
      <c r="S14" s="112"/>
      <c r="T14" s="127"/>
      <c r="U14" s="135"/>
      <c r="V14" s="135"/>
      <c r="X14" s="126"/>
      <c r="Y14" s="112"/>
    </row>
    <row r="15" spans="1:25">
      <c r="K15" s="386" t="s">
        <v>227</v>
      </c>
      <c r="L15" s="114"/>
      <c r="M15" s="114"/>
      <c r="Q15" s="112"/>
      <c r="R15" s="112" t="s">
        <v>140</v>
      </c>
      <c r="S15" s="112"/>
      <c r="T15" s="135"/>
      <c r="U15" s="135"/>
      <c r="V15" s="135"/>
      <c r="X15" s="112"/>
    </row>
    <row r="16" spans="1:25">
      <c r="K16" s="206" t="s">
        <v>228</v>
      </c>
      <c r="S16" s="112" t="s">
        <v>367</v>
      </c>
      <c r="T16" s="90"/>
      <c r="U16" s="90"/>
      <c r="V16" s="90"/>
    </row>
    <row r="17" spans="4:23"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T17" s="112" t="s">
        <v>369</v>
      </c>
      <c r="U17" s="135"/>
      <c r="V17" s="135"/>
    </row>
    <row r="18" spans="4:23">
      <c r="T18" s="90"/>
      <c r="U18" s="135" t="s">
        <v>370</v>
      </c>
      <c r="V18" s="135"/>
    </row>
    <row r="19" spans="4:23">
      <c r="T19" s="90"/>
      <c r="U19" s="90"/>
      <c r="V19" s="135" t="s">
        <v>371</v>
      </c>
    </row>
    <row r="20" spans="4:23">
      <c r="H20" s="169" t="s">
        <v>516</v>
      </c>
      <c r="I20" s="372" t="s">
        <v>256</v>
      </c>
      <c r="J20" s="127" t="s">
        <v>512</v>
      </c>
      <c r="L20" s="551" t="s">
        <v>513</v>
      </c>
      <c r="M20" s="551"/>
      <c r="T20" s="112"/>
      <c r="U20" s="135"/>
      <c r="V20" s="135"/>
    </row>
    <row r="21" spans="4:23">
      <c r="E21" s="373" t="s">
        <v>556</v>
      </c>
      <c r="F21" s="2">
        <v>129.08000000000001</v>
      </c>
      <c r="G21" s="2" t="s">
        <v>321</v>
      </c>
      <c r="H21" s="416"/>
      <c r="I21" s="4"/>
      <c r="J21" s="4">
        <v>3</v>
      </c>
      <c r="K21" s="4"/>
      <c r="L21" s="4">
        <v>0.5</v>
      </c>
      <c r="M21" s="4">
        <v>0.5</v>
      </c>
      <c r="T21" s="90"/>
      <c r="U21" s="135"/>
      <c r="V21" s="135"/>
    </row>
    <row r="22" spans="4:23">
      <c r="D22" s="372"/>
      <c r="E22" s="373"/>
      <c r="G22" s="2" t="s">
        <v>361</v>
      </c>
      <c r="H22" s="4">
        <v>24.44</v>
      </c>
      <c r="I22" s="4"/>
      <c r="J22" s="4">
        <v>24.44</v>
      </c>
      <c r="K22" s="4"/>
      <c r="L22" s="4">
        <v>24.44</v>
      </c>
      <c r="M22" s="4">
        <v>11.09</v>
      </c>
      <c r="T22" s="90"/>
      <c r="U22" s="135"/>
      <c r="V22" s="135"/>
    </row>
    <row r="23" spans="4:23">
      <c r="E23" s="373"/>
      <c r="G23" s="2" t="s">
        <v>80</v>
      </c>
      <c r="H23" s="4"/>
      <c r="I23" s="4"/>
      <c r="J23" s="4"/>
      <c r="K23" s="4"/>
      <c r="L23" s="4"/>
      <c r="M23" s="4"/>
      <c r="T23" s="90"/>
      <c r="U23" s="135"/>
      <c r="V23" s="135"/>
    </row>
    <row r="24" spans="4:23">
      <c r="G24" s="131" t="s">
        <v>502</v>
      </c>
      <c r="H24" s="4">
        <v>12</v>
      </c>
      <c r="I24" s="4"/>
      <c r="J24" s="4">
        <v>12</v>
      </c>
      <c r="K24" s="4"/>
      <c r="L24" s="4">
        <v>12</v>
      </c>
      <c r="M24" s="4">
        <v>12</v>
      </c>
      <c r="T24" s="90"/>
      <c r="U24" s="90"/>
      <c r="V24" s="135"/>
    </row>
    <row r="25" spans="4:23">
      <c r="G25" s="131" t="s">
        <v>503</v>
      </c>
      <c r="H25" s="446">
        <v>33.61</v>
      </c>
      <c r="I25" s="4">
        <v>7</v>
      </c>
      <c r="J25" s="4">
        <v>37.840000000000003</v>
      </c>
      <c r="K25" s="4"/>
      <c r="L25" s="4">
        <v>37.840000000000003</v>
      </c>
      <c r="M25" s="4">
        <v>17.170000000000002</v>
      </c>
      <c r="U25" s="135"/>
      <c r="V25" s="135"/>
      <c r="W25" s="135"/>
    </row>
    <row r="26" spans="4:23">
      <c r="G26" s="131" t="s">
        <v>504</v>
      </c>
      <c r="H26" s="200">
        <v>16</v>
      </c>
      <c r="I26" s="4"/>
      <c r="J26" s="4">
        <v>12</v>
      </c>
      <c r="K26" s="4"/>
      <c r="L26" s="4">
        <v>12</v>
      </c>
      <c r="M26" s="4">
        <v>12</v>
      </c>
      <c r="U26" s="90"/>
      <c r="V26" s="135"/>
      <c r="W26" s="135"/>
    </row>
    <row r="27" spans="4:23">
      <c r="G27" s="131" t="s">
        <v>95</v>
      </c>
      <c r="H27" s="200">
        <v>40</v>
      </c>
      <c r="I27" s="4">
        <v>3.52</v>
      </c>
      <c r="J27" s="4">
        <v>32</v>
      </c>
      <c r="K27" s="4"/>
      <c r="L27" s="4">
        <v>32</v>
      </c>
      <c r="M27" s="4"/>
      <c r="U27" s="90"/>
      <c r="V27" s="90"/>
      <c r="W27" s="90"/>
    </row>
    <row r="28" spans="4:23">
      <c r="G28" s="2" t="s">
        <v>505</v>
      </c>
      <c r="H28" s="4">
        <v>3.03</v>
      </c>
      <c r="I28" s="4"/>
      <c r="J28" s="4"/>
      <c r="K28" s="4"/>
      <c r="L28" s="4"/>
      <c r="M28" s="4"/>
      <c r="U28" s="90"/>
      <c r="V28" s="90"/>
      <c r="W28" s="90"/>
    </row>
    <row r="29" spans="4:23">
      <c r="H29" s="169">
        <f>SUM(H21:H28)</f>
        <v>129.07999999999998</v>
      </c>
      <c r="I29" s="169">
        <f>SUM(I21:I28)</f>
        <v>10.52</v>
      </c>
      <c r="J29" s="169">
        <f>SUM(J21:J28)</f>
        <v>121.28</v>
      </c>
      <c r="L29" s="169">
        <f>SUM(L21:L28)</f>
        <v>118.78</v>
      </c>
      <c r="M29" s="169">
        <f t="shared" ref="M29" si="5">SUM(M21:M28)</f>
        <v>52.760000000000005</v>
      </c>
      <c r="N29" s="196">
        <f>SUM(L29:M29)</f>
        <v>171.54000000000002</v>
      </c>
    </row>
    <row r="30" spans="4:23">
      <c r="H30" s="2">
        <f>F21-H29</f>
        <v>0</v>
      </c>
    </row>
    <row r="32" spans="4:23">
      <c r="H32" s="169" t="s">
        <v>516</v>
      </c>
      <c r="I32" s="372" t="s">
        <v>256</v>
      </c>
      <c r="J32" s="127" t="s">
        <v>512</v>
      </c>
      <c r="L32" s="551" t="s">
        <v>513</v>
      </c>
      <c r="M32" s="551"/>
    </row>
    <row r="33" spans="3:14">
      <c r="E33" s="373" t="s">
        <v>557</v>
      </c>
      <c r="F33" s="2">
        <v>129.08000000000001</v>
      </c>
      <c r="G33" s="2" t="s">
        <v>321</v>
      </c>
      <c r="H33" s="416"/>
      <c r="I33" s="4"/>
      <c r="J33" s="4">
        <v>3</v>
      </c>
      <c r="K33" s="4"/>
      <c r="L33" s="4">
        <v>0.5</v>
      </c>
      <c r="M33" s="4">
        <v>0.5</v>
      </c>
    </row>
    <row r="34" spans="3:14">
      <c r="E34" s="373"/>
      <c r="G34" s="2" t="s">
        <v>361</v>
      </c>
      <c r="H34" s="4">
        <v>24.44</v>
      </c>
      <c r="I34" s="4"/>
      <c r="J34" s="4">
        <v>24.44</v>
      </c>
      <c r="K34" s="4"/>
      <c r="L34" s="4">
        <v>24.44</v>
      </c>
      <c r="M34" s="4">
        <v>11.09</v>
      </c>
    </row>
    <row r="35" spans="3:14">
      <c r="E35" s="373"/>
      <c r="G35" s="2" t="s">
        <v>80</v>
      </c>
      <c r="H35" s="4"/>
      <c r="I35" s="4"/>
      <c r="J35" s="4"/>
      <c r="K35" s="4"/>
      <c r="L35" s="4"/>
      <c r="M35" s="4"/>
    </row>
    <row r="36" spans="3:14">
      <c r="G36" s="131" t="s">
        <v>502</v>
      </c>
      <c r="H36" s="4">
        <v>12</v>
      </c>
      <c r="I36" s="4"/>
      <c r="J36" s="4">
        <v>12</v>
      </c>
      <c r="K36" s="4"/>
      <c r="L36" s="4">
        <v>12</v>
      </c>
      <c r="M36" s="4">
        <v>12</v>
      </c>
    </row>
    <row r="37" spans="3:14">
      <c r="G37" s="131" t="s">
        <v>503</v>
      </c>
      <c r="H37" s="446">
        <v>33.61</v>
      </c>
      <c r="I37" s="4">
        <v>7</v>
      </c>
      <c r="J37" s="4">
        <v>37.840000000000003</v>
      </c>
      <c r="K37" s="4"/>
      <c r="L37" s="4">
        <v>37.840000000000003</v>
      </c>
      <c r="M37" s="4">
        <v>17.170000000000002</v>
      </c>
    </row>
    <row r="38" spans="3:14">
      <c r="G38" s="131" t="s">
        <v>504</v>
      </c>
      <c r="H38" s="200">
        <v>16</v>
      </c>
      <c r="I38" s="4"/>
      <c r="J38" s="4">
        <v>12</v>
      </c>
      <c r="K38" s="4"/>
      <c r="L38" s="4">
        <v>12</v>
      </c>
      <c r="M38" s="4">
        <v>12</v>
      </c>
    </row>
    <row r="39" spans="3:14">
      <c r="G39" s="131" t="s">
        <v>95</v>
      </c>
      <c r="H39" s="200">
        <v>40</v>
      </c>
      <c r="I39" s="4">
        <v>3.52</v>
      </c>
      <c r="J39" s="4">
        <v>32</v>
      </c>
      <c r="K39" s="4"/>
      <c r="L39" s="4">
        <v>32</v>
      </c>
      <c r="M39" s="4"/>
    </row>
    <row r="40" spans="3:14">
      <c r="G40" s="2" t="s">
        <v>505</v>
      </c>
      <c r="H40" s="4">
        <v>3.03</v>
      </c>
      <c r="I40" s="4"/>
      <c r="J40" s="4"/>
      <c r="K40" s="4"/>
      <c r="L40" s="4"/>
      <c r="M40" s="4"/>
    </row>
    <row r="41" spans="3:14">
      <c r="H41" s="169">
        <f>SUM(H33:H40)</f>
        <v>129.07999999999998</v>
      </c>
      <c r="I41" s="169">
        <f>SUM(I33:I40)</f>
        <v>10.52</v>
      </c>
      <c r="J41" s="169">
        <f>SUM(J33:J40)</f>
        <v>121.28</v>
      </c>
      <c r="L41" s="169">
        <f>SUM(L33:L40)</f>
        <v>118.78</v>
      </c>
      <c r="M41" s="169">
        <f t="shared" ref="M41" si="6">SUM(M33:M40)</f>
        <v>52.760000000000005</v>
      </c>
      <c r="N41" s="196">
        <f>SUM(L41:M41)</f>
        <v>171.54000000000002</v>
      </c>
    </row>
    <row r="42" spans="3:14">
      <c r="H42" s="2">
        <f>F33-H41</f>
        <v>0</v>
      </c>
    </row>
    <row r="44" spans="3:14">
      <c r="D44" s="387"/>
      <c r="F44" s="438"/>
      <c r="H44" s="169" t="s">
        <v>516</v>
      </c>
      <c r="I44" s="372" t="s">
        <v>256</v>
      </c>
      <c r="J44" s="127" t="s">
        <v>512</v>
      </c>
      <c r="L44" s="427" t="s">
        <v>513</v>
      </c>
    </row>
    <row r="45" spans="3:14">
      <c r="C45" s="3" t="s">
        <v>547</v>
      </c>
      <c r="E45" s="527" t="s">
        <v>558</v>
      </c>
      <c r="F45" s="2">
        <v>107.92</v>
      </c>
      <c r="G45" s="2" t="s">
        <v>321</v>
      </c>
      <c r="H45" s="416"/>
      <c r="I45" s="4"/>
      <c r="J45" s="4">
        <v>3</v>
      </c>
      <c r="K45" s="4"/>
      <c r="L45" s="4">
        <v>0.5</v>
      </c>
    </row>
    <row r="46" spans="3:14">
      <c r="C46" s="400" t="s">
        <v>548</v>
      </c>
      <c r="E46" s="527"/>
      <c r="G46" s="2" t="s">
        <v>361</v>
      </c>
      <c r="H46" s="4">
        <v>1.01</v>
      </c>
      <c r="I46" s="4"/>
      <c r="J46" s="4">
        <v>1.01</v>
      </c>
      <c r="K46" s="4"/>
      <c r="L46" s="4">
        <v>1.01</v>
      </c>
      <c r="M46" s="4"/>
    </row>
    <row r="47" spans="3:14">
      <c r="E47" s="527"/>
      <c r="G47" s="2" t="s">
        <v>80</v>
      </c>
      <c r="H47" s="4"/>
      <c r="I47" s="4"/>
      <c r="J47" s="4"/>
      <c r="K47" s="4"/>
      <c r="L47" s="4"/>
      <c r="M47" s="4"/>
    </row>
    <row r="48" spans="3:14">
      <c r="E48" s="4"/>
      <c r="G48" s="131" t="s">
        <v>502</v>
      </c>
      <c r="H48" s="4">
        <v>12</v>
      </c>
      <c r="I48" s="4"/>
      <c r="J48" s="4">
        <v>12</v>
      </c>
      <c r="K48" s="4"/>
      <c r="L48" s="4">
        <v>12</v>
      </c>
      <c r="M48" s="4"/>
    </row>
    <row r="49" spans="3:14">
      <c r="E49" s="4"/>
      <c r="G49" s="131" t="s">
        <v>503</v>
      </c>
      <c r="H49" s="416"/>
      <c r="I49" s="4">
        <v>1.56</v>
      </c>
      <c r="J49" s="4">
        <v>1.57</v>
      </c>
      <c r="K49" s="4"/>
      <c r="L49" s="4">
        <v>1.57</v>
      </c>
      <c r="M49" s="4"/>
    </row>
    <row r="50" spans="3:14">
      <c r="E50" s="4"/>
      <c r="G50" s="131" t="s">
        <v>504</v>
      </c>
      <c r="H50" s="4">
        <v>20</v>
      </c>
      <c r="I50" s="4"/>
      <c r="J50" s="4">
        <v>20</v>
      </c>
      <c r="K50" s="4"/>
      <c r="L50" s="4">
        <v>20</v>
      </c>
      <c r="M50" s="4"/>
    </row>
    <row r="51" spans="3:14">
      <c r="G51" s="131" t="s">
        <v>95</v>
      </c>
      <c r="H51" s="371">
        <v>72</v>
      </c>
      <c r="I51" s="4">
        <v>5.28</v>
      </c>
      <c r="J51" s="4">
        <v>48</v>
      </c>
      <c r="K51" s="4"/>
      <c r="L51" s="4">
        <v>48</v>
      </c>
      <c r="M51" s="4"/>
    </row>
    <row r="52" spans="3:14">
      <c r="G52" s="196" t="s">
        <v>505</v>
      </c>
      <c r="H52" s="196">
        <v>2.91</v>
      </c>
      <c r="I52" s="4"/>
      <c r="J52" s="4"/>
      <c r="K52" s="4"/>
      <c r="L52" s="4"/>
      <c r="M52" s="4"/>
    </row>
    <row r="53" spans="3:14">
      <c r="H53" s="169">
        <f>SUM(H45:H52)</f>
        <v>107.91999999999999</v>
      </c>
      <c r="I53" s="169">
        <f>SUM(I45:I52)</f>
        <v>6.84</v>
      </c>
      <c r="J53" s="169">
        <f>SUM(J45:J52)</f>
        <v>85.58</v>
      </c>
      <c r="L53" s="169">
        <f>SUM(L45:L52)</f>
        <v>83.08</v>
      </c>
      <c r="M53" s="169"/>
      <c r="N53" s="169"/>
    </row>
    <row r="54" spans="3:14">
      <c r="H54" s="2">
        <f>F45-H53</f>
        <v>0</v>
      </c>
    </row>
    <row r="56" spans="3:14">
      <c r="F56" s="438"/>
      <c r="H56" s="169" t="s">
        <v>516</v>
      </c>
      <c r="I56" s="372" t="s">
        <v>256</v>
      </c>
      <c r="J56" s="127" t="s">
        <v>512</v>
      </c>
      <c r="L56" s="427" t="s">
        <v>513</v>
      </c>
    </row>
    <row r="57" spans="3:14">
      <c r="C57" s="3" t="s">
        <v>547</v>
      </c>
      <c r="E57" s="527" t="s">
        <v>559</v>
      </c>
      <c r="F57" s="2">
        <v>107.92</v>
      </c>
      <c r="G57" s="2" t="s">
        <v>321</v>
      </c>
      <c r="H57" s="416"/>
      <c r="I57" s="4"/>
      <c r="J57" s="4">
        <v>3</v>
      </c>
      <c r="K57" s="4"/>
      <c r="L57" s="4">
        <v>0.5</v>
      </c>
    </row>
    <row r="58" spans="3:14">
      <c r="C58" s="400" t="s">
        <v>548</v>
      </c>
      <c r="E58" s="527"/>
      <c r="G58" s="2" t="s">
        <v>361</v>
      </c>
      <c r="H58" s="4">
        <v>1.01</v>
      </c>
      <c r="I58" s="4"/>
      <c r="J58" s="4">
        <v>1.01</v>
      </c>
      <c r="K58" s="4"/>
      <c r="L58" s="4">
        <v>1.01</v>
      </c>
    </row>
    <row r="59" spans="3:14">
      <c r="E59" s="527"/>
      <c r="G59" s="2" t="s">
        <v>80</v>
      </c>
      <c r="H59" s="4"/>
      <c r="I59" s="4"/>
      <c r="J59" s="4"/>
      <c r="K59" s="4"/>
      <c r="L59" s="4"/>
    </row>
    <row r="60" spans="3:14">
      <c r="E60" s="4"/>
      <c r="G60" s="131" t="s">
        <v>502</v>
      </c>
      <c r="H60" s="4">
        <v>12</v>
      </c>
      <c r="I60" s="4"/>
      <c r="J60" s="4">
        <v>12</v>
      </c>
      <c r="K60" s="4"/>
      <c r="L60" s="4">
        <v>12</v>
      </c>
    </row>
    <row r="61" spans="3:14">
      <c r="E61" s="4"/>
      <c r="G61" s="131" t="s">
        <v>503</v>
      </c>
      <c r="H61" s="416"/>
      <c r="I61" s="4">
        <v>1.56</v>
      </c>
      <c r="J61" s="4">
        <v>1.57</v>
      </c>
      <c r="K61" s="4"/>
      <c r="L61" s="4">
        <v>1.57</v>
      </c>
    </row>
    <row r="62" spans="3:14">
      <c r="E62" s="4"/>
      <c r="G62" s="131" t="s">
        <v>504</v>
      </c>
      <c r="H62" s="4">
        <v>20</v>
      </c>
      <c r="I62" s="4"/>
      <c r="J62" s="4">
        <v>20</v>
      </c>
      <c r="K62" s="4"/>
      <c r="L62" s="4">
        <v>20</v>
      </c>
    </row>
    <row r="63" spans="3:14">
      <c r="G63" s="131" t="s">
        <v>95</v>
      </c>
      <c r="H63" s="371">
        <v>72</v>
      </c>
      <c r="I63" s="4">
        <v>5.28</v>
      </c>
      <c r="J63" s="4">
        <v>48</v>
      </c>
      <c r="K63" s="4"/>
      <c r="L63" s="4">
        <v>48</v>
      </c>
    </row>
    <row r="64" spans="3:14">
      <c r="G64" s="196" t="s">
        <v>505</v>
      </c>
      <c r="H64" s="196">
        <v>2.91</v>
      </c>
      <c r="I64" s="4"/>
      <c r="J64" s="4"/>
      <c r="K64" s="4"/>
      <c r="L64" s="4"/>
    </row>
    <row r="65" spans="5:12">
      <c r="H65" s="169">
        <f>SUM(H57:H64)</f>
        <v>107.91999999999999</v>
      </c>
      <c r="I65" s="169">
        <f>SUM(I57:I64)</f>
        <v>6.84</v>
      </c>
      <c r="J65" s="169">
        <f>SUM(J57:J64)</f>
        <v>85.58</v>
      </c>
      <c r="L65" s="169">
        <f>SUM(L57:L64)</f>
        <v>83.08</v>
      </c>
    </row>
    <row r="66" spans="5:12">
      <c r="H66" s="2">
        <f>F57-H65</f>
        <v>0</v>
      </c>
    </row>
    <row r="68" spans="5:12">
      <c r="F68" s="438"/>
      <c r="H68" s="169" t="s">
        <v>516</v>
      </c>
      <c r="I68" s="372" t="s">
        <v>256</v>
      </c>
      <c r="J68" s="127" t="s">
        <v>512</v>
      </c>
      <c r="L68" s="427" t="s">
        <v>513</v>
      </c>
    </row>
    <row r="69" spans="5:12">
      <c r="E69" s="527" t="s">
        <v>560</v>
      </c>
      <c r="F69" s="2">
        <v>40</v>
      </c>
      <c r="G69" s="2" t="s">
        <v>321</v>
      </c>
      <c r="H69" s="416"/>
      <c r="I69" s="4"/>
      <c r="J69" s="4">
        <v>0.5</v>
      </c>
      <c r="K69" s="4"/>
      <c r="L69" s="4">
        <v>0.5</v>
      </c>
    </row>
    <row r="70" spans="5:12">
      <c r="E70" s="527"/>
      <c r="G70" s="2" t="s">
        <v>361</v>
      </c>
      <c r="H70" s="4"/>
      <c r="I70" s="4"/>
      <c r="J70" s="4"/>
      <c r="K70" s="4"/>
      <c r="L70" s="4"/>
    </row>
    <row r="71" spans="5:12">
      <c r="E71" s="527"/>
      <c r="G71" s="2" t="s">
        <v>80</v>
      </c>
      <c r="H71" s="4">
        <v>12</v>
      </c>
      <c r="I71" s="4">
        <v>1.32</v>
      </c>
      <c r="J71" s="4">
        <v>12</v>
      </c>
      <c r="K71" s="4"/>
      <c r="L71" s="4">
        <v>12</v>
      </c>
    </row>
    <row r="72" spans="5:12">
      <c r="E72" s="4"/>
      <c r="G72" s="131" t="s">
        <v>502</v>
      </c>
      <c r="H72" s="4"/>
      <c r="I72" s="4"/>
      <c r="J72" s="4"/>
      <c r="K72" s="4"/>
      <c r="L72" s="4"/>
    </row>
    <row r="73" spans="5:12">
      <c r="E73" s="4"/>
      <c r="G73" s="131" t="s">
        <v>503</v>
      </c>
      <c r="H73" s="4"/>
      <c r="I73" s="4"/>
      <c r="J73" s="4"/>
      <c r="K73" s="4"/>
      <c r="L73" s="4"/>
    </row>
    <row r="74" spans="5:12">
      <c r="E74" s="4"/>
      <c r="G74" s="131" t="s">
        <v>504</v>
      </c>
      <c r="H74" s="4">
        <v>4</v>
      </c>
      <c r="I74" s="4"/>
      <c r="J74" s="4">
        <v>4</v>
      </c>
      <c r="K74" s="4"/>
      <c r="L74" s="4">
        <v>4</v>
      </c>
    </row>
    <row r="75" spans="5:12">
      <c r="G75" s="131" t="s">
        <v>95</v>
      </c>
      <c r="H75" s="4">
        <v>24</v>
      </c>
      <c r="I75" s="4">
        <v>2.64</v>
      </c>
      <c r="J75" s="4">
        <v>24</v>
      </c>
      <c r="K75" s="4"/>
      <c r="L75" s="4">
        <v>24</v>
      </c>
    </row>
    <row r="76" spans="5:12">
      <c r="G76" s="196" t="s">
        <v>505</v>
      </c>
      <c r="H76" s="4"/>
      <c r="I76" s="4"/>
      <c r="J76" s="4"/>
      <c r="K76" s="4"/>
      <c r="L76" s="4"/>
    </row>
    <row r="77" spans="5:12">
      <c r="H77" s="169">
        <f>SUM(H69:H76)</f>
        <v>40</v>
      </c>
      <c r="I77" s="169">
        <f>SUM(I69:I76)</f>
        <v>3.96</v>
      </c>
      <c r="J77" s="169">
        <f>SUM(J69:J76)</f>
        <v>40.5</v>
      </c>
      <c r="L77" s="169">
        <f>SUM(L69:L76)</f>
        <v>40.5</v>
      </c>
    </row>
    <row r="78" spans="5:12">
      <c r="H78" s="2">
        <f>F69-H77</f>
        <v>0</v>
      </c>
    </row>
    <row r="81" spans="5:12">
      <c r="F81" s="438"/>
      <c r="H81" s="169" t="s">
        <v>516</v>
      </c>
      <c r="I81" s="372" t="s">
        <v>256</v>
      </c>
      <c r="J81" s="127" t="s">
        <v>512</v>
      </c>
      <c r="L81" s="427" t="s">
        <v>513</v>
      </c>
    </row>
    <row r="82" spans="5:12">
      <c r="E82" s="527" t="s">
        <v>561</v>
      </c>
      <c r="F82" s="2">
        <v>40</v>
      </c>
      <c r="G82" s="2" t="s">
        <v>321</v>
      </c>
      <c r="H82" s="416"/>
      <c r="I82" s="4"/>
      <c r="J82" s="4">
        <v>0.5</v>
      </c>
      <c r="K82" s="4"/>
      <c r="L82" s="4">
        <v>0.5</v>
      </c>
    </row>
    <row r="83" spans="5:12">
      <c r="E83" s="527"/>
      <c r="G83" s="2" t="s">
        <v>361</v>
      </c>
      <c r="H83" s="4"/>
      <c r="I83" s="4"/>
      <c r="J83" s="4"/>
      <c r="K83" s="4"/>
      <c r="L83" s="4"/>
    </row>
    <row r="84" spans="5:12">
      <c r="E84" s="527"/>
      <c r="G84" s="2" t="s">
        <v>80</v>
      </c>
      <c r="H84" s="4">
        <v>12</v>
      </c>
      <c r="I84" s="4">
        <v>1.32</v>
      </c>
      <c r="J84" s="4">
        <v>12</v>
      </c>
      <c r="K84" s="4"/>
      <c r="L84" s="4">
        <v>12</v>
      </c>
    </row>
    <row r="85" spans="5:12">
      <c r="E85" s="4"/>
      <c r="G85" s="131" t="s">
        <v>502</v>
      </c>
      <c r="H85" s="4"/>
      <c r="I85" s="4"/>
      <c r="J85" s="4"/>
      <c r="K85" s="4"/>
      <c r="L85" s="4"/>
    </row>
    <row r="86" spans="5:12">
      <c r="E86" s="4"/>
      <c r="G86" s="131" t="s">
        <v>503</v>
      </c>
      <c r="H86" s="4"/>
      <c r="I86" s="4"/>
      <c r="J86" s="4"/>
      <c r="K86" s="4"/>
      <c r="L86" s="4"/>
    </row>
    <row r="87" spans="5:12">
      <c r="E87" s="4"/>
      <c r="G87" s="131" t="s">
        <v>504</v>
      </c>
      <c r="H87" s="4">
        <v>4</v>
      </c>
      <c r="I87" s="4"/>
      <c r="J87" s="4">
        <v>4</v>
      </c>
      <c r="K87" s="4"/>
      <c r="L87" s="4">
        <v>4</v>
      </c>
    </row>
    <row r="88" spans="5:12">
      <c r="G88" s="131" t="s">
        <v>95</v>
      </c>
      <c r="H88" s="4">
        <v>24</v>
      </c>
      <c r="I88" s="4">
        <v>2.64</v>
      </c>
      <c r="J88" s="4">
        <v>24</v>
      </c>
      <c r="K88" s="4"/>
      <c r="L88" s="4">
        <v>24</v>
      </c>
    </row>
    <row r="89" spans="5:12">
      <c r="G89" s="196" t="s">
        <v>505</v>
      </c>
      <c r="H89" s="4"/>
      <c r="I89" s="4"/>
      <c r="J89" s="4"/>
      <c r="K89" s="4"/>
      <c r="L89" s="4"/>
    </row>
    <row r="90" spans="5:12">
      <c r="H90" s="169">
        <f>SUM(H82:H89)</f>
        <v>40</v>
      </c>
      <c r="I90" s="169">
        <f>SUM(I82:I89)</f>
        <v>3.96</v>
      </c>
      <c r="J90" s="169">
        <f>SUM(J82:J89)</f>
        <v>40.5</v>
      </c>
      <c r="L90" s="169">
        <f>SUM(L82:L89)</f>
        <v>40.5</v>
      </c>
    </row>
    <row r="91" spans="5:12">
      <c r="H91" s="2">
        <f>F82-H90</f>
        <v>0</v>
      </c>
    </row>
  </sheetData>
  <mergeCells count="11">
    <mergeCell ref="L20:M20"/>
    <mergeCell ref="L32:M32"/>
    <mergeCell ref="P1:Y1"/>
    <mergeCell ref="A11:D11"/>
    <mergeCell ref="A1:A2"/>
    <mergeCell ref="B1:B2"/>
    <mergeCell ref="C1:C2"/>
    <mergeCell ref="D1:D2"/>
    <mergeCell ref="E1:K1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1" t="s">
        <v>19</v>
      </c>
      <c r="B1" s="703" t="s">
        <v>349</v>
      </c>
      <c r="C1" s="703" t="s">
        <v>87</v>
      </c>
      <c r="D1" s="705" t="s">
        <v>350</v>
      </c>
      <c r="E1" s="706"/>
      <c r="F1" s="706"/>
      <c r="G1" s="707" t="s">
        <v>322</v>
      </c>
      <c r="H1" s="708"/>
      <c r="I1" s="697" t="s">
        <v>323</v>
      </c>
      <c r="J1" s="697"/>
      <c r="K1" s="247"/>
      <c r="L1" s="248"/>
      <c r="M1" s="698" t="s">
        <v>351</v>
      </c>
      <c r="N1" s="698"/>
      <c r="O1" s="698"/>
      <c r="P1" s="248"/>
      <c r="Q1" s="698" t="s">
        <v>352</v>
      </c>
      <c r="R1" s="698"/>
      <c r="S1" s="698"/>
      <c r="T1" s="698"/>
      <c r="U1" s="249"/>
      <c r="V1" s="699" t="s">
        <v>322</v>
      </c>
      <c r="W1" s="699" t="s">
        <v>353</v>
      </c>
      <c r="X1" s="699" t="s">
        <v>354</v>
      </c>
      <c r="Y1" s="249"/>
      <c r="Z1" s="691" t="s">
        <v>355</v>
      </c>
      <c r="AA1" s="692"/>
      <c r="AB1" s="692"/>
      <c r="AC1" s="692"/>
      <c r="AD1" s="693"/>
    </row>
    <row r="2" spans="1:30" ht="12" thickBot="1">
      <c r="A2" s="702"/>
      <c r="B2" s="704"/>
      <c r="C2" s="704"/>
      <c r="D2" s="201" t="s">
        <v>327</v>
      </c>
      <c r="E2" s="201" t="s">
        <v>333</v>
      </c>
      <c r="F2" s="146" t="s">
        <v>334</v>
      </c>
      <c r="G2" s="202" t="s">
        <v>356</v>
      </c>
      <c r="H2" s="203" t="s">
        <v>357</v>
      </c>
      <c r="I2" s="202" t="s">
        <v>358</v>
      </c>
      <c r="J2" s="204" t="s">
        <v>359</v>
      </c>
      <c r="K2" s="250" t="s">
        <v>360</v>
      </c>
      <c r="L2" s="251"/>
      <c r="M2" s="252" t="s">
        <v>363</v>
      </c>
      <c r="N2" s="252" t="s">
        <v>361</v>
      </c>
      <c r="O2" s="252" t="s">
        <v>362</v>
      </c>
      <c r="P2" s="251"/>
      <c r="Q2" s="253" t="s">
        <v>363</v>
      </c>
      <c r="R2" s="254">
        <v>1.2999999999999999E-2</v>
      </c>
      <c r="S2" s="254">
        <v>6.4999999999999997E-3</v>
      </c>
      <c r="T2" s="255">
        <v>1.25E-3</v>
      </c>
      <c r="U2" s="256"/>
      <c r="V2" s="700"/>
      <c r="W2" s="700"/>
      <c r="X2" s="700"/>
      <c r="Y2" s="256"/>
      <c r="Z2" s="257" t="s">
        <v>363</v>
      </c>
      <c r="AA2" s="257" t="s">
        <v>361</v>
      </c>
      <c r="AB2" s="258" t="s">
        <v>362</v>
      </c>
      <c r="AC2" s="257" t="s">
        <v>353</v>
      </c>
      <c r="AD2" s="257" t="s">
        <v>354</v>
      </c>
    </row>
    <row r="3" spans="1:30" s="17" customFormat="1">
      <c r="A3" s="119" t="str">
        <f>'1-συμβολαια'!A3</f>
        <v>11ο</v>
      </c>
      <c r="B3" s="119" t="str">
        <f>'1-συμβολαια'!C3</f>
        <v>γονική [1/2 οικόπεδο Ποταμιά 47,70μ2 ΜΕ οικία 2όροφη (27,16μ2 έκαστος)</v>
      </c>
      <c r="C3" s="205">
        <f>'1-συμβολαια'!D3</f>
        <v>3153.08</v>
      </c>
      <c r="D3" s="27">
        <f>'8-κ-15-17'!D3</f>
        <v>0</v>
      </c>
      <c r="E3" s="27">
        <f>'8-κ-15-17'!M3</f>
        <v>20.49502</v>
      </c>
      <c r="F3" s="27">
        <f>'8-κ-15-17'!V3</f>
        <v>3.9413499999999999</v>
      </c>
      <c r="G3" s="27">
        <f>'2-δικαιώμ'!H3</f>
        <v>3.4053263999999999</v>
      </c>
      <c r="H3" s="27">
        <f>'2-δικαιώμ'!I3</f>
        <v>0.60000000000000009</v>
      </c>
      <c r="I3" s="27">
        <f>'2-δικαιώμ'!J3</f>
        <v>2.4918480000000001</v>
      </c>
      <c r="J3" s="27">
        <f>'2-δικαιώμ'!K3</f>
        <v>0.49836959999999997</v>
      </c>
      <c r="K3" s="150"/>
      <c r="L3" s="150"/>
      <c r="M3" s="34"/>
      <c r="N3" s="34"/>
      <c r="O3" s="34"/>
      <c r="P3" s="150"/>
      <c r="Q3" s="34"/>
      <c r="R3" s="34"/>
      <c r="S3" s="34"/>
      <c r="T3" s="34"/>
      <c r="U3" s="150"/>
      <c r="V3" s="34">
        <f>'2-δικαιώμ'!H3+'2-δικαιώμ'!I3</f>
        <v>4.0053263999999995</v>
      </c>
      <c r="W3" s="34">
        <f>'2-δικαιώμ'!J3</f>
        <v>2.4918480000000001</v>
      </c>
      <c r="X3" s="34">
        <f>'2-δικαιώμ'!K3</f>
        <v>0.49836959999999997</v>
      </c>
      <c r="Y3" s="150"/>
      <c r="Z3" s="34"/>
      <c r="AA3" s="34"/>
      <c r="AB3" s="34"/>
      <c r="AC3" s="34"/>
      <c r="AD3" s="34"/>
    </row>
    <row r="4" spans="1:30" s="17" customFormat="1">
      <c r="A4" s="119"/>
      <c r="B4" s="119" t="str">
        <f>'1-συμβολαια'!C4</f>
        <v>χρησικτησία οικοπέδου = 1980 μητρός ΔΩΡΕΑ άτυπος</v>
      </c>
      <c r="C4" s="205">
        <f>'1-συμβολαια'!D4</f>
        <v>1431</v>
      </c>
      <c r="D4" s="27">
        <f>'8-κ-15-17'!D4</f>
        <v>0</v>
      </c>
      <c r="E4" s="27">
        <f>'8-κ-15-17'!M4</f>
        <v>9.3015000000000008</v>
      </c>
      <c r="F4" s="27">
        <f>'8-κ-15-17'!V4</f>
        <v>1.7887500000000001</v>
      </c>
      <c r="G4" s="27">
        <f>'2-δικαιώμ'!H4</f>
        <v>1.54548</v>
      </c>
      <c r="H4" s="27">
        <f>'2-δικαιώμ'!I4</f>
        <v>0.60000000000000009</v>
      </c>
      <c r="I4" s="27">
        <f>'2-δικαιώμ'!J4</f>
        <v>1.4586000000000001</v>
      </c>
      <c r="J4" s="27">
        <f>'2-δικαιώμ'!K4</f>
        <v>0.29172000000000003</v>
      </c>
      <c r="K4" s="150"/>
      <c r="L4" s="150"/>
      <c r="M4" s="34"/>
      <c r="N4" s="34"/>
      <c r="O4" s="34"/>
      <c r="P4" s="150"/>
      <c r="Q4" s="34"/>
      <c r="R4" s="34"/>
      <c r="S4" s="34"/>
      <c r="T4" s="34"/>
      <c r="U4" s="150"/>
      <c r="V4" s="34">
        <f>'2-δικαιώμ'!H4+'2-δικαιώμ'!I4</f>
        <v>2.1454800000000001</v>
      </c>
      <c r="W4" s="34">
        <f>'2-δικαιώμ'!J4</f>
        <v>1.4586000000000001</v>
      </c>
      <c r="X4" s="34">
        <f>'2-δικαιώμ'!K4</f>
        <v>0.29172000000000003</v>
      </c>
      <c r="Y4" s="150"/>
      <c r="Z4" s="34"/>
      <c r="AA4" s="34"/>
      <c r="AB4" s="34"/>
      <c r="AC4" s="34"/>
      <c r="AD4" s="34"/>
    </row>
    <row r="5" spans="1:30" s="17" customFormat="1">
      <c r="A5" s="119" t="str">
        <f>'1-συμβολαια'!A5</f>
        <v>12ο</v>
      </c>
      <c r="B5" s="119" t="str">
        <f>'1-συμβολαια'!C5</f>
        <v>δωρεά [1/2 οικόπεδο Ποταμιά 47,70μ2 ΜΕ οικία 2όροφη (27,16μ2 έκαστος)</v>
      </c>
      <c r="C5" s="205">
        <f>'1-συμβολαια'!D5</f>
        <v>3153.08</v>
      </c>
      <c r="D5" s="27">
        <f>'8-κ-15-17'!D5</f>
        <v>0</v>
      </c>
      <c r="E5" s="27">
        <f>'8-κ-15-17'!M5</f>
        <v>20.49502</v>
      </c>
      <c r="F5" s="27">
        <f>'8-κ-15-17'!V5</f>
        <v>3.9413499999999999</v>
      </c>
      <c r="G5" s="27">
        <f>'2-δικαιώμ'!H5</f>
        <v>3.4053263999999999</v>
      </c>
      <c r="H5" s="27">
        <f>'2-δικαιώμ'!I5</f>
        <v>0.60000000000000009</v>
      </c>
      <c r="I5" s="27">
        <f>'2-δικαιώμ'!J5</f>
        <v>2.4918480000000001</v>
      </c>
      <c r="J5" s="27">
        <f>'2-δικαιώμ'!K5</f>
        <v>0.49836959999999997</v>
      </c>
      <c r="K5" s="150"/>
      <c r="L5" s="150"/>
      <c r="M5" s="34"/>
      <c r="N5" s="34"/>
      <c r="O5" s="34"/>
      <c r="P5" s="150"/>
      <c r="Q5" s="34"/>
      <c r="R5" s="34"/>
      <c r="S5" s="34"/>
      <c r="T5" s="34"/>
      <c r="U5" s="150"/>
      <c r="V5" s="34">
        <f>'2-δικαιώμ'!H5+'2-δικαιώμ'!I5</f>
        <v>4.0053263999999995</v>
      </c>
      <c r="W5" s="34">
        <f>'2-δικαιώμ'!J5</f>
        <v>2.4918480000000001</v>
      </c>
      <c r="X5" s="34">
        <f>'2-δικαιώμ'!K5</f>
        <v>0.49836959999999997</v>
      </c>
      <c r="Y5" s="150"/>
      <c r="Z5" s="34"/>
      <c r="AA5" s="34"/>
      <c r="AB5" s="34"/>
      <c r="AC5" s="34"/>
      <c r="AD5" s="34"/>
    </row>
    <row r="6" spans="1:30" s="17" customFormat="1">
      <c r="A6" s="119"/>
      <c r="B6" s="119" t="str">
        <f>'1-συμβολαια'!C6</f>
        <v>χρησικτησία οικοπέδου = 1980 μητρός ΔΩΡΕΑ άτυπος</v>
      </c>
      <c r="C6" s="205">
        <f>'1-συμβολαια'!D6</f>
        <v>1431</v>
      </c>
      <c r="D6" s="27">
        <f>'8-κ-15-17'!D6</f>
        <v>0</v>
      </c>
      <c r="E6" s="27">
        <f>'8-κ-15-17'!M6</f>
        <v>9.3015000000000008</v>
      </c>
      <c r="F6" s="27">
        <f>'8-κ-15-17'!V6</f>
        <v>1.7887500000000001</v>
      </c>
      <c r="G6" s="27">
        <f>'2-δικαιώμ'!H6</f>
        <v>1.54548</v>
      </c>
      <c r="H6" s="27">
        <f>'2-δικαιώμ'!I6</f>
        <v>0.60000000000000009</v>
      </c>
      <c r="I6" s="27">
        <f>'2-δικαιώμ'!J6</f>
        <v>1.4586000000000001</v>
      </c>
      <c r="J6" s="27">
        <f>'2-δικαιώμ'!K6</f>
        <v>0.29172000000000003</v>
      </c>
      <c r="K6" s="150"/>
      <c r="L6" s="150"/>
      <c r="M6" s="34"/>
      <c r="N6" s="34"/>
      <c r="O6" s="34"/>
      <c r="P6" s="150"/>
      <c r="Q6" s="34"/>
      <c r="R6" s="34"/>
      <c r="S6" s="34"/>
      <c r="T6" s="34"/>
      <c r="U6" s="150"/>
      <c r="V6" s="34">
        <f>'2-δικαιώμ'!H6+'2-δικαιώμ'!I6</f>
        <v>2.1454800000000001</v>
      </c>
      <c r="W6" s="34">
        <f>'2-δικαιώμ'!J6</f>
        <v>1.4586000000000001</v>
      </c>
      <c r="X6" s="34">
        <f>'2-δικαιώμ'!K6</f>
        <v>0.29172000000000003</v>
      </c>
      <c r="Y6" s="150"/>
      <c r="Z6" s="34"/>
      <c r="AA6" s="34"/>
      <c r="AB6" s="34"/>
      <c r="AC6" s="34"/>
      <c r="AD6" s="34"/>
    </row>
    <row r="7" spans="1:30" s="17" customFormat="1">
      <c r="A7" s="119" t="str">
        <f>'1-συμβολαια'!A7</f>
        <v>13ο</v>
      </c>
      <c r="B7" s="119" t="str">
        <f>'1-συμβολαια'!C7</f>
        <v>γονικής 5393 ΔΙΟΡΘΩΣΗ</v>
      </c>
      <c r="C7" s="205">
        <f>'1-συμβολαια'!D7</f>
        <v>130.94</v>
      </c>
      <c r="D7" s="27">
        <f>'8-κ-15-17'!D7</f>
        <v>0</v>
      </c>
      <c r="E7" s="27">
        <f>'8-κ-15-17'!M7</f>
        <v>0.85111000000000003</v>
      </c>
      <c r="F7" s="27">
        <f>'8-κ-15-17'!V7</f>
        <v>0.16367499999999999</v>
      </c>
      <c r="G7" s="27">
        <f>'2-δικαιώμ'!H7</f>
        <v>0.14141519999999999</v>
      </c>
      <c r="H7" s="27">
        <f>'2-δικαιώμ'!I7</f>
        <v>0.60000000000000009</v>
      </c>
      <c r="I7" s="27">
        <f>'2-δικαιώμ'!J7</f>
        <v>0.67856400000000006</v>
      </c>
      <c r="J7" s="27">
        <f>'2-δικαιώμ'!K7</f>
        <v>0.13571279999999999</v>
      </c>
      <c r="K7" s="150"/>
      <c r="L7" s="150"/>
      <c r="M7" s="34"/>
      <c r="N7" s="34"/>
      <c r="O7" s="34"/>
      <c r="P7" s="150"/>
      <c r="Q7" s="34"/>
      <c r="R7" s="34"/>
      <c r="S7" s="34"/>
      <c r="T7" s="34"/>
      <c r="U7" s="150"/>
      <c r="V7" s="34">
        <f>'2-δικαιώμ'!H7+'2-δικαιώμ'!I7</f>
        <v>0.74141520000000005</v>
      </c>
      <c r="W7" s="34">
        <f>'2-δικαιώμ'!J7</f>
        <v>0.67856400000000006</v>
      </c>
      <c r="X7" s="34">
        <f>'2-δικαιώμ'!K7</f>
        <v>0.13571279999999999</v>
      </c>
      <c r="Y7" s="150"/>
      <c r="Z7" s="34"/>
      <c r="AA7" s="34"/>
      <c r="AB7" s="34"/>
      <c r="AC7" s="34"/>
      <c r="AD7" s="34"/>
    </row>
    <row r="8" spans="1:30" s="17" customFormat="1">
      <c r="A8" s="119" t="str">
        <f>'1-συμβολαια'!A8</f>
        <v>14ο</v>
      </c>
      <c r="B8" s="119" t="str">
        <f>'1-συμβολαια'!C8</f>
        <v>δωρεάς 5394 ΔΙΟΡΘΩΣΗ</v>
      </c>
      <c r="C8" s="205">
        <f>'1-συμβολαια'!D8</f>
        <v>130.94</v>
      </c>
      <c r="D8" s="27">
        <f>'8-κ-15-17'!D8</f>
        <v>0</v>
      </c>
      <c r="E8" s="27">
        <f>'8-κ-15-17'!M8</f>
        <v>0.85111000000000003</v>
      </c>
      <c r="F8" s="27">
        <f>'8-κ-15-17'!V8</f>
        <v>0.16367499999999999</v>
      </c>
      <c r="G8" s="27">
        <f>'2-δικαιώμ'!H8</f>
        <v>0.14141519999999999</v>
      </c>
      <c r="H8" s="27">
        <f>'2-δικαιώμ'!I8</f>
        <v>0.60000000000000009</v>
      </c>
      <c r="I8" s="27">
        <f>'2-δικαιώμ'!J8</f>
        <v>0.67856400000000006</v>
      </c>
      <c r="J8" s="27">
        <f>'2-δικαιώμ'!K8</f>
        <v>0.13571279999999999</v>
      </c>
      <c r="K8" s="150"/>
      <c r="L8" s="150"/>
      <c r="M8" s="34"/>
      <c r="N8" s="34"/>
      <c r="O8" s="34"/>
      <c r="P8" s="150"/>
      <c r="Q8" s="34"/>
      <c r="R8" s="34"/>
      <c r="S8" s="34"/>
      <c r="T8" s="34"/>
      <c r="U8" s="150"/>
      <c r="V8" s="34">
        <f>'2-δικαιώμ'!H8+'2-δικαιώμ'!I8</f>
        <v>0.74141520000000005</v>
      </c>
      <c r="W8" s="34">
        <f>'2-δικαιώμ'!J8</f>
        <v>0.67856400000000006</v>
      </c>
      <c r="X8" s="34">
        <f>'2-δικαιώμ'!K8</f>
        <v>0.13571279999999999</v>
      </c>
      <c r="Y8" s="150"/>
      <c r="Z8" s="34"/>
      <c r="AA8" s="34"/>
      <c r="AB8" s="34"/>
      <c r="AC8" s="34"/>
      <c r="AD8" s="34"/>
    </row>
    <row r="9" spans="1:30" s="17" customFormat="1">
      <c r="A9" s="119" t="str">
        <f>'1-συμβολαια'!A9</f>
        <v>15ο</v>
      </c>
      <c r="B9" s="119" t="str">
        <f>'1-συμβολαια'!C9</f>
        <v>γονικής 5942 ΔΙΟΡΘΩΣΗ</v>
      </c>
      <c r="C9" s="205">
        <f>'1-συμβολαια'!D9</f>
        <v>0</v>
      </c>
      <c r="D9" s="27">
        <f>'8-κ-15-17'!D9</f>
        <v>0</v>
      </c>
      <c r="E9" s="27">
        <f>'8-κ-15-17'!M9</f>
        <v>0</v>
      </c>
      <c r="F9" s="27">
        <f>'8-κ-15-17'!V9</f>
        <v>0</v>
      </c>
      <c r="G9" s="27">
        <f>'2-δικαιώμ'!H9</f>
        <v>0</v>
      </c>
      <c r="H9" s="27">
        <f>'2-δικαιώμ'!I9</f>
        <v>0.60000000000000009</v>
      </c>
      <c r="I9" s="27">
        <f>'2-δικαιώμ'!J9</f>
        <v>0.60000000000000009</v>
      </c>
      <c r="J9" s="27">
        <f>'2-δικαιώμ'!K9</f>
        <v>0.12</v>
      </c>
      <c r="K9" s="150"/>
      <c r="L9" s="150"/>
      <c r="M9" s="34"/>
      <c r="N9" s="34"/>
      <c r="O9" s="34"/>
      <c r="P9" s="150"/>
      <c r="Q9" s="34"/>
      <c r="R9" s="34"/>
      <c r="S9" s="34"/>
      <c r="T9" s="34"/>
      <c r="U9" s="150"/>
      <c r="V9" s="34">
        <f>'2-δικαιώμ'!H9+'2-δικαιώμ'!I9</f>
        <v>0.60000000000000009</v>
      </c>
      <c r="W9" s="34">
        <f>'2-δικαιώμ'!J9</f>
        <v>0.60000000000000009</v>
      </c>
      <c r="X9" s="34">
        <f>'2-δικαιώμ'!K9</f>
        <v>0.12</v>
      </c>
      <c r="Y9" s="150"/>
      <c r="Z9" s="34"/>
      <c r="AA9" s="34"/>
      <c r="AB9" s="34"/>
      <c r="AC9" s="34"/>
      <c r="AD9" s="34"/>
    </row>
    <row r="10" spans="1:30" s="17" customFormat="1">
      <c r="A10" s="119" t="str">
        <f>'1-συμβολαια'!A10</f>
        <v>16ο</v>
      </c>
      <c r="B10" s="119" t="str">
        <f>'1-συμβολαια'!C10</f>
        <v>δωρεάς 5943 ΔΙΟΡΘΩΣΗ</v>
      </c>
      <c r="C10" s="205">
        <f>'1-συμβολαια'!D10</f>
        <v>0</v>
      </c>
      <c r="D10" s="27">
        <f>'8-κ-15-17'!D10</f>
        <v>0</v>
      </c>
      <c r="E10" s="27">
        <f>'8-κ-15-17'!M10</f>
        <v>0</v>
      </c>
      <c r="F10" s="27">
        <f>'8-κ-15-17'!V10</f>
        <v>0</v>
      </c>
      <c r="G10" s="27">
        <f>'2-δικαιώμ'!H10</f>
        <v>0</v>
      </c>
      <c r="H10" s="27">
        <f>'2-δικαιώμ'!I10</f>
        <v>0.60000000000000009</v>
      </c>
      <c r="I10" s="27">
        <f>'2-δικαιώμ'!J10</f>
        <v>0.60000000000000009</v>
      </c>
      <c r="J10" s="27">
        <f>'2-δικαιώμ'!K10</f>
        <v>0.12</v>
      </c>
      <c r="K10" s="150"/>
      <c r="L10" s="150"/>
      <c r="M10" s="34"/>
      <c r="N10" s="34"/>
      <c r="O10" s="34"/>
      <c r="P10" s="150"/>
      <c r="Q10" s="34"/>
      <c r="R10" s="34"/>
      <c r="S10" s="34"/>
      <c r="T10" s="34"/>
      <c r="U10" s="150"/>
      <c r="V10" s="34">
        <f>'2-δικαιώμ'!H10+'2-δικαιώμ'!I10</f>
        <v>0.60000000000000009</v>
      </c>
      <c r="W10" s="34">
        <f>'2-δικαιώμ'!J10</f>
        <v>0.60000000000000009</v>
      </c>
      <c r="X10" s="34">
        <f>'2-δικαιώμ'!K10</f>
        <v>0.12</v>
      </c>
      <c r="Y10" s="150"/>
      <c r="Z10" s="34"/>
      <c r="AA10" s="34"/>
      <c r="AB10" s="34"/>
      <c r="AC10" s="34"/>
      <c r="AD10" s="34"/>
    </row>
    <row r="11" spans="1:30">
      <c r="A11" s="694" t="str">
        <f>'1-συμβολαια'!A11</f>
        <v>σύνολο</v>
      </c>
      <c r="B11" s="695"/>
      <c r="C11" s="696"/>
      <c r="D11" s="302">
        <f t="shared" ref="D11:J11" si="0">SUM(D3:D10)</f>
        <v>0</v>
      </c>
      <c r="E11" s="302">
        <f t="shared" si="0"/>
        <v>61.295259999999999</v>
      </c>
      <c r="F11" s="302">
        <f t="shared" si="0"/>
        <v>11.78755</v>
      </c>
      <c r="G11" s="302">
        <f t="shared" si="0"/>
        <v>10.1844432</v>
      </c>
      <c r="H11" s="302">
        <f t="shared" si="0"/>
        <v>4.8000000000000007</v>
      </c>
      <c r="I11" s="302">
        <f t="shared" si="0"/>
        <v>10.458024</v>
      </c>
      <c r="J11" s="302">
        <f t="shared" si="0"/>
        <v>2.0916048000000003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</row>
    <row r="14" spans="1:30">
      <c r="B14" s="90"/>
      <c r="D14" s="2"/>
      <c r="E14" s="2"/>
      <c r="F14" s="2"/>
      <c r="G14" s="2"/>
      <c r="H14" s="2"/>
      <c r="I14" s="2"/>
      <c r="J14" s="2"/>
    </row>
    <row r="15" spans="1:30" ht="15.75">
      <c r="B15" s="212" t="s">
        <v>382</v>
      </c>
      <c r="D15" s="2"/>
      <c r="E15" s="2"/>
      <c r="F15" s="2"/>
      <c r="G15" s="137"/>
      <c r="H15" s="285">
        <v>0.15</v>
      </c>
      <c r="I15" s="286">
        <v>2.93</v>
      </c>
      <c r="J15" s="5" t="s">
        <v>386</v>
      </c>
      <c r="L15" s="287">
        <f>I15-H15</f>
        <v>2.7800000000000002</v>
      </c>
    </row>
    <row r="16" spans="1:30" ht="12.75">
      <c r="B16" s="213" t="s">
        <v>383</v>
      </c>
      <c r="D16" s="2"/>
      <c r="E16" s="2"/>
      <c r="F16" s="2"/>
      <c r="G16" s="2"/>
      <c r="H16" s="169">
        <v>0.44</v>
      </c>
      <c r="I16" s="283">
        <v>0.56000000000000005</v>
      </c>
      <c r="J16" s="3" t="s">
        <v>387</v>
      </c>
      <c r="L16" s="287">
        <f>I16-H16</f>
        <v>0.12000000000000005</v>
      </c>
    </row>
    <row r="17" spans="2:12" ht="15.75">
      <c r="B17" s="227" t="s">
        <v>384</v>
      </c>
      <c r="D17" s="2"/>
      <c r="E17" s="2"/>
      <c r="F17" s="2"/>
      <c r="G17" s="294">
        <v>0.05</v>
      </c>
      <c r="H17" s="8"/>
      <c r="I17" s="4">
        <v>0.73</v>
      </c>
      <c r="J17" s="5" t="s">
        <v>135</v>
      </c>
      <c r="L17" s="5"/>
    </row>
    <row r="18" spans="2:12">
      <c r="B18" s="90"/>
      <c r="D18" s="2"/>
      <c r="E18" s="2"/>
      <c r="F18" s="2"/>
      <c r="G18" s="294">
        <v>0.05</v>
      </c>
      <c r="H18" s="8"/>
      <c r="I18" s="4">
        <v>1.47</v>
      </c>
      <c r="J18" s="3" t="s">
        <v>388</v>
      </c>
    </row>
    <row r="19" spans="2:12">
      <c r="B19" s="90"/>
      <c r="D19" s="2"/>
      <c r="E19" s="2"/>
      <c r="F19" s="2"/>
      <c r="G19" s="294">
        <v>0.05</v>
      </c>
      <c r="H19" s="8"/>
      <c r="I19" s="4">
        <v>3.99</v>
      </c>
      <c r="J19" s="5" t="s">
        <v>389</v>
      </c>
      <c r="K19" s="5"/>
      <c r="L19" s="5"/>
    </row>
    <row r="20" spans="2:12">
      <c r="B20" s="90"/>
      <c r="D20" s="2"/>
      <c r="E20" s="2"/>
      <c r="F20" s="2"/>
      <c r="G20" s="294">
        <v>0.05</v>
      </c>
      <c r="H20" s="8"/>
      <c r="I20" s="4"/>
      <c r="J20" s="5" t="s">
        <v>440</v>
      </c>
      <c r="K20" s="5"/>
      <c r="L20" s="5"/>
    </row>
    <row r="21" spans="2:12">
      <c r="B21" s="90"/>
      <c r="D21" s="2"/>
      <c r="E21" s="2"/>
      <c r="F21" s="2"/>
      <c r="G21" s="294">
        <v>0.05</v>
      </c>
      <c r="H21" s="8"/>
      <c r="I21" s="4"/>
      <c r="J21" s="5" t="s">
        <v>441</v>
      </c>
      <c r="K21" s="5"/>
      <c r="L21" s="5"/>
    </row>
    <row r="22" spans="2:12">
      <c r="B22" s="90"/>
      <c r="D22" s="2"/>
      <c r="E22" s="2"/>
      <c r="F22" s="2"/>
      <c r="G22" s="294"/>
      <c r="H22" s="8"/>
      <c r="I22" s="4"/>
      <c r="J22" s="5"/>
      <c r="K22" s="5"/>
      <c r="L22" s="5"/>
    </row>
    <row r="23" spans="2:12">
      <c r="B23" s="90"/>
      <c r="D23" s="2"/>
      <c r="E23" s="2"/>
      <c r="F23" s="2"/>
      <c r="G23" s="2"/>
      <c r="H23" s="5" t="s">
        <v>442</v>
      </c>
      <c r="I23" s="5"/>
      <c r="J23" s="5" t="s">
        <v>135</v>
      </c>
      <c r="K23" s="5"/>
      <c r="L23" s="5"/>
    </row>
    <row r="24" spans="2:12">
      <c r="G24" s="2"/>
      <c r="H24" s="5" t="s">
        <v>443</v>
      </c>
      <c r="I24" s="5"/>
      <c r="J24" s="5" t="s">
        <v>136</v>
      </c>
      <c r="K24" s="5"/>
      <c r="L24" s="5"/>
    </row>
    <row r="25" spans="2:12">
      <c r="G25" s="2"/>
      <c r="H25" s="5" t="s">
        <v>444</v>
      </c>
      <c r="I25" s="5"/>
      <c r="J25" s="5" t="s">
        <v>137</v>
      </c>
      <c r="K25" s="5"/>
      <c r="L25" s="5"/>
    </row>
    <row r="26" spans="2:12" ht="15">
      <c r="G26" s="2"/>
      <c r="H26" s="4">
        <v>2.2000000000000002</v>
      </c>
      <c r="I26" s="299"/>
      <c r="J26" s="5" t="s">
        <v>390</v>
      </c>
      <c r="K26" s="5"/>
      <c r="L26" s="5"/>
    </row>
    <row r="27" spans="2:12" ht="15">
      <c r="G27" s="2"/>
      <c r="H27" s="2">
        <v>2.93</v>
      </c>
      <c r="I27" s="300"/>
      <c r="J27" s="3" t="s">
        <v>391</v>
      </c>
      <c r="K27" s="5"/>
      <c r="L27" s="5"/>
    </row>
  </sheetData>
  <mergeCells count="13">
    <mergeCell ref="Z1:AD1"/>
    <mergeCell ref="A11:C11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0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10.42578125" style="8" bestFit="1" customWidth="1"/>
    <col min="2" max="2" width="65.85546875" style="90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583" t="s">
        <v>1</v>
      </c>
      <c r="B1" s="585" t="s">
        <v>0</v>
      </c>
      <c r="C1" s="622" t="s">
        <v>7</v>
      </c>
      <c r="D1" s="714" t="s">
        <v>45</v>
      </c>
      <c r="E1" s="715"/>
      <c r="F1" s="716" t="s">
        <v>398</v>
      </c>
      <c r="G1" s="717"/>
      <c r="H1" s="712" t="s">
        <v>57</v>
      </c>
      <c r="I1" s="709" t="s">
        <v>29</v>
      </c>
      <c r="J1" s="710"/>
      <c r="K1" s="711"/>
    </row>
    <row r="2" spans="1:17" ht="12.75" thickBot="1">
      <c r="A2" s="584"/>
      <c r="B2" s="586"/>
      <c r="C2" s="623"/>
      <c r="D2" s="225" t="s">
        <v>321</v>
      </c>
      <c r="E2" s="229" t="s">
        <v>92</v>
      </c>
      <c r="F2" s="228" t="s">
        <v>321</v>
      </c>
      <c r="G2" s="226" t="s">
        <v>33</v>
      </c>
      <c r="H2" s="713"/>
      <c r="I2" s="613"/>
      <c r="J2" s="579"/>
      <c r="K2" s="580"/>
    </row>
    <row r="3" spans="1:17" s="478" customFormat="1" ht="14.25">
      <c r="A3" s="479" t="str">
        <f>'1-συμβολαια'!A3</f>
        <v>11ο</v>
      </c>
      <c r="B3" s="474" t="str">
        <f>'1-συμβολαια'!C3</f>
        <v>γονική [1/2 οικόπεδο Ποταμιά 47,70μ2 ΜΕ οικία 2όροφη (27,16μ2 έκαστος)</v>
      </c>
      <c r="C3" s="475">
        <f>'1-συμβολαια'!D3</f>
        <v>3153.08</v>
      </c>
      <c r="D3" s="480"/>
      <c r="E3" s="480"/>
      <c r="F3" s="476">
        <v>3</v>
      </c>
      <c r="G3" s="477"/>
      <c r="H3" s="477">
        <v>5</v>
      </c>
      <c r="I3" s="321" t="s">
        <v>139</v>
      </c>
      <c r="J3" s="321"/>
      <c r="K3" s="73"/>
    </row>
    <row r="4" spans="1:17" s="478" customFormat="1" ht="15" thickBot="1">
      <c r="A4" s="484">
        <f>'1-συμβολαια'!A4</f>
        <v>0</v>
      </c>
      <c r="B4" s="485" t="str">
        <f>'1-συμβολαια'!C4</f>
        <v>χρησικτησία οικοπέδου = 1980 μητρός ΔΩΡΕΑ άτυπος</v>
      </c>
      <c r="C4" s="486">
        <f>'1-συμβολαια'!D4</f>
        <v>1431</v>
      </c>
      <c r="D4" s="488"/>
      <c r="E4" s="488"/>
      <c r="F4" s="488"/>
      <c r="G4" s="489"/>
      <c r="H4" s="489">
        <v>3</v>
      </c>
      <c r="I4" s="440" t="s">
        <v>139</v>
      </c>
      <c r="J4" s="440" t="s">
        <v>134</v>
      </c>
      <c r="K4" s="414"/>
    </row>
    <row r="5" spans="1:17" s="478" customFormat="1" ht="14.25">
      <c r="A5" s="542" t="str">
        <f>'1-συμβολαια'!A5</f>
        <v>12ο</v>
      </c>
      <c r="B5" s="481" t="str">
        <f>'1-συμβολαια'!C5</f>
        <v>δωρεά [1/2 οικόπεδο Ποταμιά 47,70μ2 ΜΕ οικία 2όροφη (27,16μ2 έκαστος)</v>
      </c>
      <c r="C5" s="475">
        <f>'1-συμβολαια'!D5</f>
        <v>3153.08</v>
      </c>
      <c r="D5" s="482"/>
      <c r="E5" s="483"/>
      <c r="F5" s="477">
        <v>3</v>
      </c>
      <c r="G5" s="477"/>
      <c r="H5" s="477">
        <v>5</v>
      </c>
      <c r="I5" s="437" t="s">
        <v>139</v>
      </c>
      <c r="J5" s="437"/>
      <c r="K5" s="413"/>
    </row>
    <row r="6" spans="1:17" s="478" customFormat="1" ht="15" thickBot="1">
      <c r="A6" s="544">
        <f>'1-συμβολαια'!A6</f>
        <v>0</v>
      </c>
      <c r="B6" s="485" t="str">
        <f>'1-συμβολαια'!C6</f>
        <v>χρησικτησία οικοπέδου = 1980 μητρός ΔΩΡΕΑ άτυπος</v>
      </c>
      <c r="C6" s="486">
        <f>'1-συμβολαια'!D6</f>
        <v>1431</v>
      </c>
      <c r="D6" s="487"/>
      <c r="E6" s="488"/>
      <c r="F6" s="488"/>
      <c r="G6" s="489"/>
      <c r="H6" s="489">
        <v>3</v>
      </c>
      <c r="I6" s="440" t="s">
        <v>139</v>
      </c>
      <c r="J6" s="440" t="s">
        <v>134</v>
      </c>
      <c r="K6" s="414"/>
    </row>
    <row r="7" spans="1:17" s="478" customFormat="1" ht="14.25">
      <c r="A7" s="543" t="str">
        <f>'1-συμβολαια'!A7</f>
        <v>13ο</v>
      </c>
      <c r="B7" s="481" t="str">
        <f>'1-συμβολαια'!C7</f>
        <v>γονικής 5393 ΔΙΟΡΘΩΣΗ</v>
      </c>
      <c r="C7" s="475">
        <f>'1-συμβολαια'!D7</f>
        <v>130.94</v>
      </c>
      <c r="D7" s="482"/>
      <c r="E7" s="483"/>
      <c r="F7" s="477">
        <v>3</v>
      </c>
      <c r="G7" s="477"/>
      <c r="H7" s="477">
        <v>5</v>
      </c>
      <c r="I7" s="437" t="s">
        <v>139</v>
      </c>
      <c r="J7" s="437" t="s">
        <v>134</v>
      </c>
      <c r="K7" s="413"/>
    </row>
    <row r="8" spans="1:17" s="478" customFormat="1" ht="14.25">
      <c r="A8" s="541" t="str">
        <f>'1-συμβολαια'!A8</f>
        <v>14ο</v>
      </c>
      <c r="B8" s="474" t="str">
        <f>'1-συμβολαια'!C8</f>
        <v>δωρεάς 5394 ΔΙΟΡΘΩΣΗ</v>
      </c>
      <c r="C8" s="539">
        <f>'1-συμβολαια'!D8</f>
        <v>130.94</v>
      </c>
      <c r="D8" s="540"/>
      <c r="E8" s="480"/>
      <c r="F8" s="476">
        <v>3</v>
      </c>
      <c r="G8" s="476"/>
      <c r="H8" s="476">
        <v>5</v>
      </c>
      <c r="I8" s="321" t="s">
        <v>139</v>
      </c>
      <c r="J8" s="321" t="s">
        <v>134</v>
      </c>
      <c r="K8" s="73"/>
    </row>
    <row r="9" spans="1:17" s="478" customFormat="1" ht="14.25">
      <c r="A9" s="541" t="str">
        <f>'1-συμβολαια'!A9</f>
        <v>15ο</v>
      </c>
      <c r="B9" s="474" t="str">
        <f>'1-συμβολαια'!C9</f>
        <v>γονικής 5942 ΔΙΟΡΘΩΣΗ</v>
      </c>
      <c r="C9" s="539">
        <f>'1-συμβολαια'!D9</f>
        <v>0</v>
      </c>
      <c r="D9" s="540"/>
      <c r="E9" s="480"/>
      <c r="F9" s="476">
        <v>0.5</v>
      </c>
      <c r="G9" s="476"/>
      <c r="H9" s="476">
        <v>1</v>
      </c>
      <c r="I9" s="321" t="s">
        <v>139</v>
      </c>
      <c r="J9" s="321" t="s">
        <v>134</v>
      </c>
      <c r="K9" s="73"/>
    </row>
    <row r="10" spans="1:17" s="478" customFormat="1" ht="14.25">
      <c r="A10" s="541" t="str">
        <f>'1-συμβολαια'!A10</f>
        <v>16ο</v>
      </c>
      <c r="B10" s="474" t="str">
        <f>'1-συμβολαια'!C10</f>
        <v>δωρεάς 5943 ΔΙΟΡΘΩΣΗ</v>
      </c>
      <c r="C10" s="539">
        <f>'1-συμβολαια'!D10</f>
        <v>0</v>
      </c>
      <c r="D10" s="540"/>
      <c r="E10" s="480"/>
      <c r="F10" s="476">
        <v>0.5</v>
      </c>
      <c r="G10" s="476"/>
      <c r="H10" s="476">
        <v>1</v>
      </c>
      <c r="I10" s="321" t="s">
        <v>139</v>
      </c>
      <c r="J10" s="321" t="s">
        <v>134</v>
      </c>
      <c r="K10" s="73"/>
    </row>
    <row r="11" spans="1:17" ht="15.75">
      <c r="A11" s="599" t="s">
        <v>56</v>
      </c>
      <c r="B11" s="600"/>
      <c r="C11" s="600"/>
      <c r="D11" s="490">
        <f>SUM(D3:D10)</f>
        <v>0</v>
      </c>
      <c r="E11" s="490">
        <f>SUM(E3:E10)</f>
        <v>0</v>
      </c>
      <c r="F11" s="491">
        <f>SUM(F3:F10)</f>
        <v>13</v>
      </c>
      <c r="G11" s="491">
        <f>SUM(G3:G10)</f>
        <v>0</v>
      </c>
      <c r="H11" s="491">
        <f>SUM(H3:H10)</f>
        <v>28</v>
      </c>
    </row>
    <row r="12" spans="1:17" ht="15.75">
      <c r="I12" s="122" t="s">
        <v>104</v>
      </c>
      <c r="J12" s="137"/>
      <c r="K12" s="137"/>
      <c r="L12" s="117"/>
      <c r="M12" s="117"/>
      <c r="N12" s="117"/>
      <c r="O12" s="117"/>
      <c r="P12" s="5"/>
    </row>
    <row r="13" spans="1:17" ht="15.75">
      <c r="I13" s="231"/>
      <c r="J13" s="137" t="s">
        <v>105</v>
      </c>
      <c r="K13" s="137"/>
      <c r="L13" s="137"/>
      <c r="M13" s="137"/>
      <c r="N13" s="137"/>
      <c r="O13" s="137"/>
      <c r="P13" s="231"/>
      <c r="Q13" s="230"/>
    </row>
    <row r="14" spans="1:17" ht="15.75">
      <c r="I14" s="231"/>
      <c r="J14" s="231"/>
      <c r="K14" s="232"/>
      <c r="L14" s="232"/>
      <c r="M14" s="232"/>
      <c r="N14" s="232"/>
      <c r="O14" s="232"/>
      <c r="P14" s="232"/>
      <c r="Q14" s="230"/>
    </row>
    <row r="15" spans="1:17" ht="15.75">
      <c r="I15" s="231"/>
      <c r="J15" s="231"/>
      <c r="K15" s="137"/>
      <c r="L15" s="232"/>
      <c r="M15" s="232"/>
      <c r="N15" s="137"/>
      <c r="O15" s="137"/>
      <c r="P15" s="137"/>
      <c r="Q15" s="230"/>
    </row>
    <row r="16" spans="1:17" ht="15.75">
      <c r="I16" s="231"/>
      <c r="J16" s="231"/>
      <c r="K16" s="232"/>
      <c r="L16" s="232"/>
      <c r="M16" s="232"/>
      <c r="N16" s="232"/>
      <c r="O16" s="232"/>
      <c r="P16" s="232"/>
      <c r="Q16" s="230"/>
    </row>
    <row r="17" spans="12:17" ht="15.75">
      <c r="L17" s="124"/>
      <c r="Q17" s="230"/>
    </row>
    <row r="18" spans="12:17" ht="15.75">
      <c r="L18" s="124"/>
    </row>
    <row r="19" spans="12:17" ht="15.75">
      <c r="L19" s="124"/>
    </row>
    <row r="20" spans="12:17" ht="15.75">
      <c r="L20" s="124"/>
    </row>
  </sheetData>
  <mergeCells count="8">
    <mergeCell ref="I1:K2"/>
    <mergeCell ref="H1:H2"/>
    <mergeCell ref="A11:C11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0"/>
  <sheetViews>
    <sheetView topLeftCell="B1" workbookViewId="0">
      <pane ySplit="2" topLeftCell="A3" activePane="bottomLeft" state="frozen"/>
      <selection pane="bottomLeft" activeCell="B29" sqref="B29"/>
    </sheetView>
  </sheetViews>
  <sheetFormatPr defaultRowHeight="15"/>
  <cols>
    <col min="1" max="1" width="11.5703125" style="102" bestFit="1" customWidth="1"/>
    <col min="2" max="2" width="78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83" t="s">
        <v>1</v>
      </c>
      <c r="B1" s="718" t="s">
        <v>0</v>
      </c>
      <c r="C1" s="720" t="s">
        <v>146</v>
      </c>
      <c r="D1" s="720"/>
      <c r="E1" s="720"/>
      <c r="F1" s="721" t="s">
        <v>29</v>
      </c>
      <c r="G1" s="722"/>
      <c r="H1" s="722"/>
      <c r="I1" s="722"/>
      <c r="J1" s="722"/>
      <c r="K1" s="722"/>
      <c r="L1" s="722"/>
      <c r="M1" s="722"/>
      <c r="N1" s="722"/>
      <c r="O1" s="722"/>
      <c r="P1" s="722"/>
      <c r="Q1" s="722"/>
      <c r="R1" s="722"/>
      <c r="S1" s="722"/>
      <c r="T1" s="722"/>
      <c r="U1" s="722"/>
      <c r="V1" s="723"/>
    </row>
    <row r="2" spans="1:22" ht="16.5" thickBot="1">
      <c r="A2" s="584"/>
      <c r="B2" s="719"/>
      <c r="C2" s="100" t="s">
        <v>23</v>
      </c>
      <c r="D2" s="105" t="s">
        <v>9</v>
      </c>
      <c r="E2" s="106" t="s">
        <v>33</v>
      </c>
      <c r="F2" s="274">
        <v>61</v>
      </c>
      <c r="G2" s="274">
        <v>62</v>
      </c>
      <c r="H2" s="274">
        <v>63</v>
      </c>
      <c r="I2" s="275">
        <v>64</v>
      </c>
      <c r="J2" s="276" t="s">
        <v>408</v>
      </c>
      <c r="K2" s="276" t="s">
        <v>409</v>
      </c>
      <c r="L2" s="276" t="s">
        <v>410</v>
      </c>
      <c r="M2" s="277">
        <v>65</v>
      </c>
      <c r="N2" s="278" t="s">
        <v>411</v>
      </c>
      <c r="O2" s="278" t="s">
        <v>412</v>
      </c>
      <c r="P2" s="278" t="s">
        <v>413</v>
      </c>
      <c r="Q2" s="278" t="s">
        <v>414</v>
      </c>
      <c r="R2" s="278" t="s">
        <v>415</v>
      </c>
      <c r="S2" s="274">
        <v>67</v>
      </c>
      <c r="T2" s="172"/>
      <c r="U2" s="172"/>
      <c r="V2" s="273"/>
    </row>
    <row r="3" spans="1:22" s="134" customFormat="1">
      <c r="A3" s="357" t="str">
        <f>'1-συμβολαια'!A3</f>
        <v>11ο</v>
      </c>
      <c r="B3" s="353" t="str">
        <f>'1-συμβολαια'!C3</f>
        <v>γονική [1/2 οικόπεδο Ποταμιά 47,70μ2 ΜΕ οικία 2όροφη (27,16μ2 έκαστος)</v>
      </c>
      <c r="C3" s="332"/>
      <c r="D3" s="354"/>
      <c r="E3" s="388"/>
      <c r="F3" s="333"/>
      <c r="G3" s="333"/>
      <c r="H3" s="355"/>
      <c r="I3" s="356"/>
      <c r="J3" s="356"/>
      <c r="K3" s="356"/>
      <c r="L3" s="356"/>
      <c r="M3" s="356"/>
      <c r="N3" s="333"/>
      <c r="O3" s="333"/>
      <c r="P3" s="333"/>
      <c r="Q3" s="333"/>
      <c r="R3" s="359"/>
      <c r="S3" s="333"/>
      <c r="T3" s="333"/>
      <c r="U3" s="333"/>
      <c r="V3" s="333"/>
    </row>
    <row r="4" spans="1:22" s="134" customFormat="1">
      <c r="A4" s="357">
        <f>'1-συμβολαια'!A4</f>
        <v>0</v>
      </c>
      <c r="B4" s="353" t="str">
        <f>'1-συμβολαια'!C4</f>
        <v>χρησικτησία οικοπέδου = 1980 μητρός ΔΩΡΕΑ άτυπος</v>
      </c>
      <c r="C4" s="332">
        <f>'1-συμβολαια'!L4</f>
        <v>37.276200000000003</v>
      </c>
      <c r="D4" s="395">
        <f>'1-συμβολαια'!N4</f>
        <v>0</v>
      </c>
      <c r="E4" s="332">
        <f t="shared" ref="E4" si="0">C4-D4</f>
        <v>37.276200000000003</v>
      </c>
      <c r="F4" s="333">
        <v>61</v>
      </c>
      <c r="G4" s="333">
        <v>62</v>
      </c>
      <c r="H4" s="355"/>
      <c r="I4" s="356"/>
      <c r="J4" s="356"/>
      <c r="K4" s="356"/>
      <c r="L4" s="356"/>
      <c r="M4" s="356"/>
      <c r="N4" s="333">
        <v>1</v>
      </c>
      <c r="O4" s="333"/>
      <c r="P4" s="333"/>
      <c r="Q4" s="333"/>
      <c r="R4" s="359"/>
      <c r="S4" s="333"/>
      <c r="T4" s="333"/>
      <c r="U4" s="333"/>
      <c r="V4" s="333"/>
    </row>
    <row r="5" spans="1:22" s="134" customFormat="1">
      <c r="A5" s="357" t="str">
        <f>'1-συμβολαια'!A5</f>
        <v>12ο</v>
      </c>
      <c r="B5" s="353" t="str">
        <f>'1-συμβολαια'!C5</f>
        <v>δωρεά [1/2 οικόπεδο Ποταμιά 47,70μ2 ΜΕ οικία 2όροφη (27,16μ2 έκαστος)</v>
      </c>
      <c r="C5" s="332"/>
      <c r="D5" s="395"/>
      <c r="E5" s="332"/>
      <c r="F5" s="333"/>
      <c r="G5" s="333"/>
      <c r="H5" s="355"/>
      <c r="I5" s="356"/>
      <c r="J5" s="356"/>
      <c r="K5" s="356"/>
      <c r="L5" s="356"/>
      <c r="M5" s="356"/>
      <c r="N5" s="333"/>
      <c r="O5" s="333"/>
      <c r="P5" s="333"/>
      <c r="Q5" s="333"/>
      <c r="R5" s="359"/>
      <c r="S5" s="333"/>
      <c r="T5" s="333"/>
      <c r="U5" s="333"/>
      <c r="V5" s="333"/>
    </row>
    <row r="6" spans="1:22" s="134" customFormat="1">
      <c r="A6" s="374">
        <f>'1-συμβολαια'!A6</f>
        <v>0</v>
      </c>
      <c r="B6" s="353" t="str">
        <f>'1-συμβολαια'!C6</f>
        <v>χρησικτησία οικοπέδου = 1980 μητρός ΔΩΡΕΑ άτυπος</v>
      </c>
      <c r="C6" s="332">
        <f>'1-συμβολαια'!L6</f>
        <v>37.276200000000003</v>
      </c>
      <c r="D6" s="395"/>
      <c r="E6" s="332">
        <f t="shared" ref="E6" si="1">C6-D6</f>
        <v>37.276200000000003</v>
      </c>
      <c r="F6" s="333">
        <v>61</v>
      </c>
      <c r="G6" s="333">
        <v>62</v>
      </c>
      <c r="H6" s="355"/>
      <c r="I6" s="356"/>
      <c r="J6" s="356"/>
      <c r="K6" s="356"/>
      <c r="L6" s="356"/>
      <c r="M6" s="356"/>
      <c r="N6" s="333">
        <v>1</v>
      </c>
      <c r="O6" s="333"/>
      <c r="P6" s="333"/>
      <c r="Q6" s="333"/>
      <c r="R6" s="359"/>
      <c r="S6" s="333"/>
      <c r="T6" s="333"/>
      <c r="U6" s="333"/>
      <c r="V6" s="333"/>
    </row>
    <row r="7" spans="1:22" s="134" customFormat="1">
      <c r="A7" s="374" t="str">
        <f>'1-συμβολαια'!A7</f>
        <v>13ο</v>
      </c>
      <c r="B7" s="353" t="str">
        <f>'1-συμβολαια'!C7</f>
        <v>γονικής 5393 ΔΙΟΡΘΩΣΗ</v>
      </c>
      <c r="C7" s="332"/>
      <c r="D7" s="395"/>
      <c r="E7" s="332"/>
      <c r="F7" s="333"/>
      <c r="G7" s="333"/>
      <c r="H7" s="355"/>
      <c r="I7" s="356"/>
      <c r="J7" s="356"/>
      <c r="K7" s="356"/>
      <c r="L7" s="356"/>
      <c r="M7" s="356"/>
      <c r="N7" s="333"/>
      <c r="O7" s="333"/>
      <c r="P7" s="333"/>
      <c r="Q7" s="333"/>
      <c r="R7" s="359"/>
      <c r="S7" s="333"/>
      <c r="T7" s="333"/>
      <c r="U7" s="333"/>
      <c r="V7" s="333"/>
    </row>
    <row r="8" spans="1:22" s="134" customFormat="1">
      <c r="A8" s="374" t="str">
        <f>'1-συμβολαια'!A8</f>
        <v>14ο</v>
      </c>
      <c r="B8" s="353" t="str">
        <f>'1-συμβολαια'!C8</f>
        <v>δωρεάς 5394 ΔΙΟΡΘΩΣΗ</v>
      </c>
      <c r="C8" s="332"/>
      <c r="D8" s="395"/>
      <c r="E8" s="332"/>
      <c r="F8" s="333"/>
      <c r="G8" s="333"/>
      <c r="H8" s="355"/>
      <c r="I8" s="356"/>
      <c r="J8" s="356"/>
      <c r="K8" s="356"/>
      <c r="L8" s="356"/>
      <c r="M8" s="356"/>
      <c r="N8" s="333"/>
      <c r="O8" s="333"/>
      <c r="P8" s="333"/>
      <c r="Q8" s="333"/>
      <c r="R8" s="359"/>
      <c r="S8" s="333"/>
      <c r="T8" s="333"/>
      <c r="U8" s="333"/>
      <c r="V8" s="333"/>
    </row>
    <row r="9" spans="1:22" s="134" customFormat="1">
      <c r="A9" s="374" t="str">
        <f>'1-συμβολαια'!A9</f>
        <v>15ο</v>
      </c>
      <c r="B9" s="353" t="str">
        <f>'1-συμβολαια'!C9</f>
        <v>γονικής 5942 ΔΙΟΡΘΩΣΗ</v>
      </c>
      <c r="C9" s="332"/>
      <c r="D9" s="395"/>
      <c r="E9" s="332"/>
      <c r="F9" s="333"/>
      <c r="G9" s="333"/>
      <c r="H9" s="355"/>
      <c r="I9" s="356"/>
      <c r="J9" s="356"/>
      <c r="K9" s="356"/>
      <c r="L9" s="356"/>
      <c r="M9" s="356"/>
      <c r="N9" s="333"/>
      <c r="O9" s="333"/>
      <c r="P9" s="333"/>
      <c r="Q9" s="333"/>
      <c r="R9" s="359"/>
      <c r="S9" s="333"/>
      <c r="T9" s="333"/>
      <c r="U9" s="333"/>
      <c r="V9" s="333"/>
    </row>
    <row r="10" spans="1:22" s="134" customFormat="1">
      <c r="A10" s="374" t="str">
        <f>'1-συμβολαια'!A10</f>
        <v>16ο</v>
      </c>
      <c r="B10" s="353" t="str">
        <f>'1-συμβολαια'!C10</f>
        <v>δωρεάς 5943 ΔΙΟΡΘΩΣΗ</v>
      </c>
      <c r="C10" s="332"/>
      <c r="D10" s="395"/>
      <c r="E10" s="332"/>
      <c r="F10" s="333"/>
      <c r="G10" s="333"/>
      <c r="H10" s="355"/>
      <c r="I10" s="356"/>
      <c r="J10" s="356"/>
      <c r="K10" s="356"/>
      <c r="L10" s="356"/>
      <c r="M10" s="356"/>
      <c r="N10" s="333"/>
      <c r="O10" s="333"/>
      <c r="P10" s="333"/>
      <c r="Q10" s="333"/>
      <c r="R10" s="359"/>
      <c r="S10" s="333"/>
      <c r="T10" s="333"/>
      <c r="U10" s="333"/>
      <c r="V10" s="333"/>
    </row>
    <row r="11" spans="1:22" ht="15.75">
      <c r="A11" s="599" t="s">
        <v>47</v>
      </c>
      <c r="B11" s="600"/>
      <c r="C11" s="449">
        <f>SUM(C3:C10)</f>
        <v>74.552400000000006</v>
      </c>
      <c r="D11" s="545">
        <f>SUM(D3:D10)</f>
        <v>0</v>
      </c>
      <c r="E11" s="449">
        <f>SUM(E3:E10)</f>
        <v>74.552400000000006</v>
      </c>
      <c r="I11" s="546">
        <f t="shared" ref="I11:T11" si="2">SUM(I3:I10)</f>
        <v>0</v>
      </c>
      <c r="J11" s="546">
        <f t="shared" si="2"/>
        <v>0</v>
      </c>
      <c r="K11" s="546">
        <f t="shared" si="2"/>
        <v>0</v>
      </c>
      <c r="L11" s="546">
        <f t="shared" si="2"/>
        <v>0</v>
      </c>
      <c r="M11" s="546">
        <f t="shared" si="2"/>
        <v>0</v>
      </c>
      <c r="N11" s="546">
        <f t="shared" si="2"/>
        <v>2</v>
      </c>
      <c r="O11" s="546">
        <f t="shared" si="2"/>
        <v>0</v>
      </c>
      <c r="P11" s="546">
        <f t="shared" si="2"/>
        <v>0</v>
      </c>
      <c r="Q11" s="546">
        <f t="shared" si="2"/>
        <v>0</v>
      </c>
      <c r="R11" s="546">
        <f t="shared" si="2"/>
        <v>0</v>
      </c>
      <c r="S11" s="546">
        <f t="shared" si="2"/>
        <v>0</v>
      </c>
      <c r="T11" s="546">
        <f t="shared" si="2"/>
        <v>0</v>
      </c>
    </row>
    <row r="12" spans="1:22"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</row>
    <row r="13" spans="1:22" ht="15.75">
      <c r="F13" s="154" t="s">
        <v>242</v>
      </c>
      <c r="G13" s="122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279"/>
      <c r="T13" s="279"/>
      <c r="U13" s="279"/>
      <c r="V13" s="280"/>
    </row>
    <row r="14" spans="1:22" ht="15.75">
      <c r="F14" s="281"/>
      <c r="G14" s="137" t="s">
        <v>243</v>
      </c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80"/>
    </row>
    <row r="15" spans="1:22" ht="15.75">
      <c r="F15" s="280"/>
      <c r="G15" s="280"/>
      <c r="H15" s="154" t="s">
        <v>244</v>
      </c>
      <c r="I15" s="122"/>
      <c r="J15" s="122"/>
      <c r="K15" s="122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80"/>
    </row>
    <row r="16" spans="1:22" ht="15.75">
      <c r="F16" s="280"/>
      <c r="G16" s="281"/>
      <c r="H16" s="280"/>
      <c r="I16" s="137" t="s">
        <v>269</v>
      </c>
      <c r="J16" s="137"/>
      <c r="K16" s="137"/>
      <c r="L16" s="282"/>
      <c r="M16" s="282"/>
      <c r="N16" s="282"/>
      <c r="O16" s="282"/>
      <c r="P16" s="282"/>
      <c r="Q16" s="282"/>
      <c r="R16" s="282"/>
      <c r="S16" s="282"/>
      <c r="T16" s="282"/>
      <c r="U16" s="279"/>
      <c r="V16" s="280"/>
    </row>
    <row r="17" spans="2:22" ht="15.75">
      <c r="F17" s="280"/>
      <c r="G17" s="281"/>
      <c r="H17" s="280"/>
      <c r="I17" s="137"/>
      <c r="J17" s="154" t="s">
        <v>416</v>
      </c>
      <c r="K17" s="137"/>
      <c r="L17" s="282"/>
      <c r="M17" s="282"/>
      <c r="N17" s="282"/>
      <c r="O17" s="282"/>
      <c r="P17" s="282"/>
      <c r="Q17" s="282"/>
      <c r="R17" s="282"/>
      <c r="S17" s="282"/>
      <c r="T17" s="282"/>
      <c r="U17" s="279"/>
      <c r="V17" s="280"/>
    </row>
    <row r="18" spans="2:22" ht="15.75">
      <c r="F18" s="280"/>
      <c r="G18" s="281"/>
      <c r="H18" s="280"/>
      <c r="I18" s="137"/>
      <c r="J18" s="137"/>
      <c r="K18" s="137" t="s">
        <v>417</v>
      </c>
      <c r="L18" s="282"/>
      <c r="M18" s="282"/>
      <c r="N18" s="282"/>
      <c r="O18" s="282"/>
      <c r="P18" s="282"/>
      <c r="Q18" s="282"/>
      <c r="R18" s="282"/>
      <c r="S18" s="282"/>
      <c r="T18" s="282"/>
      <c r="U18" s="279"/>
      <c r="V18" s="280"/>
    </row>
    <row r="19" spans="2:22" ht="15.75">
      <c r="F19" s="280"/>
      <c r="G19" s="280"/>
      <c r="H19" s="279"/>
      <c r="I19" s="282"/>
      <c r="J19" s="282"/>
      <c r="K19" s="282"/>
      <c r="L19" s="154" t="s">
        <v>418</v>
      </c>
      <c r="M19" s="282"/>
      <c r="N19" s="282"/>
      <c r="O19" s="282"/>
      <c r="P19" s="282"/>
      <c r="Q19" s="282"/>
      <c r="R19" s="282"/>
      <c r="S19" s="282"/>
      <c r="T19" s="282"/>
      <c r="U19" s="279"/>
      <c r="V19" s="280"/>
    </row>
    <row r="20" spans="2:22" ht="15.75">
      <c r="C20" s="104">
        <f>SUM(C12:C13)</f>
        <v>0</v>
      </c>
      <c r="F20" s="279"/>
      <c r="G20" s="279"/>
      <c r="H20" s="279"/>
      <c r="I20" s="282"/>
      <c r="J20" s="282"/>
      <c r="K20" s="282"/>
      <c r="L20" s="282"/>
      <c r="M20" s="137" t="s">
        <v>270</v>
      </c>
      <c r="N20" s="282"/>
      <c r="O20" s="282"/>
      <c r="P20" s="282"/>
      <c r="Q20" s="282"/>
      <c r="R20" s="282"/>
      <c r="S20" s="282"/>
      <c r="T20" s="282"/>
      <c r="U20" s="279"/>
      <c r="V20" s="280"/>
    </row>
    <row r="21" spans="2:22" ht="15.75">
      <c r="F21" s="280"/>
      <c r="G21" s="280"/>
      <c r="H21" s="279"/>
      <c r="I21" s="282"/>
      <c r="J21" s="282"/>
      <c r="K21" s="282"/>
      <c r="L21" s="282"/>
      <c r="M21" s="282"/>
      <c r="N21" s="154" t="s">
        <v>419</v>
      </c>
      <c r="O21" s="282"/>
      <c r="P21" s="282"/>
      <c r="Q21" s="282"/>
      <c r="R21" s="282"/>
      <c r="S21" s="282"/>
      <c r="T21" s="282"/>
      <c r="U21" s="279"/>
      <c r="V21" s="280"/>
    </row>
    <row r="22" spans="2:22" ht="15.75">
      <c r="F22" s="280"/>
      <c r="G22" s="280"/>
      <c r="H22" s="279"/>
      <c r="I22" s="282"/>
      <c r="J22" s="282"/>
      <c r="K22" s="282"/>
      <c r="L22" s="282"/>
      <c r="M22" s="282"/>
      <c r="N22" s="282"/>
      <c r="O22" s="137" t="s">
        <v>420</v>
      </c>
      <c r="P22" s="282"/>
      <c r="Q22" s="282"/>
      <c r="R22" s="282"/>
      <c r="S22" s="282"/>
      <c r="T22" s="282"/>
      <c r="U22" s="279"/>
      <c r="V22" s="280"/>
    </row>
    <row r="23" spans="2:22" ht="15.75">
      <c r="F23" s="280"/>
      <c r="G23" s="280"/>
      <c r="H23" s="279"/>
      <c r="I23" s="282"/>
      <c r="J23" s="282"/>
      <c r="K23" s="282"/>
      <c r="L23" s="282"/>
      <c r="M23" s="282"/>
      <c r="N23" s="282"/>
      <c r="O23" s="282"/>
      <c r="P23" s="154" t="s">
        <v>271</v>
      </c>
      <c r="Q23" s="282"/>
      <c r="R23" s="282"/>
      <c r="S23" s="282"/>
      <c r="T23" s="282"/>
      <c r="U23" s="279"/>
      <c r="V23" s="280"/>
    </row>
    <row r="24" spans="2:22" ht="15.75">
      <c r="F24" s="280"/>
      <c r="G24" s="280"/>
      <c r="H24" s="279"/>
      <c r="I24" s="282"/>
      <c r="J24" s="282"/>
      <c r="K24" s="282"/>
      <c r="L24" s="282"/>
      <c r="M24" s="282"/>
      <c r="N24" s="282"/>
      <c r="O24" s="282"/>
      <c r="P24" s="282"/>
      <c r="Q24" s="137" t="s">
        <v>272</v>
      </c>
      <c r="R24" s="137"/>
      <c r="S24" s="137"/>
      <c r="T24" s="282"/>
      <c r="U24" s="279"/>
      <c r="V24" s="280"/>
    </row>
    <row r="25" spans="2:22" ht="15.75">
      <c r="F25" s="280"/>
      <c r="G25" s="280"/>
      <c r="H25" s="279"/>
      <c r="I25" s="282"/>
      <c r="J25" s="282"/>
      <c r="K25" s="282"/>
      <c r="L25" s="282"/>
      <c r="M25" s="282"/>
      <c r="N25" s="282"/>
      <c r="O25" s="282"/>
      <c r="P25" s="282"/>
      <c r="Q25" s="282"/>
      <c r="R25" s="154" t="s">
        <v>273</v>
      </c>
      <c r="S25" s="282"/>
      <c r="T25" s="282"/>
      <c r="U25" s="279"/>
      <c r="V25" s="280"/>
    </row>
    <row r="26" spans="2:22" ht="15.75">
      <c r="F26" s="280"/>
      <c r="G26" s="280"/>
      <c r="H26" s="279"/>
      <c r="I26" s="282"/>
      <c r="J26" s="282"/>
      <c r="K26" s="282"/>
      <c r="L26" s="282"/>
      <c r="M26" s="282"/>
      <c r="N26" s="282"/>
      <c r="O26" s="282"/>
      <c r="P26" s="282"/>
      <c r="Q26" s="282"/>
      <c r="R26" s="282"/>
      <c r="S26" s="137" t="s">
        <v>274</v>
      </c>
      <c r="T26" s="282"/>
      <c r="U26" s="279"/>
      <c r="V26" s="280"/>
    </row>
    <row r="27" spans="2:22" ht="15.75">
      <c r="F27" s="280"/>
      <c r="G27" s="280"/>
      <c r="H27" s="279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154" t="s">
        <v>421</v>
      </c>
      <c r="U27" s="279"/>
      <c r="V27" s="280"/>
    </row>
    <row r="28" spans="2:22">
      <c r="F28" s="280"/>
      <c r="G28" s="280"/>
      <c r="H28" s="279"/>
      <c r="I28" s="279"/>
      <c r="J28" s="279"/>
      <c r="K28" s="279"/>
      <c r="L28" s="279"/>
      <c r="M28" s="279"/>
      <c r="N28" s="279"/>
      <c r="O28" s="279"/>
      <c r="P28" s="279"/>
      <c r="Q28" s="279"/>
      <c r="R28" s="279"/>
      <c r="S28" s="279"/>
      <c r="T28" s="279"/>
      <c r="U28" s="279"/>
      <c r="V28" s="280"/>
    </row>
    <row r="29" spans="2:22" ht="15.75" customHeight="1">
      <c r="B29" s="219"/>
      <c r="C29" s="312"/>
      <c r="D29" s="314"/>
      <c r="E29" s="313"/>
      <c r="F29" s="313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</row>
    <row r="30" spans="2:22" ht="15.75" customHeight="1">
      <c r="B30" s="218"/>
      <c r="C30" s="107"/>
      <c r="D30" s="314"/>
      <c r="E30" s="313"/>
      <c r="F30" s="313"/>
      <c r="H30" s="115"/>
      <c r="I30" s="115"/>
      <c r="J30" s="115"/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</row>
    <row r="31" spans="2:22"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</row>
    <row r="32" spans="2:22"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</row>
    <row r="33" spans="4:21"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</row>
    <row r="34" spans="4:21">
      <c r="D34" s="314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5"/>
    </row>
    <row r="35" spans="4:21"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</row>
    <row r="36" spans="4:21"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</row>
    <row r="37" spans="4:21"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</row>
    <row r="38" spans="4:21">
      <c r="H38" s="115"/>
      <c r="I38" s="115"/>
      <c r="J38" s="115"/>
      <c r="K38" s="115"/>
      <c r="L38" s="115"/>
      <c r="M38" s="115"/>
      <c r="N38" s="115"/>
      <c r="O38" s="115"/>
      <c r="P38" s="115"/>
      <c r="Q38" s="115"/>
      <c r="R38" s="115"/>
      <c r="S38" s="115"/>
      <c r="T38" s="115"/>
      <c r="U38" s="115"/>
    </row>
    <row r="39" spans="4:21"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</row>
    <row r="40" spans="4:21">
      <c r="H40" s="115"/>
      <c r="I40" s="115"/>
      <c r="J40" s="115"/>
      <c r="K40" s="115"/>
      <c r="L40" s="115"/>
      <c r="M40" s="115"/>
      <c r="N40" s="115"/>
      <c r="O40" s="115"/>
      <c r="P40" s="115"/>
      <c r="Q40" s="115"/>
      <c r="R40" s="115"/>
      <c r="S40" s="115"/>
      <c r="T40" s="115"/>
      <c r="U40" s="115"/>
    </row>
  </sheetData>
  <mergeCells count="5">
    <mergeCell ref="A1:A2"/>
    <mergeCell ref="B1:B2"/>
    <mergeCell ref="C1:E1"/>
    <mergeCell ref="A11:B11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B38"/>
  <sheetViews>
    <sheetView workbookViewId="0">
      <pane ySplit="2" topLeftCell="A3" activePane="bottomLeft" state="frozen"/>
      <selection pane="bottomLeft" activeCell="A17" sqref="A17:D33"/>
    </sheetView>
  </sheetViews>
  <sheetFormatPr defaultRowHeight="11.25"/>
  <cols>
    <col min="1" max="1" width="9" style="8" customWidth="1"/>
    <col min="2" max="2" width="52.42578125" style="140" bestFit="1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10" width="7.85546875" style="80" customWidth="1"/>
    <col min="11" max="11" width="7.42578125" style="80" customWidth="1"/>
    <col min="12" max="12" width="8.7109375" style="80" customWidth="1"/>
    <col min="13" max="27" width="7.140625" style="80" customWidth="1"/>
    <col min="28" max="28" width="6.140625" style="362" customWidth="1"/>
    <col min="29" max="29" width="7.140625" style="80" customWidth="1"/>
    <col min="30" max="30" width="6.140625" style="80" customWidth="1"/>
    <col min="31" max="31" width="7" style="362" customWidth="1"/>
    <col min="32" max="33" width="6.140625" style="80" customWidth="1"/>
    <col min="34" max="34" width="7.85546875" style="80" customWidth="1"/>
    <col min="35" max="35" width="16.28515625" style="80" customWidth="1"/>
    <col min="36" max="37" width="7.140625" style="80" customWidth="1"/>
    <col min="38" max="38" width="8.140625" style="80" customWidth="1"/>
    <col min="39" max="39" width="7.7109375" style="80" customWidth="1"/>
    <col min="40" max="40" width="7" style="80" customWidth="1"/>
    <col min="41" max="41" width="6.140625" style="80" customWidth="1"/>
    <col min="42" max="46" width="7.85546875" style="80" customWidth="1"/>
    <col min="47" max="49" width="6.140625" style="80" customWidth="1"/>
    <col min="50" max="50" width="8.28515625" style="80" customWidth="1"/>
    <col min="51" max="51" width="8.5703125" style="80" customWidth="1"/>
    <col min="52" max="52" width="6.140625" style="80" customWidth="1"/>
    <col min="53" max="53" width="7.140625" style="80" customWidth="1"/>
    <col min="54" max="54" width="6.140625" style="80" customWidth="1"/>
    <col min="55" max="55" width="7.28515625" style="80" customWidth="1"/>
    <col min="56" max="56" width="8" style="80" customWidth="1"/>
    <col min="57" max="58" width="6.140625" style="80" customWidth="1"/>
    <col min="59" max="59" width="7.42578125" style="362" customWidth="1"/>
    <col min="60" max="60" width="8.5703125" style="362" customWidth="1"/>
    <col min="61" max="61" width="7.5703125" style="362" customWidth="1"/>
    <col min="62" max="67" width="6.140625" style="362" customWidth="1"/>
    <col min="68" max="68" width="7.42578125" style="362" customWidth="1"/>
    <col min="69" max="70" width="6.140625" style="362" customWidth="1"/>
    <col min="71" max="71" width="5.5703125" style="362" customWidth="1"/>
    <col min="72" max="78" width="10.5703125" style="362" customWidth="1"/>
    <col min="79" max="80" width="12.42578125" style="362" customWidth="1"/>
    <col min="81" max="277" width="9.140625" style="3"/>
    <col min="278" max="278" width="9" style="3" bestFit="1" customWidth="1"/>
    <col min="279" max="279" width="9.85546875" style="3" bestFit="1" customWidth="1"/>
    <col min="280" max="280" width="9.140625" style="3" bestFit="1" customWidth="1"/>
    <col min="281" max="281" width="16" style="3" bestFit="1" customWidth="1"/>
    <col min="282" max="282" width="9" style="3" bestFit="1" customWidth="1"/>
    <col min="283" max="283" width="7.85546875" style="3" bestFit="1" customWidth="1"/>
    <col min="284" max="284" width="11.7109375" style="3" bestFit="1" customWidth="1"/>
    <col min="285" max="285" width="14.28515625" style="3" customWidth="1"/>
    <col min="286" max="286" width="11.7109375" style="3" bestFit="1" customWidth="1"/>
    <col min="287" max="287" width="14.140625" style="3" bestFit="1" customWidth="1"/>
    <col min="288" max="288" width="16.7109375" style="3" customWidth="1"/>
    <col min="289" max="289" width="16.5703125" style="3" customWidth="1"/>
    <col min="290" max="291" width="7.85546875" style="3" bestFit="1" customWidth="1"/>
    <col min="292" max="292" width="8" style="3" bestFit="1" customWidth="1"/>
    <col min="293" max="294" width="7.85546875" style="3" bestFit="1" customWidth="1"/>
    <col min="295" max="295" width="9.7109375" style="3" customWidth="1"/>
    <col min="296" max="296" width="12.85546875" style="3" customWidth="1"/>
    <col min="297" max="533" width="9.140625" style="3"/>
    <col min="534" max="534" width="9" style="3" bestFit="1" customWidth="1"/>
    <col min="535" max="535" width="9.85546875" style="3" bestFit="1" customWidth="1"/>
    <col min="536" max="536" width="9.140625" style="3" bestFit="1" customWidth="1"/>
    <col min="537" max="537" width="16" style="3" bestFit="1" customWidth="1"/>
    <col min="538" max="538" width="9" style="3" bestFit="1" customWidth="1"/>
    <col min="539" max="539" width="7.85546875" style="3" bestFit="1" customWidth="1"/>
    <col min="540" max="540" width="11.7109375" style="3" bestFit="1" customWidth="1"/>
    <col min="541" max="541" width="14.28515625" style="3" customWidth="1"/>
    <col min="542" max="542" width="11.7109375" style="3" bestFit="1" customWidth="1"/>
    <col min="543" max="543" width="14.140625" style="3" bestFit="1" customWidth="1"/>
    <col min="544" max="544" width="16.7109375" style="3" customWidth="1"/>
    <col min="545" max="545" width="16.5703125" style="3" customWidth="1"/>
    <col min="546" max="547" width="7.85546875" style="3" bestFit="1" customWidth="1"/>
    <col min="548" max="548" width="8" style="3" bestFit="1" customWidth="1"/>
    <col min="549" max="550" width="7.85546875" style="3" bestFit="1" customWidth="1"/>
    <col min="551" max="551" width="9.7109375" style="3" customWidth="1"/>
    <col min="552" max="552" width="12.85546875" style="3" customWidth="1"/>
    <col min="553" max="789" width="9.140625" style="3"/>
    <col min="790" max="790" width="9" style="3" bestFit="1" customWidth="1"/>
    <col min="791" max="791" width="9.85546875" style="3" bestFit="1" customWidth="1"/>
    <col min="792" max="792" width="9.140625" style="3" bestFit="1" customWidth="1"/>
    <col min="793" max="793" width="16" style="3" bestFit="1" customWidth="1"/>
    <col min="794" max="794" width="9" style="3" bestFit="1" customWidth="1"/>
    <col min="795" max="795" width="7.85546875" style="3" bestFit="1" customWidth="1"/>
    <col min="796" max="796" width="11.7109375" style="3" bestFit="1" customWidth="1"/>
    <col min="797" max="797" width="14.28515625" style="3" customWidth="1"/>
    <col min="798" max="798" width="11.7109375" style="3" bestFit="1" customWidth="1"/>
    <col min="799" max="799" width="14.140625" style="3" bestFit="1" customWidth="1"/>
    <col min="800" max="800" width="16.7109375" style="3" customWidth="1"/>
    <col min="801" max="801" width="16.5703125" style="3" customWidth="1"/>
    <col min="802" max="803" width="7.85546875" style="3" bestFit="1" customWidth="1"/>
    <col min="804" max="804" width="8" style="3" bestFit="1" customWidth="1"/>
    <col min="805" max="806" width="7.85546875" style="3" bestFit="1" customWidth="1"/>
    <col min="807" max="807" width="9.7109375" style="3" customWidth="1"/>
    <col min="808" max="808" width="12.85546875" style="3" customWidth="1"/>
    <col min="809" max="1045" width="9.140625" style="3"/>
    <col min="1046" max="1046" width="9" style="3" bestFit="1" customWidth="1"/>
    <col min="1047" max="1047" width="9.85546875" style="3" bestFit="1" customWidth="1"/>
    <col min="1048" max="1048" width="9.140625" style="3" bestFit="1" customWidth="1"/>
    <col min="1049" max="1049" width="16" style="3" bestFit="1" customWidth="1"/>
    <col min="1050" max="1050" width="9" style="3" bestFit="1" customWidth="1"/>
    <col min="1051" max="1051" width="7.85546875" style="3" bestFit="1" customWidth="1"/>
    <col min="1052" max="1052" width="11.7109375" style="3" bestFit="1" customWidth="1"/>
    <col min="1053" max="1053" width="14.28515625" style="3" customWidth="1"/>
    <col min="1054" max="1054" width="11.7109375" style="3" bestFit="1" customWidth="1"/>
    <col min="1055" max="1055" width="14.140625" style="3" bestFit="1" customWidth="1"/>
    <col min="1056" max="1056" width="16.7109375" style="3" customWidth="1"/>
    <col min="1057" max="1057" width="16.5703125" style="3" customWidth="1"/>
    <col min="1058" max="1059" width="7.85546875" style="3" bestFit="1" customWidth="1"/>
    <col min="1060" max="1060" width="8" style="3" bestFit="1" customWidth="1"/>
    <col min="1061" max="1062" width="7.85546875" style="3" bestFit="1" customWidth="1"/>
    <col min="1063" max="1063" width="9.7109375" style="3" customWidth="1"/>
    <col min="1064" max="1064" width="12.85546875" style="3" customWidth="1"/>
    <col min="1065" max="1301" width="9.140625" style="3"/>
    <col min="1302" max="1302" width="9" style="3" bestFit="1" customWidth="1"/>
    <col min="1303" max="1303" width="9.85546875" style="3" bestFit="1" customWidth="1"/>
    <col min="1304" max="1304" width="9.140625" style="3" bestFit="1" customWidth="1"/>
    <col min="1305" max="1305" width="16" style="3" bestFit="1" customWidth="1"/>
    <col min="1306" max="1306" width="9" style="3" bestFit="1" customWidth="1"/>
    <col min="1307" max="1307" width="7.85546875" style="3" bestFit="1" customWidth="1"/>
    <col min="1308" max="1308" width="11.7109375" style="3" bestFit="1" customWidth="1"/>
    <col min="1309" max="1309" width="14.28515625" style="3" customWidth="1"/>
    <col min="1310" max="1310" width="11.7109375" style="3" bestFit="1" customWidth="1"/>
    <col min="1311" max="1311" width="14.140625" style="3" bestFit="1" customWidth="1"/>
    <col min="1312" max="1312" width="16.7109375" style="3" customWidth="1"/>
    <col min="1313" max="1313" width="16.5703125" style="3" customWidth="1"/>
    <col min="1314" max="1315" width="7.85546875" style="3" bestFit="1" customWidth="1"/>
    <col min="1316" max="1316" width="8" style="3" bestFit="1" customWidth="1"/>
    <col min="1317" max="1318" width="7.85546875" style="3" bestFit="1" customWidth="1"/>
    <col min="1319" max="1319" width="9.7109375" style="3" customWidth="1"/>
    <col min="1320" max="1320" width="12.85546875" style="3" customWidth="1"/>
    <col min="1321" max="1557" width="9.140625" style="3"/>
    <col min="1558" max="1558" width="9" style="3" bestFit="1" customWidth="1"/>
    <col min="1559" max="1559" width="9.85546875" style="3" bestFit="1" customWidth="1"/>
    <col min="1560" max="1560" width="9.140625" style="3" bestFit="1" customWidth="1"/>
    <col min="1561" max="1561" width="16" style="3" bestFit="1" customWidth="1"/>
    <col min="1562" max="1562" width="9" style="3" bestFit="1" customWidth="1"/>
    <col min="1563" max="1563" width="7.85546875" style="3" bestFit="1" customWidth="1"/>
    <col min="1564" max="1564" width="11.7109375" style="3" bestFit="1" customWidth="1"/>
    <col min="1565" max="1565" width="14.28515625" style="3" customWidth="1"/>
    <col min="1566" max="1566" width="11.7109375" style="3" bestFit="1" customWidth="1"/>
    <col min="1567" max="1567" width="14.140625" style="3" bestFit="1" customWidth="1"/>
    <col min="1568" max="1568" width="16.7109375" style="3" customWidth="1"/>
    <col min="1569" max="1569" width="16.5703125" style="3" customWidth="1"/>
    <col min="1570" max="1571" width="7.85546875" style="3" bestFit="1" customWidth="1"/>
    <col min="1572" max="1572" width="8" style="3" bestFit="1" customWidth="1"/>
    <col min="1573" max="1574" width="7.85546875" style="3" bestFit="1" customWidth="1"/>
    <col min="1575" max="1575" width="9.7109375" style="3" customWidth="1"/>
    <col min="1576" max="1576" width="12.85546875" style="3" customWidth="1"/>
    <col min="1577" max="1813" width="9.140625" style="3"/>
    <col min="1814" max="1814" width="9" style="3" bestFit="1" customWidth="1"/>
    <col min="1815" max="1815" width="9.85546875" style="3" bestFit="1" customWidth="1"/>
    <col min="1816" max="1816" width="9.140625" style="3" bestFit="1" customWidth="1"/>
    <col min="1817" max="1817" width="16" style="3" bestFit="1" customWidth="1"/>
    <col min="1818" max="1818" width="9" style="3" bestFit="1" customWidth="1"/>
    <col min="1819" max="1819" width="7.85546875" style="3" bestFit="1" customWidth="1"/>
    <col min="1820" max="1820" width="11.7109375" style="3" bestFit="1" customWidth="1"/>
    <col min="1821" max="1821" width="14.28515625" style="3" customWidth="1"/>
    <col min="1822" max="1822" width="11.7109375" style="3" bestFit="1" customWidth="1"/>
    <col min="1823" max="1823" width="14.140625" style="3" bestFit="1" customWidth="1"/>
    <col min="1824" max="1824" width="16.7109375" style="3" customWidth="1"/>
    <col min="1825" max="1825" width="16.5703125" style="3" customWidth="1"/>
    <col min="1826" max="1827" width="7.85546875" style="3" bestFit="1" customWidth="1"/>
    <col min="1828" max="1828" width="8" style="3" bestFit="1" customWidth="1"/>
    <col min="1829" max="1830" width="7.85546875" style="3" bestFit="1" customWidth="1"/>
    <col min="1831" max="1831" width="9.7109375" style="3" customWidth="1"/>
    <col min="1832" max="1832" width="12.85546875" style="3" customWidth="1"/>
    <col min="1833" max="2069" width="9.140625" style="3"/>
    <col min="2070" max="2070" width="9" style="3" bestFit="1" customWidth="1"/>
    <col min="2071" max="2071" width="9.85546875" style="3" bestFit="1" customWidth="1"/>
    <col min="2072" max="2072" width="9.140625" style="3" bestFit="1" customWidth="1"/>
    <col min="2073" max="2073" width="16" style="3" bestFit="1" customWidth="1"/>
    <col min="2074" max="2074" width="9" style="3" bestFit="1" customWidth="1"/>
    <col min="2075" max="2075" width="7.85546875" style="3" bestFit="1" customWidth="1"/>
    <col min="2076" max="2076" width="11.7109375" style="3" bestFit="1" customWidth="1"/>
    <col min="2077" max="2077" width="14.28515625" style="3" customWidth="1"/>
    <col min="2078" max="2078" width="11.7109375" style="3" bestFit="1" customWidth="1"/>
    <col min="2079" max="2079" width="14.140625" style="3" bestFit="1" customWidth="1"/>
    <col min="2080" max="2080" width="16.7109375" style="3" customWidth="1"/>
    <col min="2081" max="2081" width="16.5703125" style="3" customWidth="1"/>
    <col min="2082" max="2083" width="7.85546875" style="3" bestFit="1" customWidth="1"/>
    <col min="2084" max="2084" width="8" style="3" bestFit="1" customWidth="1"/>
    <col min="2085" max="2086" width="7.85546875" style="3" bestFit="1" customWidth="1"/>
    <col min="2087" max="2087" width="9.7109375" style="3" customWidth="1"/>
    <col min="2088" max="2088" width="12.85546875" style="3" customWidth="1"/>
    <col min="2089" max="2325" width="9.140625" style="3"/>
    <col min="2326" max="2326" width="9" style="3" bestFit="1" customWidth="1"/>
    <col min="2327" max="2327" width="9.85546875" style="3" bestFit="1" customWidth="1"/>
    <col min="2328" max="2328" width="9.140625" style="3" bestFit="1" customWidth="1"/>
    <col min="2329" max="2329" width="16" style="3" bestFit="1" customWidth="1"/>
    <col min="2330" max="2330" width="9" style="3" bestFit="1" customWidth="1"/>
    <col min="2331" max="2331" width="7.85546875" style="3" bestFit="1" customWidth="1"/>
    <col min="2332" max="2332" width="11.7109375" style="3" bestFit="1" customWidth="1"/>
    <col min="2333" max="2333" width="14.28515625" style="3" customWidth="1"/>
    <col min="2334" max="2334" width="11.7109375" style="3" bestFit="1" customWidth="1"/>
    <col min="2335" max="2335" width="14.140625" style="3" bestFit="1" customWidth="1"/>
    <col min="2336" max="2336" width="16.7109375" style="3" customWidth="1"/>
    <col min="2337" max="2337" width="16.5703125" style="3" customWidth="1"/>
    <col min="2338" max="2339" width="7.85546875" style="3" bestFit="1" customWidth="1"/>
    <col min="2340" max="2340" width="8" style="3" bestFit="1" customWidth="1"/>
    <col min="2341" max="2342" width="7.85546875" style="3" bestFit="1" customWidth="1"/>
    <col min="2343" max="2343" width="9.7109375" style="3" customWidth="1"/>
    <col min="2344" max="2344" width="12.85546875" style="3" customWidth="1"/>
    <col min="2345" max="2581" width="9.140625" style="3"/>
    <col min="2582" max="2582" width="9" style="3" bestFit="1" customWidth="1"/>
    <col min="2583" max="2583" width="9.85546875" style="3" bestFit="1" customWidth="1"/>
    <col min="2584" max="2584" width="9.140625" style="3" bestFit="1" customWidth="1"/>
    <col min="2585" max="2585" width="16" style="3" bestFit="1" customWidth="1"/>
    <col min="2586" max="2586" width="9" style="3" bestFit="1" customWidth="1"/>
    <col min="2587" max="2587" width="7.85546875" style="3" bestFit="1" customWidth="1"/>
    <col min="2588" max="2588" width="11.7109375" style="3" bestFit="1" customWidth="1"/>
    <col min="2589" max="2589" width="14.28515625" style="3" customWidth="1"/>
    <col min="2590" max="2590" width="11.7109375" style="3" bestFit="1" customWidth="1"/>
    <col min="2591" max="2591" width="14.140625" style="3" bestFit="1" customWidth="1"/>
    <col min="2592" max="2592" width="16.7109375" style="3" customWidth="1"/>
    <col min="2593" max="2593" width="16.5703125" style="3" customWidth="1"/>
    <col min="2594" max="2595" width="7.85546875" style="3" bestFit="1" customWidth="1"/>
    <col min="2596" max="2596" width="8" style="3" bestFit="1" customWidth="1"/>
    <col min="2597" max="2598" width="7.85546875" style="3" bestFit="1" customWidth="1"/>
    <col min="2599" max="2599" width="9.7109375" style="3" customWidth="1"/>
    <col min="2600" max="2600" width="12.85546875" style="3" customWidth="1"/>
    <col min="2601" max="2837" width="9.140625" style="3"/>
    <col min="2838" max="2838" width="9" style="3" bestFit="1" customWidth="1"/>
    <col min="2839" max="2839" width="9.85546875" style="3" bestFit="1" customWidth="1"/>
    <col min="2840" max="2840" width="9.140625" style="3" bestFit="1" customWidth="1"/>
    <col min="2841" max="2841" width="16" style="3" bestFit="1" customWidth="1"/>
    <col min="2842" max="2842" width="9" style="3" bestFit="1" customWidth="1"/>
    <col min="2843" max="2843" width="7.85546875" style="3" bestFit="1" customWidth="1"/>
    <col min="2844" max="2844" width="11.7109375" style="3" bestFit="1" customWidth="1"/>
    <col min="2845" max="2845" width="14.28515625" style="3" customWidth="1"/>
    <col min="2846" max="2846" width="11.7109375" style="3" bestFit="1" customWidth="1"/>
    <col min="2847" max="2847" width="14.140625" style="3" bestFit="1" customWidth="1"/>
    <col min="2848" max="2848" width="16.7109375" style="3" customWidth="1"/>
    <col min="2849" max="2849" width="16.5703125" style="3" customWidth="1"/>
    <col min="2850" max="2851" width="7.85546875" style="3" bestFit="1" customWidth="1"/>
    <col min="2852" max="2852" width="8" style="3" bestFit="1" customWidth="1"/>
    <col min="2853" max="2854" width="7.85546875" style="3" bestFit="1" customWidth="1"/>
    <col min="2855" max="2855" width="9.7109375" style="3" customWidth="1"/>
    <col min="2856" max="2856" width="12.85546875" style="3" customWidth="1"/>
    <col min="2857" max="3093" width="9.140625" style="3"/>
    <col min="3094" max="3094" width="9" style="3" bestFit="1" customWidth="1"/>
    <col min="3095" max="3095" width="9.85546875" style="3" bestFit="1" customWidth="1"/>
    <col min="3096" max="3096" width="9.140625" style="3" bestFit="1" customWidth="1"/>
    <col min="3097" max="3097" width="16" style="3" bestFit="1" customWidth="1"/>
    <col min="3098" max="3098" width="9" style="3" bestFit="1" customWidth="1"/>
    <col min="3099" max="3099" width="7.85546875" style="3" bestFit="1" customWidth="1"/>
    <col min="3100" max="3100" width="11.7109375" style="3" bestFit="1" customWidth="1"/>
    <col min="3101" max="3101" width="14.28515625" style="3" customWidth="1"/>
    <col min="3102" max="3102" width="11.7109375" style="3" bestFit="1" customWidth="1"/>
    <col min="3103" max="3103" width="14.140625" style="3" bestFit="1" customWidth="1"/>
    <col min="3104" max="3104" width="16.7109375" style="3" customWidth="1"/>
    <col min="3105" max="3105" width="16.5703125" style="3" customWidth="1"/>
    <col min="3106" max="3107" width="7.85546875" style="3" bestFit="1" customWidth="1"/>
    <col min="3108" max="3108" width="8" style="3" bestFit="1" customWidth="1"/>
    <col min="3109" max="3110" width="7.85546875" style="3" bestFit="1" customWidth="1"/>
    <col min="3111" max="3111" width="9.7109375" style="3" customWidth="1"/>
    <col min="3112" max="3112" width="12.85546875" style="3" customWidth="1"/>
    <col min="3113" max="3349" width="9.140625" style="3"/>
    <col min="3350" max="3350" width="9" style="3" bestFit="1" customWidth="1"/>
    <col min="3351" max="3351" width="9.85546875" style="3" bestFit="1" customWidth="1"/>
    <col min="3352" max="3352" width="9.140625" style="3" bestFit="1" customWidth="1"/>
    <col min="3353" max="3353" width="16" style="3" bestFit="1" customWidth="1"/>
    <col min="3354" max="3354" width="9" style="3" bestFit="1" customWidth="1"/>
    <col min="3355" max="3355" width="7.85546875" style="3" bestFit="1" customWidth="1"/>
    <col min="3356" max="3356" width="11.7109375" style="3" bestFit="1" customWidth="1"/>
    <col min="3357" max="3357" width="14.28515625" style="3" customWidth="1"/>
    <col min="3358" max="3358" width="11.7109375" style="3" bestFit="1" customWidth="1"/>
    <col min="3359" max="3359" width="14.140625" style="3" bestFit="1" customWidth="1"/>
    <col min="3360" max="3360" width="16.7109375" style="3" customWidth="1"/>
    <col min="3361" max="3361" width="16.5703125" style="3" customWidth="1"/>
    <col min="3362" max="3363" width="7.85546875" style="3" bestFit="1" customWidth="1"/>
    <col min="3364" max="3364" width="8" style="3" bestFit="1" customWidth="1"/>
    <col min="3365" max="3366" width="7.85546875" style="3" bestFit="1" customWidth="1"/>
    <col min="3367" max="3367" width="9.7109375" style="3" customWidth="1"/>
    <col min="3368" max="3368" width="12.85546875" style="3" customWidth="1"/>
    <col min="3369" max="3605" width="9.140625" style="3"/>
    <col min="3606" max="3606" width="9" style="3" bestFit="1" customWidth="1"/>
    <col min="3607" max="3607" width="9.85546875" style="3" bestFit="1" customWidth="1"/>
    <col min="3608" max="3608" width="9.140625" style="3" bestFit="1" customWidth="1"/>
    <col min="3609" max="3609" width="16" style="3" bestFit="1" customWidth="1"/>
    <col min="3610" max="3610" width="9" style="3" bestFit="1" customWidth="1"/>
    <col min="3611" max="3611" width="7.85546875" style="3" bestFit="1" customWidth="1"/>
    <col min="3612" max="3612" width="11.7109375" style="3" bestFit="1" customWidth="1"/>
    <col min="3613" max="3613" width="14.28515625" style="3" customWidth="1"/>
    <col min="3614" max="3614" width="11.7109375" style="3" bestFit="1" customWidth="1"/>
    <col min="3615" max="3615" width="14.140625" style="3" bestFit="1" customWidth="1"/>
    <col min="3616" max="3616" width="16.7109375" style="3" customWidth="1"/>
    <col min="3617" max="3617" width="16.5703125" style="3" customWidth="1"/>
    <col min="3618" max="3619" width="7.85546875" style="3" bestFit="1" customWidth="1"/>
    <col min="3620" max="3620" width="8" style="3" bestFit="1" customWidth="1"/>
    <col min="3621" max="3622" width="7.85546875" style="3" bestFit="1" customWidth="1"/>
    <col min="3623" max="3623" width="9.7109375" style="3" customWidth="1"/>
    <col min="3624" max="3624" width="12.85546875" style="3" customWidth="1"/>
    <col min="3625" max="3861" width="9.140625" style="3"/>
    <col min="3862" max="3862" width="9" style="3" bestFit="1" customWidth="1"/>
    <col min="3863" max="3863" width="9.85546875" style="3" bestFit="1" customWidth="1"/>
    <col min="3864" max="3864" width="9.140625" style="3" bestFit="1" customWidth="1"/>
    <col min="3865" max="3865" width="16" style="3" bestFit="1" customWidth="1"/>
    <col min="3866" max="3866" width="9" style="3" bestFit="1" customWidth="1"/>
    <col min="3867" max="3867" width="7.85546875" style="3" bestFit="1" customWidth="1"/>
    <col min="3868" max="3868" width="11.7109375" style="3" bestFit="1" customWidth="1"/>
    <col min="3869" max="3869" width="14.28515625" style="3" customWidth="1"/>
    <col min="3870" max="3870" width="11.7109375" style="3" bestFit="1" customWidth="1"/>
    <col min="3871" max="3871" width="14.140625" style="3" bestFit="1" customWidth="1"/>
    <col min="3872" max="3872" width="16.7109375" style="3" customWidth="1"/>
    <col min="3873" max="3873" width="16.5703125" style="3" customWidth="1"/>
    <col min="3874" max="3875" width="7.85546875" style="3" bestFit="1" customWidth="1"/>
    <col min="3876" max="3876" width="8" style="3" bestFit="1" customWidth="1"/>
    <col min="3877" max="3878" width="7.85546875" style="3" bestFit="1" customWidth="1"/>
    <col min="3879" max="3879" width="9.7109375" style="3" customWidth="1"/>
    <col min="3880" max="3880" width="12.85546875" style="3" customWidth="1"/>
    <col min="3881" max="4117" width="9.140625" style="3"/>
    <col min="4118" max="4118" width="9" style="3" bestFit="1" customWidth="1"/>
    <col min="4119" max="4119" width="9.85546875" style="3" bestFit="1" customWidth="1"/>
    <col min="4120" max="4120" width="9.140625" style="3" bestFit="1" customWidth="1"/>
    <col min="4121" max="4121" width="16" style="3" bestFit="1" customWidth="1"/>
    <col min="4122" max="4122" width="9" style="3" bestFit="1" customWidth="1"/>
    <col min="4123" max="4123" width="7.85546875" style="3" bestFit="1" customWidth="1"/>
    <col min="4124" max="4124" width="11.7109375" style="3" bestFit="1" customWidth="1"/>
    <col min="4125" max="4125" width="14.28515625" style="3" customWidth="1"/>
    <col min="4126" max="4126" width="11.7109375" style="3" bestFit="1" customWidth="1"/>
    <col min="4127" max="4127" width="14.140625" style="3" bestFit="1" customWidth="1"/>
    <col min="4128" max="4128" width="16.7109375" style="3" customWidth="1"/>
    <col min="4129" max="4129" width="16.5703125" style="3" customWidth="1"/>
    <col min="4130" max="4131" width="7.85546875" style="3" bestFit="1" customWidth="1"/>
    <col min="4132" max="4132" width="8" style="3" bestFit="1" customWidth="1"/>
    <col min="4133" max="4134" width="7.85546875" style="3" bestFit="1" customWidth="1"/>
    <col min="4135" max="4135" width="9.7109375" style="3" customWidth="1"/>
    <col min="4136" max="4136" width="12.85546875" style="3" customWidth="1"/>
    <col min="4137" max="4373" width="9.140625" style="3"/>
    <col min="4374" max="4374" width="9" style="3" bestFit="1" customWidth="1"/>
    <col min="4375" max="4375" width="9.85546875" style="3" bestFit="1" customWidth="1"/>
    <col min="4376" max="4376" width="9.140625" style="3" bestFit="1" customWidth="1"/>
    <col min="4377" max="4377" width="16" style="3" bestFit="1" customWidth="1"/>
    <col min="4378" max="4378" width="9" style="3" bestFit="1" customWidth="1"/>
    <col min="4379" max="4379" width="7.85546875" style="3" bestFit="1" customWidth="1"/>
    <col min="4380" max="4380" width="11.7109375" style="3" bestFit="1" customWidth="1"/>
    <col min="4381" max="4381" width="14.28515625" style="3" customWidth="1"/>
    <col min="4382" max="4382" width="11.7109375" style="3" bestFit="1" customWidth="1"/>
    <col min="4383" max="4383" width="14.140625" style="3" bestFit="1" customWidth="1"/>
    <col min="4384" max="4384" width="16.7109375" style="3" customWidth="1"/>
    <col min="4385" max="4385" width="16.5703125" style="3" customWidth="1"/>
    <col min="4386" max="4387" width="7.85546875" style="3" bestFit="1" customWidth="1"/>
    <col min="4388" max="4388" width="8" style="3" bestFit="1" customWidth="1"/>
    <col min="4389" max="4390" width="7.85546875" style="3" bestFit="1" customWidth="1"/>
    <col min="4391" max="4391" width="9.7109375" style="3" customWidth="1"/>
    <col min="4392" max="4392" width="12.85546875" style="3" customWidth="1"/>
    <col min="4393" max="4629" width="9.140625" style="3"/>
    <col min="4630" max="4630" width="9" style="3" bestFit="1" customWidth="1"/>
    <col min="4631" max="4631" width="9.85546875" style="3" bestFit="1" customWidth="1"/>
    <col min="4632" max="4632" width="9.140625" style="3" bestFit="1" customWidth="1"/>
    <col min="4633" max="4633" width="16" style="3" bestFit="1" customWidth="1"/>
    <col min="4634" max="4634" width="9" style="3" bestFit="1" customWidth="1"/>
    <col min="4635" max="4635" width="7.85546875" style="3" bestFit="1" customWidth="1"/>
    <col min="4636" max="4636" width="11.7109375" style="3" bestFit="1" customWidth="1"/>
    <col min="4637" max="4637" width="14.28515625" style="3" customWidth="1"/>
    <col min="4638" max="4638" width="11.7109375" style="3" bestFit="1" customWidth="1"/>
    <col min="4639" max="4639" width="14.140625" style="3" bestFit="1" customWidth="1"/>
    <col min="4640" max="4640" width="16.7109375" style="3" customWidth="1"/>
    <col min="4641" max="4641" width="16.5703125" style="3" customWidth="1"/>
    <col min="4642" max="4643" width="7.85546875" style="3" bestFit="1" customWidth="1"/>
    <col min="4644" max="4644" width="8" style="3" bestFit="1" customWidth="1"/>
    <col min="4645" max="4646" width="7.85546875" style="3" bestFit="1" customWidth="1"/>
    <col min="4647" max="4647" width="9.7109375" style="3" customWidth="1"/>
    <col min="4648" max="4648" width="12.85546875" style="3" customWidth="1"/>
    <col min="4649" max="4885" width="9.140625" style="3"/>
    <col min="4886" max="4886" width="9" style="3" bestFit="1" customWidth="1"/>
    <col min="4887" max="4887" width="9.85546875" style="3" bestFit="1" customWidth="1"/>
    <col min="4888" max="4888" width="9.140625" style="3" bestFit="1" customWidth="1"/>
    <col min="4889" max="4889" width="16" style="3" bestFit="1" customWidth="1"/>
    <col min="4890" max="4890" width="9" style="3" bestFit="1" customWidth="1"/>
    <col min="4891" max="4891" width="7.85546875" style="3" bestFit="1" customWidth="1"/>
    <col min="4892" max="4892" width="11.7109375" style="3" bestFit="1" customWidth="1"/>
    <col min="4893" max="4893" width="14.28515625" style="3" customWidth="1"/>
    <col min="4894" max="4894" width="11.7109375" style="3" bestFit="1" customWidth="1"/>
    <col min="4895" max="4895" width="14.140625" style="3" bestFit="1" customWidth="1"/>
    <col min="4896" max="4896" width="16.7109375" style="3" customWidth="1"/>
    <col min="4897" max="4897" width="16.5703125" style="3" customWidth="1"/>
    <col min="4898" max="4899" width="7.85546875" style="3" bestFit="1" customWidth="1"/>
    <col min="4900" max="4900" width="8" style="3" bestFit="1" customWidth="1"/>
    <col min="4901" max="4902" width="7.85546875" style="3" bestFit="1" customWidth="1"/>
    <col min="4903" max="4903" width="9.7109375" style="3" customWidth="1"/>
    <col min="4904" max="4904" width="12.85546875" style="3" customWidth="1"/>
    <col min="4905" max="5141" width="9.140625" style="3"/>
    <col min="5142" max="5142" width="9" style="3" bestFit="1" customWidth="1"/>
    <col min="5143" max="5143" width="9.85546875" style="3" bestFit="1" customWidth="1"/>
    <col min="5144" max="5144" width="9.140625" style="3" bestFit="1" customWidth="1"/>
    <col min="5145" max="5145" width="16" style="3" bestFit="1" customWidth="1"/>
    <col min="5146" max="5146" width="9" style="3" bestFit="1" customWidth="1"/>
    <col min="5147" max="5147" width="7.85546875" style="3" bestFit="1" customWidth="1"/>
    <col min="5148" max="5148" width="11.7109375" style="3" bestFit="1" customWidth="1"/>
    <col min="5149" max="5149" width="14.28515625" style="3" customWidth="1"/>
    <col min="5150" max="5150" width="11.7109375" style="3" bestFit="1" customWidth="1"/>
    <col min="5151" max="5151" width="14.140625" style="3" bestFit="1" customWidth="1"/>
    <col min="5152" max="5152" width="16.7109375" style="3" customWidth="1"/>
    <col min="5153" max="5153" width="16.5703125" style="3" customWidth="1"/>
    <col min="5154" max="5155" width="7.85546875" style="3" bestFit="1" customWidth="1"/>
    <col min="5156" max="5156" width="8" style="3" bestFit="1" customWidth="1"/>
    <col min="5157" max="5158" width="7.85546875" style="3" bestFit="1" customWidth="1"/>
    <col min="5159" max="5159" width="9.7109375" style="3" customWidth="1"/>
    <col min="5160" max="5160" width="12.85546875" style="3" customWidth="1"/>
    <col min="5161" max="5397" width="9.140625" style="3"/>
    <col min="5398" max="5398" width="9" style="3" bestFit="1" customWidth="1"/>
    <col min="5399" max="5399" width="9.85546875" style="3" bestFit="1" customWidth="1"/>
    <col min="5400" max="5400" width="9.140625" style="3" bestFit="1" customWidth="1"/>
    <col min="5401" max="5401" width="16" style="3" bestFit="1" customWidth="1"/>
    <col min="5402" max="5402" width="9" style="3" bestFit="1" customWidth="1"/>
    <col min="5403" max="5403" width="7.85546875" style="3" bestFit="1" customWidth="1"/>
    <col min="5404" max="5404" width="11.7109375" style="3" bestFit="1" customWidth="1"/>
    <col min="5405" max="5405" width="14.28515625" style="3" customWidth="1"/>
    <col min="5406" max="5406" width="11.7109375" style="3" bestFit="1" customWidth="1"/>
    <col min="5407" max="5407" width="14.140625" style="3" bestFit="1" customWidth="1"/>
    <col min="5408" max="5408" width="16.7109375" style="3" customWidth="1"/>
    <col min="5409" max="5409" width="16.5703125" style="3" customWidth="1"/>
    <col min="5410" max="5411" width="7.85546875" style="3" bestFit="1" customWidth="1"/>
    <col min="5412" max="5412" width="8" style="3" bestFit="1" customWidth="1"/>
    <col min="5413" max="5414" width="7.85546875" style="3" bestFit="1" customWidth="1"/>
    <col min="5415" max="5415" width="9.7109375" style="3" customWidth="1"/>
    <col min="5416" max="5416" width="12.85546875" style="3" customWidth="1"/>
    <col min="5417" max="5653" width="9.140625" style="3"/>
    <col min="5654" max="5654" width="9" style="3" bestFit="1" customWidth="1"/>
    <col min="5655" max="5655" width="9.85546875" style="3" bestFit="1" customWidth="1"/>
    <col min="5656" max="5656" width="9.140625" style="3" bestFit="1" customWidth="1"/>
    <col min="5657" max="5657" width="16" style="3" bestFit="1" customWidth="1"/>
    <col min="5658" max="5658" width="9" style="3" bestFit="1" customWidth="1"/>
    <col min="5659" max="5659" width="7.85546875" style="3" bestFit="1" customWidth="1"/>
    <col min="5660" max="5660" width="11.7109375" style="3" bestFit="1" customWidth="1"/>
    <col min="5661" max="5661" width="14.28515625" style="3" customWidth="1"/>
    <col min="5662" max="5662" width="11.7109375" style="3" bestFit="1" customWidth="1"/>
    <col min="5663" max="5663" width="14.140625" style="3" bestFit="1" customWidth="1"/>
    <col min="5664" max="5664" width="16.7109375" style="3" customWidth="1"/>
    <col min="5665" max="5665" width="16.5703125" style="3" customWidth="1"/>
    <col min="5666" max="5667" width="7.85546875" style="3" bestFit="1" customWidth="1"/>
    <col min="5668" max="5668" width="8" style="3" bestFit="1" customWidth="1"/>
    <col min="5669" max="5670" width="7.85546875" style="3" bestFit="1" customWidth="1"/>
    <col min="5671" max="5671" width="9.7109375" style="3" customWidth="1"/>
    <col min="5672" max="5672" width="12.85546875" style="3" customWidth="1"/>
    <col min="5673" max="5909" width="9.140625" style="3"/>
    <col min="5910" max="5910" width="9" style="3" bestFit="1" customWidth="1"/>
    <col min="5911" max="5911" width="9.85546875" style="3" bestFit="1" customWidth="1"/>
    <col min="5912" max="5912" width="9.140625" style="3" bestFit="1" customWidth="1"/>
    <col min="5913" max="5913" width="16" style="3" bestFit="1" customWidth="1"/>
    <col min="5914" max="5914" width="9" style="3" bestFit="1" customWidth="1"/>
    <col min="5915" max="5915" width="7.85546875" style="3" bestFit="1" customWidth="1"/>
    <col min="5916" max="5916" width="11.7109375" style="3" bestFit="1" customWidth="1"/>
    <col min="5917" max="5917" width="14.28515625" style="3" customWidth="1"/>
    <col min="5918" max="5918" width="11.7109375" style="3" bestFit="1" customWidth="1"/>
    <col min="5919" max="5919" width="14.140625" style="3" bestFit="1" customWidth="1"/>
    <col min="5920" max="5920" width="16.7109375" style="3" customWidth="1"/>
    <col min="5921" max="5921" width="16.5703125" style="3" customWidth="1"/>
    <col min="5922" max="5923" width="7.85546875" style="3" bestFit="1" customWidth="1"/>
    <col min="5924" max="5924" width="8" style="3" bestFit="1" customWidth="1"/>
    <col min="5925" max="5926" width="7.85546875" style="3" bestFit="1" customWidth="1"/>
    <col min="5927" max="5927" width="9.7109375" style="3" customWidth="1"/>
    <col min="5928" max="5928" width="12.85546875" style="3" customWidth="1"/>
    <col min="5929" max="6165" width="9.140625" style="3"/>
    <col min="6166" max="6166" width="9" style="3" bestFit="1" customWidth="1"/>
    <col min="6167" max="6167" width="9.85546875" style="3" bestFit="1" customWidth="1"/>
    <col min="6168" max="6168" width="9.140625" style="3" bestFit="1" customWidth="1"/>
    <col min="6169" max="6169" width="16" style="3" bestFit="1" customWidth="1"/>
    <col min="6170" max="6170" width="9" style="3" bestFit="1" customWidth="1"/>
    <col min="6171" max="6171" width="7.85546875" style="3" bestFit="1" customWidth="1"/>
    <col min="6172" max="6172" width="11.7109375" style="3" bestFit="1" customWidth="1"/>
    <col min="6173" max="6173" width="14.28515625" style="3" customWidth="1"/>
    <col min="6174" max="6174" width="11.7109375" style="3" bestFit="1" customWidth="1"/>
    <col min="6175" max="6175" width="14.140625" style="3" bestFit="1" customWidth="1"/>
    <col min="6176" max="6176" width="16.7109375" style="3" customWidth="1"/>
    <col min="6177" max="6177" width="16.5703125" style="3" customWidth="1"/>
    <col min="6178" max="6179" width="7.85546875" style="3" bestFit="1" customWidth="1"/>
    <col min="6180" max="6180" width="8" style="3" bestFit="1" customWidth="1"/>
    <col min="6181" max="6182" width="7.85546875" style="3" bestFit="1" customWidth="1"/>
    <col min="6183" max="6183" width="9.7109375" style="3" customWidth="1"/>
    <col min="6184" max="6184" width="12.85546875" style="3" customWidth="1"/>
    <col min="6185" max="6421" width="9.140625" style="3"/>
    <col min="6422" max="6422" width="9" style="3" bestFit="1" customWidth="1"/>
    <col min="6423" max="6423" width="9.85546875" style="3" bestFit="1" customWidth="1"/>
    <col min="6424" max="6424" width="9.140625" style="3" bestFit="1" customWidth="1"/>
    <col min="6425" max="6425" width="16" style="3" bestFit="1" customWidth="1"/>
    <col min="6426" max="6426" width="9" style="3" bestFit="1" customWidth="1"/>
    <col min="6427" max="6427" width="7.85546875" style="3" bestFit="1" customWidth="1"/>
    <col min="6428" max="6428" width="11.7109375" style="3" bestFit="1" customWidth="1"/>
    <col min="6429" max="6429" width="14.28515625" style="3" customWidth="1"/>
    <col min="6430" max="6430" width="11.7109375" style="3" bestFit="1" customWidth="1"/>
    <col min="6431" max="6431" width="14.140625" style="3" bestFit="1" customWidth="1"/>
    <col min="6432" max="6432" width="16.7109375" style="3" customWidth="1"/>
    <col min="6433" max="6433" width="16.5703125" style="3" customWidth="1"/>
    <col min="6434" max="6435" width="7.85546875" style="3" bestFit="1" customWidth="1"/>
    <col min="6436" max="6436" width="8" style="3" bestFit="1" customWidth="1"/>
    <col min="6437" max="6438" width="7.85546875" style="3" bestFit="1" customWidth="1"/>
    <col min="6439" max="6439" width="9.7109375" style="3" customWidth="1"/>
    <col min="6440" max="6440" width="12.85546875" style="3" customWidth="1"/>
    <col min="6441" max="6677" width="9.140625" style="3"/>
    <col min="6678" max="6678" width="9" style="3" bestFit="1" customWidth="1"/>
    <col min="6679" max="6679" width="9.85546875" style="3" bestFit="1" customWidth="1"/>
    <col min="6680" max="6680" width="9.140625" style="3" bestFit="1" customWidth="1"/>
    <col min="6681" max="6681" width="16" style="3" bestFit="1" customWidth="1"/>
    <col min="6682" max="6682" width="9" style="3" bestFit="1" customWidth="1"/>
    <col min="6683" max="6683" width="7.85546875" style="3" bestFit="1" customWidth="1"/>
    <col min="6684" max="6684" width="11.7109375" style="3" bestFit="1" customWidth="1"/>
    <col min="6685" max="6685" width="14.28515625" style="3" customWidth="1"/>
    <col min="6686" max="6686" width="11.7109375" style="3" bestFit="1" customWidth="1"/>
    <col min="6687" max="6687" width="14.140625" style="3" bestFit="1" customWidth="1"/>
    <col min="6688" max="6688" width="16.7109375" style="3" customWidth="1"/>
    <col min="6689" max="6689" width="16.5703125" style="3" customWidth="1"/>
    <col min="6690" max="6691" width="7.85546875" style="3" bestFit="1" customWidth="1"/>
    <col min="6692" max="6692" width="8" style="3" bestFit="1" customWidth="1"/>
    <col min="6693" max="6694" width="7.85546875" style="3" bestFit="1" customWidth="1"/>
    <col min="6695" max="6695" width="9.7109375" style="3" customWidth="1"/>
    <col min="6696" max="6696" width="12.85546875" style="3" customWidth="1"/>
    <col min="6697" max="6933" width="9.140625" style="3"/>
    <col min="6934" max="6934" width="9" style="3" bestFit="1" customWidth="1"/>
    <col min="6935" max="6935" width="9.85546875" style="3" bestFit="1" customWidth="1"/>
    <col min="6936" max="6936" width="9.140625" style="3" bestFit="1" customWidth="1"/>
    <col min="6937" max="6937" width="16" style="3" bestFit="1" customWidth="1"/>
    <col min="6938" max="6938" width="9" style="3" bestFit="1" customWidth="1"/>
    <col min="6939" max="6939" width="7.85546875" style="3" bestFit="1" customWidth="1"/>
    <col min="6940" max="6940" width="11.7109375" style="3" bestFit="1" customWidth="1"/>
    <col min="6941" max="6941" width="14.28515625" style="3" customWidth="1"/>
    <col min="6942" max="6942" width="11.7109375" style="3" bestFit="1" customWidth="1"/>
    <col min="6943" max="6943" width="14.140625" style="3" bestFit="1" customWidth="1"/>
    <col min="6944" max="6944" width="16.7109375" style="3" customWidth="1"/>
    <col min="6945" max="6945" width="16.5703125" style="3" customWidth="1"/>
    <col min="6946" max="6947" width="7.85546875" style="3" bestFit="1" customWidth="1"/>
    <col min="6948" max="6948" width="8" style="3" bestFit="1" customWidth="1"/>
    <col min="6949" max="6950" width="7.85546875" style="3" bestFit="1" customWidth="1"/>
    <col min="6951" max="6951" width="9.7109375" style="3" customWidth="1"/>
    <col min="6952" max="6952" width="12.85546875" style="3" customWidth="1"/>
    <col min="6953" max="7189" width="9.140625" style="3"/>
    <col min="7190" max="7190" width="9" style="3" bestFit="1" customWidth="1"/>
    <col min="7191" max="7191" width="9.85546875" style="3" bestFit="1" customWidth="1"/>
    <col min="7192" max="7192" width="9.140625" style="3" bestFit="1" customWidth="1"/>
    <col min="7193" max="7193" width="16" style="3" bestFit="1" customWidth="1"/>
    <col min="7194" max="7194" width="9" style="3" bestFit="1" customWidth="1"/>
    <col min="7195" max="7195" width="7.85546875" style="3" bestFit="1" customWidth="1"/>
    <col min="7196" max="7196" width="11.7109375" style="3" bestFit="1" customWidth="1"/>
    <col min="7197" max="7197" width="14.28515625" style="3" customWidth="1"/>
    <col min="7198" max="7198" width="11.7109375" style="3" bestFit="1" customWidth="1"/>
    <col min="7199" max="7199" width="14.140625" style="3" bestFit="1" customWidth="1"/>
    <col min="7200" max="7200" width="16.7109375" style="3" customWidth="1"/>
    <col min="7201" max="7201" width="16.5703125" style="3" customWidth="1"/>
    <col min="7202" max="7203" width="7.85546875" style="3" bestFit="1" customWidth="1"/>
    <col min="7204" max="7204" width="8" style="3" bestFit="1" customWidth="1"/>
    <col min="7205" max="7206" width="7.85546875" style="3" bestFit="1" customWidth="1"/>
    <col min="7207" max="7207" width="9.7109375" style="3" customWidth="1"/>
    <col min="7208" max="7208" width="12.85546875" style="3" customWidth="1"/>
    <col min="7209" max="7445" width="9.140625" style="3"/>
    <col min="7446" max="7446" width="9" style="3" bestFit="1" customWidth="1"/>
    <col min="7447" max="7447" width="9.85546875" style="3" bestFit="1" customWidth="1"/>
    <col min="7448" max="7448" width="9.140625" style="3" bestFit="1" customWidth="1"/>
    <col min="7449" max="7449" width="16" style="3" bestFit="1" customWidth="1"/>
    <col min="7450" max="7450" width="9" style="3" bestFit="1" customWidth="1"/>
    <col min="7451" max="7451" width="7.85546875" style="3" bestFit="1" customWidth="1"/>
    <col min="7452" max="7452" width="11.7109375" style="3" bestFit="1" customWidth="1"/>
    <col min="7453" max="7453" width="14.28515625" style="3" customWidth="1"/>
    <col min="7454" max="7454" width="11.7109375" style="3" bestFit="1" customWidth="1"/>
    <col min="7455" max="7455" width="14.140625" style="3" bestFit="1" customWidth="1"/>
    <col min="7456" max="7456" width="16.7109375" style="3" customWidth="1"/>
    <col min="7457" max="7457" width="16.5703125" style="3" customWidth="1"/>
    <col min="7458" max="7459" width="7.85546875" style="3" bestFit="1" customWidth="1"/>
    <col min="7460" max="7460" width="8" style="3" bestFit="1" customWidth="1"/>
    <col min="7461" max="7462" width="7.85546875" style="3" bestFit="1" customWidth="1"/>
    <col min="7463" max="7463" width="9.7109375" style="3" customWidth="1"/>
    <col min="7464" max="7464" width="12.85546875" style="3" customWidth="1"/>
    <col min="7465" max="7701" width="9.140625" style="3"/>
    <col min="7702" max="7702" width="9" style="3" bestFit="1" customWidth="1"/>
    <col min="7703" max="7703" width="9.85546875" style="3" bestFit="1" customWidth="1"/>
    <col min="7704" max="7704" width="9.140625" style="3" bestFit="1" customWidth="1"/>
    <col min="7705" max="7705" width="16" style="3" bestFit="1" customWidth="1"/>
    <col min="7706" max="7706" width="9" style="3" bestFit="1" customWidth="1"/>
    <col min="7707" max="7707" width="7.85546875" style="3" bestFit="1" customWidth="1"/>
    <col min="7708" max="7708" width="11.7109375" style="3" bestFit="1" customWidth="1"/>
    <col min="7709" max="7709" width="14.28515625" style="3" customWidth="1"/>
    <col min="7710" max="7710" width="11.7109375" style="3" bestFit="1" customWidth="1"/>
    <col min="7711" max="7711" width="14.140625" style="3" bestFit="1" customWidth="1"/>
    <col min="7712" max="7712" width="16.7109375" style="3" customWidth="1"/>
    <col min="7713" max="7713" width="16.5703125" style="3" customWidth="1"/>
    <col min="7714" max="7715" width="7.85546875" style="3" bestFit="1" customWidth="1"/>
    <col min="7716" max="7716" width="8" style="3" bestFit="1" customWidth="1"/>
    <col min="7717" max="7718" width="7.85546875" style="3" bestFit="1" customWidth="1"/>
    <col min="7719" max="7719" width="9.7109375" style="3" customWidth="1"/>
    <col min="7720" max="7720" width="12.85546875" style="3" customWidth="1"/>
    <col min="7721" max="7957" width="9.140625" style="3"/>
    <col min="7958" max="7958" width="9" style="3" bestFit="1" customWidth="1"/>
    <col min="7959" max="7959" width="9.85546875" style="3" bestFit="1" customWidth="1"/>
    <col min="7960" max="7960" width="9.140625" style="3" bestFit="1" customWidth="1"/>
    <col min="7961" max="7961" width="16" style="3" bestFit="1" customWidth="1"/>
    <col min="7962" max="7962" width="9" style="3" bestFit="1" customWidth="1"/>
    <col min="7963" max="7963" width="7.85546875" style="3" bestFit="1" customWidth="1"/>
    <col min="7964" max="7964" width="11.7109375" style="3" bestFit="1" customWidth="1"/>
    <col min="7965" max="7965" width="14.28515625" style="3" customWidth="1"/>
    <col min="7966" max="7966" width="11.7109375" style="3" bestFit="1" customWidth="1"/>
    <col min="7967" max="7967" width="14.140625" style="3" bestFit="1" customWidth="1"/>
    <col min="7968" max="7968" width="16.7109375" style="3" customWidth="1"/>
    <col min="7969" max="7969" width="16.5703125" style="3" customWidth="1"/>
    <col min="7970" max="7971" width="7.85546875" style="3" bestFit="1" customWidth="1"/>
    <col min="7972" max="7972" width="8" style="3" bestFit="1" customWidth="1"/>
    <col min="7973" max="7974" width="7.85546875" style="3" bestFit="1" customWidth="1"/>
    <col min="7975" max="7975" width="9.7109375" style="3" customWidth="1"/>
    <col min="7976" max="7976" width="12.85546875" style="3" customWidth="1"/>
    <col min="7977" max="8213" width="9.140625" style="3"/>
    <col min="8214" max="8214" width="9" style="3" bestFit="1" customWidth="1"/>
    <col min="8215" max="8215" width="9.85546875" style="3" bestFit="1" customWidth="1"/>
    <col min="8216" max="8216" width="9.140625" style="3" bestFit="1" customWidth="1"/>
    <col min="8217" max="8217" width="16" style="3" bestFit="1" customWidth="1"/>
    <col min="8218" max="8218" width="9" style="3" bestFit="1" customWidth="1"/>
    <col min="8219" max="8219" width="7.85546875" style="3" bestFit="1" customWidth="1"/>
    <col min="8220" max="8220" width="11.7109375" style="3" bestFit="1" customWidth="1"/>
    <col min="8221" max="8221" width="14.28515625" style="3" customWidth="1"/>
    <col min="8222" max="8222" width="11.7109375" style="3" bestFit="1" customWidth="1"/>
    <col min="8223" max="8223" width="14.140625" style="3" bestFit="1" customWidth="1"/>
    <col min="8224" max="8224" width="16.7109375" style="3" customWidth="1"/>
    <col min="8225" max="8225" width="16.5703125" style="3" customWidth="1"/>
    <col min="8226" max="8227" width="7.85546875" style="3" bestFit="1" customWidth="1"/>
    <col min="8228" max="8228" width="8" style="3" bestFit="1" customWidth="1"/>
    <col min="8229" max="8230" width="7.85546875" style="3" bestFit="1" customWidth="1"/>
    <col min="8231" max="8231" width="9.7109375" style="3" customWidth="1"/>
    <col min="8232" max="8232" width="12.85546875" style="3" customWidth="1"/>
    <col min="8233" max="8469" width="9.140625" style="3"/>
    <col min="8470" max="8470" width="9" style="3" bestFit="1" customWidth="1"/>
    <col min="8471" max="8471" width="9.85546875" style="3" bestFit="1" customWidth="1"/>
    <col min="8472" max="8472" width="9.140625" style="3" bestFit="1" customWidth="1"/>
    <col min="8473" max="8473" width="16" style="3" bestFit="1" customWidth="1"/>
    <col min="8474" max="8474" width="9" style="3" bestFit="1" customWidth="1"/>
    <col min="8475" max="8475" width="7.85546875" style="3" bestFit="1" customWidth="1"/>
    <col min="8476" max="8476" width="11.7109375" style="3" bestFit="1" customWidth="1"/>
    <col min="8477" max="8477" width="14.28515625" style="3" customWidth="1"/>
    <col min="8478" max="8478" width="11.7109375" style="3" bestFit="1" customWidth="1"/>
    <col min="8479" max="8479" width="14.140625" style="3" bestFit="1" customWidth="1"/>
    <col min="8480" max="8480" width="16.7109375" style="3" customWidth="1"/>
    <col min="8481" max="8481" width="16.5703125" style="3" customWidth="1"/>
    <col min="8482" max="8483" width="7.85546875" style="3" bestFit="1" customWidth="1"/>
    <col min="8484" max="8484" width="8" style="3" bestFit="1" customWidth="1"/>
    <col min="8485" max="8486" width="7.85546875" style="3" bestFit="1" customWidth="1"/>
    <col min="8487" max="8487" width="9.7109375" style="3" customWidth="1"/>
    <col min="8488" max="8488" width="12.85546875" style="3" customWidth="1"/>
    <col min="8489" max="8725" width="9.140625" style="3"/>
    <col min="8726" max="8726" width="9" style="3" bestFit="1" customWidth="1"/>
    <col min="8727" max="8727" width="9.85546875" style="3" bestFit="1" customWidth="1"/>
    <col min="8728" max="8728" width="9.140625" style="3" bestFit="1" customWidth="1"/>
    <col min="8729" max="8729" width="16" style="3" bestFit="1" customWidth="1"/>
    <col min="8730" max="8730" width="9" style="3" bestFit="1" customWidth="1"/>
    <col min="8731" max="8731" width="7.85546875" style="3" bestFit="1" customWidth="1"/>
    <col min="8732" max="8732" width="11.7109375" style="3" bestFit="1" customWidth="1"/>
    <col min="8733" max="8733" width="14.28515625" style="3" customWidth="1"/>
    <col min="8734" max="8734" width="11.7109375" style="3" bestFit="1" customWidth="1"/>
    <col min="8735" max="8735" width="14.140625" style="3" bestFit="1" customWidth="1"/>
    <col min="8736" max="8736" width="16.7109375" style="3" customWidth="1"/>
    <col min="8737" max="8737" width="16.5703125" style="3" customWidth="1"/>
    <col min="8738" max="8739" width="7.85546875" style="3" bestFit="1" customWidth="1"/>
    <col min="8740" max="8740" width="8" style="3" bestFit="1" customWidth="1"/>
    <col min="8741" max="8742" width="7.85546875" style="3" bestFit="1" customWidth="1"/>
    <col min="8743" max="8743" width="9.7109375" style="3" customWidth="1"/>
    <col min="8744" max="8744" width="12.85546875" style="3" customWidth="1"/>
    <col min="8745" max="8981" width="9.140625" style="3"/>
    <col min="8982" max="8982" width="9" style="3" bestFit="1" customWidth="1"/>
    <col min="8983" max="8983" width="9.85546875" style="3" bestFit="1" customWidth="1"/>
    <col min="8984" max="8984" width="9.140625" style="3" bestFit="1" customWidth="1"/>
    <col min="8985" max="8985" width="16" style="3" bestFit="1" customWidth="1"/>
    <col min="8986" max="8986" width="9" style="3" bestFit="1" customWidth="1"/>
    <col min="8987" max="8987" width="7.85546875" style="3" bestFit="1" customWidth="1"/>
    <col min="8988" max="8988" width="11.7109375" style="3" bestFit="1" customWidth="1"/>
    <col min="8989" max="8989" width="14.28515625" style="3" customWidth="1"/>
    <col min="8990" max="8990" width="11.7109375" style="3" bestFit="1" customWidth="1"/>
    <col min="8991" max="8991" width="14.140625" style="3" bestFit="1" customWidth="1"/>
    <col min="8992" max="8992" width="16.7109375" style="3" customWidth="1"/>
    <col min="8993" max="8993" width="16.5703125" style="3" customWidth="1"/>
    <col min="8994" max="8995" width="7.85546875" style="3" bestFit="1" customWidth="1"/>
    <col min="8996" max="8996" width="8" style="3" bestFit="1" customWidth="1"/>
    <col min="8997" max="8998" width="7.85546875" style="3" bestFit="1" customWidth="1"/>
    <col min="8999" max="8999" width="9.7109375" style="3" customWidth="1"/>
    <col min="9000" max="9000" width="12.85546875" style="3" customWidth="1"/>
    <col min="9001" max="9237" width="9.140625" style="3"/>
    <col min="9238" max="9238" width="9" style="3" bestFit="1" customWidth="1"/>
    <col min="9239" max="9239" width="9.85546875" style="3" bestFit="1" customWidth="1"/>
    <col min="9240" max="9240" width="9.140625" style="3" bestFit="1" customWidth="1"/>
    <col min="9241" max="9241" width="16" style="3" bestFit="1" customWidth="1"/>
    <col min="9242" max="9242" width="9" style="3" bestFit="1" customWidth="1"/>
    <col min="9243" max="9243" width="7.85546875" style="3" bestFit="1" customWidth="1"/>
    <col min="9244" max="9244" width="11.7109375" style="3" bestFit="1" customWidth="1"/>
    <col min="9245" max="9245" width="14.28515625" style="3" customWidth="1"/>
    <col min="9246" max="9246" width="11.7109375" style="3" bestFit="1" customWidth="1"/>
    <col min="9247" max="9247" width="14.140625" style="3" bestFit="1" customWidth="1"/>
    <col min="9248" max="9248" width="16.7109375" style="3" customWidth="1"/>
    <col min="9249" max="9249" width="16.5703125" style="3" customWidth="1"/>
    <col min="9250" max="9251" width="7.85546875" style="3" bestFit="1" customWidth="1"/>
    <col min="9252" max="9252" width="8" style="3" bestFit="1" customWidth="1"/>
    <col min="9253" max="9254" width="7.85546875" style="3" bestFit="1" customWidth="1"/>
    <col min="9255" max="9255" width="9.7109375" style="3" customWidth="1"/>
    <col min="9256" max="9256" width="12.85546875" style="3" customWidth="1"/>
    <col min="9257" max="9493" width="9.140625" style="3"/>
    <col min="9494" max="9494" width="9" style="3" bestFit="1" customWidth="1"/>
    <col min="9495" max="9495" width="9.85546875" style="3" bestFit="1" customWidth="1"/>
    <col min="9496" max="9496" width="9.140625" style="3" bestFit="1" customWidth="1"/>
    <col min="9497" max="9497" width="16" style="3" bestFit="1" customWidth="1"/>
    <col min="9498" max="9498" width="9" style="3" bestFit="1" customWidth="1"/>
    <col min="9499" max="9499" width="7.85546875" style="3" bestFit="1" customWidth="1"/>
    <col min="9500" max="9500" width="11.7109375" style="3" bestFit="1" customWidth="1"/>
    <col min="9501" max="9501" width="14.28515625" style="3" customWidth="1"/>
    <col min="9502" max="9502" width="11.7109375" style="3" bestFit="1" customWidth="1"/>
    <col min="9503" max="9503" width="14.140625" style="3" bestFit="1" customWidth="1"/>
    <col min="9504" max="9504" width="16.7109375" style="3" customWidth="1"/>
    <col min="9505" max="9505" width="16.5703125" style="3" customWidth="1"/>
    <col min="9506" max="9507" width="7.85546875" style="3" bestFit="1" customWidth="1"/>
    <col min="9508" max="9508" width="8" style="3" bestFit="1" customWidth="1"/>
    <col min="9509" max="9510" width="7.85546875" style="3" bestFit="1" customWidth="1"/>
    <col min="9511" max="9511" width="9.7109375" style="3" customWidth="1"/>
    <col min="9512" max="9512" width="12.85546875" style="3" customWidth="1"/>
    <col min="9513" max="9749" width="9.140625" style="3"/>
    <col min="9750" max="9750" width="9" style="3" bestFit="1" customWidth="1"/>
    <col min="9751" max="9751" width="9.85546875" style="3" bestFit="1" customWidth="1"/>
    <col min="9752" max="9752" width="9.140625" style="3" bestFit="1" customWidth="1"/>
    <col min="9753" max="9753" width="16" style="3" bestFit="1" customWidth="1"/>
    <col min="9754" max="9754" width="9" style="3" bestFit="1" customWidth="1"/>
    <col min="9755" max="9755" width="7.85546875" style="3" bestFit="1" customWidth="1"/>
    <col min="9756" max="9756" width="11.7109375" style="3" bestFit="1" customWidth="1"/>
    <col min="9757" max="9757" width="14.28515625" style="3" customWidth="1"/>
    <col min="9758" max="9758" width="11.7109375" style="3" bestFit="1" customWidth="1"/>
    <col min="9759" max="9759" width="14.140625" style="3" bestFit="1" customWidth="1"/>
    <col min="9760" max="9760" width="16.7109375" style="3" customWidth="1"/>
    <col min="9761" max="9761" width="16.5703125" style="3" customWidth="1"/>
    <col min="9762" max="9763" width="7.85546875" style="3" bestFit="1" customWidth="1"/>
    <col min="9764" max="9764" width="8" style="3" bestFit="1" customWidth="1"/>
    <col min="9765" max="9766" width="7.85546875" style="3" bestFit="1" customWidth="1"/>
    <col min="9767" max="9767" width="9.7109375" style="3" customWidth="1"/>
    <col min="9768" max="9768" width="12.85546875" style="3" customWidth="1"/>
    <col min="9769" max="10005" width="9.140625" style="3"/>
    <col min="10006" max="10006" width="9" style="3" bestFit="1" customWidth="1"/>
    <col min="10007" max="10007" width="9.85546875" style="3" bestFit="1" customWidth="1"/>
    <col min="10008" max="10008" width="9.140625" style="3" bestFit="1" customWidth="1"/>
    <col min="10009" max="10009" width="16" style="3" bestFit="1" customWidth="1"/>
    <col min="10010" max="10010" width="9" style="3" bestFit="1" customWidth="1"/>
    <col min="10011" max="10011" width="7.85546875" style="3" bestFit="1" customWidth="1"/>
    <col min="10012" max="10012" width="11.7109375" style="3" bestFit="1" customWidth="1"/>
    <col min="10013" max="10013" width="14.28515625" style="3" customWidth="1"/>
    <col min="10014" max="10014" width="11.7109375" style="3" bestFit="1" customWidth="1"/>
    <col min="10015" max="10015" width="14.140625" style="3" bestFit="1" customWidth="1"/>
    <col min="10016" max="10016" width="16.7109375" style="3" customWidth="1"/>
    <col min="10017" max="10017" width="16.5703125" style="3" customWidth="1"/>
    <col min="10018" max="10019" width="7.85546875" style="3" bestFit="1" customWidth="1"/>
    <col min="10020" max="10020" width="8" style="3" bestFit="1" customWidth="1"/>
    <col min="10021" max="10022" width="7.85546875" style="3" bestFit="1" customWidth="1"/>
    <col min="10023" max="10023" width="9.7109375" style="3" customWidth="1"/>
    <col min="10024" max="10024" width="12.85546875" style="3" customWidth="1"/>
    <col min="10025" max="10261" width="9.140625" style="3"/>
    <col min="10262" max="10262" width="9" style="3" bestFit="1" customWidth="1"/>
    <col min="10263" max="10263" width="9.85546875" style="3" bestFit="1" customWidth="1"/>
    <col min="10264" max="10264" width="9.140625" style="3" bestFit="1" customWidth="1"/>
    <col min="10265" max="10265" width="16" style="3" bestFit="1" customWidth="1"/>
    <col min="10266" max="10266" width="9" style="3" bestFit="1" customWidth="1"/>
    <col min="10267" max="10267" width="7.85546875" style="3" bestFit="1" customWidth="1"/>
    <col min="10268" max="10268" width="11.7109375" style="3" bestFit="1" customWidth="1"/>
    <col min="10269" max="10269" width="14.28515625" style="3" customWidth="1"/>
    <col min="10270" max="10270" width="11.7109375" style="3" bestFit="1" customWidth="1"/>
    <col min="10271" max="10271" width="14.140625" style="3" bestFit="1" customWidth="1"/>
    <col min="10272" max="10272" width="16.7109375" style="3" customWidth="1"/>
    <col min="10273" max="10273" width="16.5703125" style="3" customWidth="1"/>
    <col min="10274" max="10275" width="7.85546875" style="3" bestFit="1" customWidth="1"/>
    <col min="10276" max="10276" width="8" style="3" bestFit="1" customWidth="1"/>
    <col min="10277" max="10278" width="7.85546875" style="3" bestFit="1" customWidth="1"/>
    <col min="10279" max="10279" width="9.7109375" style="3" customWidth="1"/>
    <col min="10280" max="10280" width="12.85546875" style="3" customWidth="1"/>
    <col min="10281" max="10517" width="9.140625" style="3"/>
    <col min="10518" max="10518" width="9" style="3" bestFit="1" customWidth="1"/>
    <col min="10519" max="10519" width="9.85546875" style="3" bestFit="1" customWidth="1"/>
    <col min="10520" max="10520" width="9.140625" style="3" bestFit="1" customWidth="1"/>
    <col min="10521" max="10521" width="16" style="3" bestFit="1" customWidth="1"/>
    <col min="10522" max="10522" width="9" style="3" bestFit="1" customWidth="1"/>
    <col min="10523" max="10523" width="7.85546875" style="3" bestFit="1" customWidth="1"/>
    <col min="10524" max="10524" width="11.7109375" style="3" bestFit="1" customWidth="1"/>
    <col min="10525" max="10525" width="14.28515625" style="3" customWidth="1"/>
    <col min="10526" max="10526" width="11.7109375" style="3" bestFit="1" customWidth="1"/>
    <col min="10527" max="10527" width="14.140625" style="3" bestFit="1" customWidth="1"/>
    <col min="10528" max="10528" width="16.7109375" style="3" customWidth="1"/>
    <col min="10529" max="10529" width="16.5703125" style="3" customWidth="1"/>
    <col min="10530" max="10531" width="7.85546875" style="3" bestFit="1" customWidth="1"/>
    <col min="10532" max="10532" width="8" style="3" bestFit="1" customWidth="1"/>
    <col min="10533" max="10534" width="7.85546875" style="3" bestFit="1" customWidth="1"/>
    <col min="10535" max="10535" width="9.7109375" style="3" customWidth="1"/>
    <col min="10536" max="10536" width="12.85546875" style="3" customWidth="1"/>
    <col min="10537" max="10773" width="9.140625" style="3"/>
    <col min="10774" max="10774" width="9" style="3" bestFit="1" customWidth="1"/>
    <col min="10775" max="10775" width="9.85546875" style="3" bestFit="1" customWidth="1"/>
    <col min="10776" max="10776" width="9.140625" style="3" bestFit="1" customWidth="1"/>
    <col min="10777" max="10777" width="16" style="3" bestFit="1" customWidth="1"/>
    <col min="10778" max="10778" width="9" style="3" bestFit="1" customWidth="1"/>
    <col min="10779" max="10779" width="7.85546875" style="3" bestFit="1" customWidth="1"/>
    <col min="10780" max="10780" width="11.7109375" style="3" bestFit="1" customWidth="1"/>
    <col min="10781" max="10781" width="14.28515625" style="3" customWidth="1"/>
    <col min="10782" max="10782" width="11.7109375" style="3" bestFit="1" customWidth="1"/>
    <col min="10783" max="10783" width="14.140625" style="3" bestFit="1" customWidth="1"/>
    <col min="10784" max="10784" width="16.7109375" style="3" customWidth="1"/>
    <col min="10785" max="10785" width="16.5703125" style="3" customWidth="1"/>
    <col min="10786" max="10787" width="7.85546875" style="3" bestFit="1" customWidth="1"/>
    <col min="10788" max="10788" width="8" style="3" bestFit="1" customWidth="1"/>
    <col min="10789" max="10790" width="7.85546875" style="3" bestFit="1" customWidth="1"/>
    <col min="10791" max="10791" width="9.7109375" style="3" customWidth="1"/>
    <col min="10792" max="10792" width="12.85546875" style="3" customWidth="1"/>
    <col min="10793" max="11029" width="9.140625" style="3"/>
    <col min="11030" max="11030" width="9" style="3" bestFit="1" customWidth="1"/>
    <col min="11031" max="11031" width="9.85546875" style="3" bestFit="1" customWidth="1"/>
    <col min="11032" max="11032" width="9.140625" style="3" bestFit="1" customWidth="1"/>
    <col min="11033" max="11033" width="16" style="3" bestFit="1" customWidth="1"/>
    <col min="11034" max="11034" width="9" style="3" bestFit="1" customWidth="1"/>
    <col min="11035" max="11035" width="7.85546875" style="3" bestFit="1" customWidth="1"/>
    <col min="11036" max="11036" width="11.7109375" style="3" bestFit="1" customWidth="1"/>
    <col min="11037" max="11037" width="14.28515625" style="3" customWidth="1"/>
    <col min="11038" max="11038" width="11.7109375" style="3" bestFit="1" customWidth="1"/>
    <col min="11039" max="11039" width="14.140625" style="3" bestFit="1" customWidth="1"/>
    <col min="11040" max="11040" width="16.7109375" style="3" customWidth="1"/>
    <col min="11041" max="11041" width="16.5703125" style="3" customWidth="1"/>
    <col min="11042" max="11043" width="7.85546875" style="3" bestFit="1" customWidth="1"/>
    <col min="11044" max="11044" width="8" style="3" bestFit="1" customWidth="1"/>
    <col min="11045" max="11046" width="7.85546875" style="3" bestFit="1" customWidth="1"/>
    <col min="11047" max="11047" width="9.7109375" style="3" customWidth="1"/>
    <col min="11048" max="11048" width="12.85546875" style="3" customWidth="1"/>
    <col min="11049" max="11285" width="9.140625" style="3"/>
    <col min="11286" max="11286" width="9" style="3" bestFit="1" customWidth="1"/>
    <col min="11287" max="11287" width="9.85546875" style="3" bestFit="1" customWidth="1"/>
    <col min="11288" max="11288" width="9.140625" style="3" bestFit="1" customWidth="1"/>
    <col min="11289" max="11289" width="16" style="3" bestFit="1" customWidth="1"/>
    <col min="11290" max="11290" width="9" style="3" bestFit="1" customWidth="1"/>
    <col min="11291" max="11291" width="7.85546875" style="3" bestFit="1" customWidth="1"/>
    <col min="11292" max="11292" width="11.7109375" style="3" bestFit="1" customWidth="1"/>
    <col min="11293" max="11293" width="14.28515625" style="3" customWidth="1"/>
    <col min="11294" max="11294" width="11.7109375" style="3" bestFit="1" customWidth="1"/>
    <col min="11295" max="11295" width="14.140625" style="3" bestFit="1" customWidth="1"/>
    <col min="11296" max="11296" width="16.7109375" style="3" customWidth="1"/>
    <col min="11297" max="11297" width="16.5703125" style="3" customWidth="1"/>
    <col min="11298" max="11299" width="7.85546875" style="3" bestFit="1" customWidth="1"/>
    <col min="11300" max="11300" width="8" style="3" bestFit="1" customWidth="1"/>
    <col min="11301" max="11302" width="7.85546875" style="3" bestFit="1" customWidth="1"/>
    <col min="11303" max="11303" width="9.7109375" style="3" customWidth="1"/>
    <col min="11304" max="11304" width="12.85546875" style="3" customWidth="1"/>
    <col min="11305" max="11541" width="9.140625" style="3"/>
    <col min="11542" max="11542" width="9" style="3" bestFit="1" customWidth="1"/>
    <col min="11543" max="11543" width="9.85546875" style="3" bestFit="1" customWidth="1"/>
    <col min="11544" max="11544" width="9.140625" style="3" bestFit="1" customWidth="1"/>
    <col min="11545" max="11545" width="16" style="3" bestFit="1" customWidth="1"/>
    <col min="11546" max="11546" width="9" style="3" bestFit="1" customWidth="1"/>
    <col min="11547" max="11547" width="7.85546875" style="3" bestFit="1" customWidth="1"/>
    <col min="11548" max="11548" width="11.7109375" style="3" bestFit="1" customWidth="1"/>
    <col min="11549" max="11549" width="14.28515625" style="3" customWidth="1"/>
    <col min="11550" max="11550" width="11.7109375" style="3" bestFit="1" customWidth="1"/>
    <col min="11551" max="11551" width="14.140625" style="3" bestFit="1" customWidth="1"/>
    <col min="11552" max="11552" width="16.7109375" style="3" customWidth="1"/>
    <col min="11553" max="11553" width="16.5703125" style="3" customWidth="1"/>
    <col min="11554" max="11555" width="7.85546875" style="3" bestFit="1" customWidth="1"/>
    <col min="11556" max="11556" width="8" style="3" bestFit="1" customWidth="1"/>
    <col min="11557" max="11558" width="7.85546875" style="3" bestFit="1" customWidth="1"/>
    <col min="11559" max="11559" width="9.7109375" style="3" customWidth="1"/>
    <col min="11560" max="11560" width="12.85546875" style="3" customWidth="1"/>
    <col min="11561" max="11797" width="9.140625" style="3"/>
    <col min="11798" max="11798" width="9" style="3" bestFit="1" customWidth="1"/>
    <col min="11799" max="11799" width="9.85546875" style="3" bestFit="1" customWidth="1"/>
    <col min="11800" max="11800" width="9.140625" style="3" bestFit="1" customWidth="1"/>
    <col min="11801" max="11801" width="16" style="3" bestFit="1" customWidth="1"/>
    <col min="11802" max="11802" width="9" style="3" bestFit="1" customWidth="1"/>
    <col min="11803" max="11803" width="7.85546875" style="3" bestFit="1" customWidth="1"/>
    <col min="11804" max="11804" width="11.7109375" style="3" bestFit="1" customWidth="1"/>
    <col min="11805" max="11805" width="14.28515625" style="3" customWidth="1"/>
    <col min="11806" max="11806" width="11.7109375" style="3" bestFit="1" customWidth="1"/>
    <col min="11807" max="11807" width="14.140625" style="3" bestFit="1" customWidth="1"/>
    <col min="11808" max="11808" width="16.7109375" style="3" customWidth="1"/>
    <col min="11809" max="11809" width="16.5703125" style="3" customWidth="1"/>
    <col min="11810" max="11811" width="7.85546875" style="3" bestFit="1" customWidth="1"/>
    <col min="11812" max="11812" width="8" style="3" bestFit="1" customWidth="1"/>
    <col min="11813" max="11814" width="7.85546875" style="3" bestFit="1" customWidth="1"/>
    <col min="11815" max="11815" width="9.7109375" style="3" customWidth="1"/>
    <col min="11816" max="11816" width="12.85546875" style="3" customWidth="1"/>
    <col min="11817" max="12053" width="9.140625" style="3"/>
    <col min="12054" max="12054" width="9" style="3" bestFit="1" customWidth="1"/>
    <col min="12055" max="12055" width="9.85546875" style="3" bestFit="1" customWidth="1"/>
    <col min="12056" max="12056" width="9.140625" style="3" bestFit="1" customWidth="1"/>
    <col min="12057" max="12057" width="16" style="3" bestFit="1" customWidth="1"/>
    <col min="12058" max="12058" width="9" style="3" bestFit="1" customWidth="1"/>
    <col min="12059" max="12059" width="7.85546875" style="3" bestFit="1" customWidth="1"/>
    <col min="12060" max="12060" width="11.7109375" style="3" bestFit="1" customWidth="1"/>
    <col min="12061" max="12061" width="14.28515625" style="3" customWidth="1"/>
    <col min="12062" max="12062" width="11.7109375" style="3" bestFit="1" customWidth="1"/>
    <col min="12063" max="12063" width="14.140625" style="3" bestFit="1" customWidth="1"/>
    <col min="12064" max="12064" width="16.7109375" style="3" customWidth="1"/>
    <col min="12065" max="12065" width="16.5703125" style="3" customWidth="1"/>
    <col min="12066" max="12067" width="7.85546875" style="3" bestFit="1" customWidth="1"/>
    <col min="12068" max="12068" width="8" style="3" bestFit="1" customWidth="1"/>
    <col min="12069" max="12070" width="7.85546875" style="3" bestFit="1" customWidth="1"/>
    <col min="12071" max="12071" width="9.7109375" style="3" customWidth="1"/>
    <col min="12072" max="12072" width="12.85546875" style="3" customWidth="1"/>
    <col min="12073" max="12309" width="9.140625" style="3"/>
    <col min="12310" max="12310" width="9" style="3" bestFit="1" customWidth="1"/>
    <col min="12311" max="12311" width="9.85546875" style="3" bestFit="1" customWidth="1"/>
    <col min="12312" max="12312" width="9.140625" style="3" bestFit="1" customWidth="1"/>
    <col min="12313" max="12313" width="16" style="3" bestFit="1" customWidth="1"/>
    <col min="12314" max="12314" width="9" style="3" bestFit="1" customWidth="1"/>
    <col min="12315" max="12315" width="7.85546875" style="3" bestFit="1" customWidth="1"/>
    <col min="12316" max="12316" width="11.7109375" style="3" bestFit="1" customWidth="1"/>
    <col min="12317" max="12317" width="14.28515625" style="3" customWidth="1"/>
    <col min="12318" max="12318" width="11.7109375" style="3" bestFit="1" customWidth="1"/>
    <col min="12319" max="12319" width="14.140625" style="3" bestFit="1" customWidth="1"/>
    <col min="12320" max="12320" width="16.7109375" style="3" customWidth="1"/>
    <col min="12321" max="12321" width="16.5703125" style="3" customWidth="1"/>
    <col min="12322" max="12323" width="7.85546875" style="3" bestFit="1" customWidth="1"/>
    <col min="12324" max="12324" width="8" style="3" bestFit="1" customWidth="1"/>
    <col min="12325" max="12326" width="7.85546875" style="3" bestFit="1" customWidth="1"/>
    <col min="12327" max="12327" width="9.7109375" style="3" customWidth="1"/>
    <col min="12328" max="12328" width="12.85546875" style="3" customWidth="1"/>
    <col min="12329" max="12565" width="9.140625" style="3"/>
    <col min="12566" max="12566" width="9" style="3" bestFit="1" customWidth="1"/>
    <col min="12567" max="12567" width="9.85546875" style="3" bestFit="1" customWidth="1"/>
    <col min="12568" max="12568" width="9.140625" style="3" bestFit="1" customWidth="1"/>
    <col min="12569" max="12569" width="16" style="3" bestFit="1" customWidth="1"/>
    <col min="12570" max="12570" width="9" style="3" bestFit="1" customWidth="1"/>
    <col min="12571" max="12571" width="7.85546875" style="3" bestFit="1" customWidth="1"/>
    <col min="12572" max="12572" width="11.7109375" style="3" bestFit="1" customWidth="1"/>
    <col min="12573" max="12573" width="14.28515625" style="3" customWidth="1"/>
    <col min="12574" max="12574" width="11.7109375" style="3" bestFit="1" customWidth="1"/>
    <col min="12575" max="12575" width="14.140625" style="3" bestFit="1" customWidth="1"/>
    <col min="12576" max="12576" width="16.7109375" style="3" customWidth="1"/>
    <col min="12577" max="12577" width="16.5703125" style="3" customWidth="1"/>
    <col min="12578" max="12579" width="7.85546875" style="3" bestFit="1" customWidth="1"/>
    <col min="12580" max="12580" width="8" style="3" bestFit="1" customWidth="1"/>
    <col min="12581" max="12582" width="7.85546875" style="3" bestFit="1" customWidth="1"/>
    <col min="12583" max="12583" width="9.7109375" style="3" customWidth="1"/>
    <col min="12584" max="12584" width="12.85546875" style="3" customWidth="1"/>
    <col min="12585" max="12821" width="9.140625" style="3"/>
    <col min="12822" max="12822" width="9" style="3" bestFit="1" customWidth="1"/>
    <col min="12823" max="12823" width="9.85546875" style="3" bestFit="1" customWidth="1"/>
    <col min="12824" max="12824" width="9.140625" style="3" bestFit="1" customWidth="1"/>
    <col min="12825" max="12825" width="16" style="3" bestFit="1" customWidth="1"/>
    <col min="12826" max="12826" width="9" style="3" bestFit="1" customWidth="1"/>
    <col min="12827" max="12827" width="7.85546875" style="3" bestFit="1" customWidth="1"/>
    <col min="12828" max="12828" width="11.7109375" style="3" bestFit="1" customWidth="1"/>
    <col min="12829" max="12829" width="14.28515625" style="3" customWidth="1"/>
    <col min="12830" max="12830" width="11.7109375" style="3" bestFit="1" customWidth="1"/>
    <col min="12831" max="12831" width="14.140625" style="3" bestFit="1" customWidth="1"/>
    <col min="12832" max="12832" width="16.7109375" style="3" customWidth="1"/>
    <col min="12833" max="12833" width="16.5703125" style="3" customWidth="1"/>
    <col min="12834" max="12835" width="7.85546875" style="3" bestFit="1" customWidth="1"/>
    <col min="12836" max="12836" width="8" style="3" bestFit="1" customWidth="1"/>
    <col min="12837" max="12838" width="7.85546875" style="3" bestFit="1" customWidth="1"/>
    <col min="12839" max="12839" width="9.7109375" style="3" customWidth="1"/>
    <col min="12840" max="12840" width="12.85546875" style="3" customWidth="1"/>
    <col min="12841" max="13077" width="9.140625" style="3"/>
    <col min="13078" max="13078" width="9" style="3" bestFit="1" customWidth="1"/>
    <col min="13079" max="13079" width="9.85546875" style="3" bestFit="1" customWidth="1"/>
    <col min="13080" max="13080" width="9.140625" style="3" bestFit="1" customWidth="1"/>
    <col min="13081" max="13081" width="16" style="3" bestFit="1" customWidth="1"/>
    <col min="13082" max="13082" width="9" style="3" bestFit="1" customWidth="1"/>
    <col min="13083" max="13083" width="7.85546875" style="3" bestFit="1" customWidth="1"/>
    <col min="13084" max="13084" width="11.7109375" style="3" bestFit="1" customWidth="1"/>
    <col min="13085" max="13085" width="14.28515625" style="3" customWidth="1"/>
    <col min="13086" max="13086" width="11.7109375" style="3" bestFit="1" customWidth="1"/>
    <col min="13087" max="13087" width="14.140625" style="3" bestFit="1" customWidth="1"/>
    <col min="13088" max="13088" width="16.7109375" style="3" customWidth="1"/>
    <col min="13089" max="13089" width="16.5703125" style="3" customWidth="1"/>
    <col min="13090" max="13091" width="7.85546875" style="3" bestFit="1" customWidth="1"/>
    <col min="13092" max="13092" width="8" style="3" bestFit="1" customWidth="1"/>
    <col min="13093" max="13094" width="7.85546875" style="3" bestFit="1" customWidth="1"/>
    <col min="13095" max="13095" width="9.7109375" style="3" customWidth="1"/>
    <col min="13096" max="13096" width="12.85546875" style="3" customWidth="1"/>
    <col min="13097" max="13333" width="9.140625" style="3"/>
    <col min="13334" max="13334" width="9" style="3" bestFit="1" customWidth="1"/>
    <col min="13335" max="13335" width="9.85546875" style="3" bestFit="1" customWidth="1"/>
    <col min="13336" max="13336" width="9.140625" style="3" bestFit="1" customWidth="1"/>
    <col min="13337" max="13337" width="16" style="3" bestFit="1" customWidth="1"/>
    <col min="13338" max="13338" width="9" style="3" bestFit="1" customWidth="1"/>
    <col min="13339" max="13339" width="7.85546875" style="3" bestFit="1" customWidth="1"/>
    <col min="13340" max="13340" width="11.7109375" style="3" bestFit="1" customWidth="1"/>
    <col min="13341" max="13341" width="14.28515625" style="3" customWidth="1"/>
    <col min="13342" max="13342" width="11.7109375" style="3" bestFit="1" customWidth="1"/>
    <col min="13343" max="13343" width="14.140625" style="3" bestFit="1" customWidth="1"/>
    <col min="13344" max="13344" width="16.7109375" style="3" customWidth="1"/>
    <col min="13345" max="13345" width="16.5703125" style="3" customWidth="1"/>
    <col min="13346" max="13347" width="7.85546875" style="3" bestFit="1" customWidth="1"/>
    <col min="13348" max="13348" width="8" style="3" bestFit="1" customWidth="1"/>
    <col min="13349" max="13350" width="7.85546875" style="3" bestFit="1" customWidth="1"/>
    <col min="13351" max="13351" width="9.7109375" style="3" customWidth="1"/>
    <col min="13352" max="13352" width="12.85546875" style="3" customWidth="1"/>
    <col min="13353" max="13589" width="9.140625" style="3"/>
    <col min="13590" max="13590" width="9" style="3" bestFit="1" customWidth="1"/>
    <col min="13591" max="13591" width="9.85546875" style="3" bestFit="1" customWidth="1"/>
    <col min="13592" max="13592" width="9.140625" style="3" bestFit="1" customWidth="1"/>
    <col min="13593" max="13593" width="16" style="3" bestFit="1" customWidth="1"/>
    <col min="13594" max="13594" width="9" style="3" bestFit="1" customWidth="1"/>
    <col min="13595" max="13595" width="7.85546875" style="3" bestFit="1" customWidth="1"/>
    <col min="13596" max="13596" width="11.7109375" style="3" bestFit="1" customWidth="1"/>
    <col min="13597" max="13597" width="14.28515625" style="3" customWidth="1"/>
    <col min="13598" max="13598" width="11.7109375" style="3" bestFit="1" customWidth="1"/>
    <col min="13599" max="13599" width="14.140625" style="3" bestFit="1" customWidth="1"/>
    <col min="13600" max="13600" width="16.7109375" style="3" customWidth="1"/>
    <col min="13601" max="13601" width="16.5703125" style="3" customWidth="1"/>
    <col min="13602" max="13603" width="7.85546875" style="3" bestFit="1" customWidth="1"/>
    <col min="13604" max="13604" width="8" style="3" bestFit="1" customWidth="1"/>
    <col min="13605" max="13606" width="7.85546875" style="3" bestFit="1" customWidth="1"/>
    <col min="13607" max="13607" width="9.7109375" style="3" customWidth="1"/>
    <col min="13608" max="13608" width="12.85546875" style="3" customWidth="1"/>
    <col min="13609" max="13845" width="9.140625" style="3"/>
    <col min="13846" max="13846" width="9" style="3" bestFit="1" customWidth="1"/>
    <col min="13847" max="13847" width="9.85546875" style="3" bestFit="1" customWidth="1"/>
    <col min="13848" max="13848" width="9.140625" style="3" bestFit="1" customWidth="1"/>
    <col min="13849" max="13849" width="16" style="3" bestFit="1" customWidth="1"/>
    <col min="13850" max="13850" width="9" style="3" bestFit="1" customWidth="1"/>
    <col min="13851" max="13851" width="7.85546875" style="3" bestFit="1" customWidth="1"/>
    <col min="13852" max="13852" width="11.7109375" style="3" bestFit="1" customWidth="1"/>
    <col min="13853" max="13853" width="14.28515625" style="3" customWidth="1"/>
    <col min="13854" max="13854" width="11.7109375" style="3" bestFit="1" customWidth="1"/>
    <col min="13855" max="13855" width="14.140625" style="3" bestFit="1" customWidth="1"/>
    <col min="13856" max="13856" width="16.7109375" style="3" customWidth="1"/>
    <col min="13857" max="13857" width="16.5703125" style="3" customWidth="1"/>
    <col min="13858" max="13859" width="7.85546875" style="3" bestFit="1" customWidth="1"/>
    <col min="13860" max="13860" width="8" style="3" bestFit="1" customWidth="1"/>
    <col min="13861" max="13862" width="7.85546875" style="3" bestFit="1" customWidth="1"/>
    <col min="13863" max="13863" width="9.7109375" style="3" customWidth="1"/>
    <col min="13864" max="13864" width="12.85546875" style="3" customWidth="1"/>
    <col min="13865" max="14101" width="9.140625" style="3"/>
    <col min="14102" max="14102" width="9" style="3" bestFit="1" customWidth="1"/>
    <col min="14103" max="14103" width="9.85546875" style="3" bestFit="1" customWidth="1"/>
    <col min="14104" max="14104" width="9.140625" style="3" bestFit="1" customWidth="1"/>
    <col min="14105" max="14105" width="16" style="3" bestFit="1" customWidth="1"/>
    <col min="14106" max="14106" width="9" style="3" bestFit="1" customWidth="1"/>
    <col min="14107" max="14107" width="7.85546875" style="3" bestFit="1" customWidth="1"/>
    <col min="14108" max="14108" width="11.7109375" style="3" bestFit="1" customWidth="1"/>
    <col min="14109" max="14109" width="14.28515625" style="3" customWidth="1"/>
    <col min="14110" max="14110" width="11.7109375" style="3" bestFit="1" customWidth="1"/>
    <col min="14111" max="14111" width="14.140625" style="3" bestFit="1" customWidth="1"/>
    <col min="14112" max="14112" width="16.7109375" style="3" customWidth="1"/>
    <col min="14113" max="14113" width="16.5703125" style="3" customWidth="1"/>
    <col min="14114" max="14115" width="7.85546875" style="3" bestFit="1" customWidth="1"/>
    <col min="14116" max="14116" width="8" style="3" bestFit="1" customWidth="1"/>
    <col min="14117" max="14118" width="7.85546875" style="3" bestFit="1" customWidth="1"/>
    <col min="14119" max="14119" width="9.7109375" style="3" customWidth="1"/>
    <col min="14120" max="14120" width="12.85546875" style="3" customWidth="1"/>
    <col min="14121" max="14357" width="9.140625" style="3"/>
    <col min="14358" max="14358" width="9" style="3" bestFit="1" customWidth="1"/>
    <col min="14359" max="14359" width="9.85546875" style="3" bestFit="1" customWidth="1"/>
    <col min="14360" max="14360" width="9.140625" style="3" bestFit="1" customWidth="1"/>
    <col min="14361" max="14361" width="16" style="3" bestFit="1" customWidth="1"/>
    <col min="14362" max="14362" width="9" style="3" bestFit="1" customWidth="1"/>
    <col min="14363" max="14363" width="7.85546875" style="3" bestFit="1" customWidth="1"/>
    <col min="14364" max="14364" width="11.7109375" style="3" bestFit="1" customWidth="1"/>
    <col min="14365" max="14365" width="14.28515625" style="3" customWidth="1"/>
    <col min="14366" max="14366" width="11.7109375" style="3" bestFit="1" customWidth="1"/>
    <col min="14367" max="14367" width="14.140625" style="3" bestFit="1" customWidth="1"/>
    <col min="14368" max="14368" width="16.7109375" style="3" customWidth="1"/>
    <col min="14369" max="14369" width="16.5703125" style="3" customWidth="1"/>
    <col min="14370" max="14371" width="7.85546875" style="3" bestFit="1" customWidth="1"/>
    <col min="14372" max="14372" width="8" style="3" bestFit="1" customWidth="1"/>
    <col min="14373" max="14374" width="7.85546875" style="3" bestFit="1" customWidth="1"/>
    <col min="14375" max="14375" width="9.7109375" style="3" customWidth="1"/>
    <col min="14376" max="14376" width="12.85546875" style="3" customWidth="1"/>
    <col min="14377" max="14613" width="9.140625" style="3"/>
    <col min="14614" max="14614" width="9" style="3" bestFit="1" customWidth="1"/>
    <col min="14615" max="14615" width="9.85546875" style="3" bestFit="1" customWidth="1"/>
    <col min="14616" max="14616" width="9.140625" style="3" bestFit="1" customWidth="1"/>
    <col min="14617" max="14617" width="16" style="3" bestFit="1" customWidth="1"/>
    <col min="14618" max="14618" width="9" style="3" bestFit="1" customWidth="1"/>
    <col min="14619" max="14619" width="7.85546875" style="3" bestFit="1" customWidth="1"/>
    <col min="14620" max="14620" width="11.7109375" style="3" bestFit="1" customWidth="1"/>
    <col min="14621" max="14621" width="14.28515625" style="3" customWidth="1"/>
    <col min="14622" max="14622" width="11.7109375" style="3" bestFit="1" customWidth="1"/>
    <col min="14623" max="14623" width="14.140625" style="3" bestFit="1" customWidth="1"/>
    <col min="14624" max="14624" width="16.7109375" style="3" customWidth="1"/>
    <col min="14625" max="14625" width="16.5703125" style="3" customWidth="1"/>
    <col min="14626" max="14627" width="7.85546875" style="3" bestFit="1" customWidth="1"/>
    <col min="14628" max="14628" width="8" style="3" bestFit="1" customWidth="1"/>
    <col min="14629" max="14630" width="7.85546875" style="3" bestFit="1" customWidth="1"/>
    <col min="14631" max="14631" width="9.7109375" style="3" customWidth="1"/>
    <col min="14632" max="14632" width="12.85546875" style="3" customWidth="1"/>
    <col min="14633" max="14869" width="9.140625" style="3"/>
    <col min="14870" max="14870" width="9" style="3" bestFit="1" customWidth="1"/>
    <col min="14871" max="14871" width="9.85546875" style="3" bestFit="1" customWidth="1"/>
    <col min="14872" max="14872" width="9.140625" style="3" bestFit="1" customWidth="1"/>
    <col min="14873" max="14873" width="16" style="3" bestFit="1" customWidth="1"/>
    <col min="14874" max="14874" width="9" style="3" bestFit="1" customWidth="1"/>
    <col min="14875" max="14875" width="7.85546875" style="3" bestFit="1" customWidth="1"/>
    <col min="14876" max="14876" width="11.7109375" style="3" bestFit="1" customWidth="1"/>
    <col min="14877" max="14877" width="14.28515625" style="3" customWidth="1"/>
    <col min="14878" max="14878" width="11.7109375" style="3" bestFit="1" customWidth="1"/>
    <col min="14879" max="14879" width="14.140625" style="3" bestFit="1" customWidth="1"/>
    <col min="14880" max="14880" width="16.7109375" style="3" customWidth="1"/>
    <col min="14881" max="14881" width="16.5703125" style="3" customWidth="1"/>
    <col min="14882" max="14883" width="7.85546875" style="3" bestFit="1" customWidth="1"/>
    <col min="14884" max="14884" width="8" style="3" bestFit="1" customWidth="1"/>
    <col min="14885" max="14886" width="7.85546875" style="3" bestFit="1" customWidth="1"/>
    <col min="14887" max="14887" width="9.7109375" style="3" customWidth="1"/>
    <col min="14888" max="14888" width="12.85546875" style="3" customWidth="1"/>
    <col min="14889" max="15125" width="9.140625" style="3"/>
    <col min="15126" max="15126" width="9" style="3" bestFit="1" customWidth="1"/>
    <col min="15127" max="15127" width="9.85546875" style="3" bestFit="1" customWidth="1"/>
    <col min="15128" max="15128" width="9.140625" style="3" bestFit="1" customWidth="1"/>
    <col min="15129" max="15129" width="16" style="3" bestFit="1" customWidth="1"/>
    <col min="15130" max="15130" width="9" style="3" bestFit="1" customWidth="1"/>
    <col min="15131" max="15131" width="7.85546875" style="3" bestFit="1" customWidth="1"/>
    <col min="15132" max="15132" width="11.7109375" style="3" bestFit="1" customWidth="1"/>
    <col min="15133" max="15133" width="14.28515625" style="3" customWidth="1"/>
    <col min="15134" max="15134" width="11.7109375" style="3" bestFit="1" customWidth="1"/>
    <col min="15135" max="15135" width="14.140625" style="3" bestFit="1" customWidth="1"/>
    <col min="15136" max="15136" width="16.7109375" style="3" customWidth="1"/>
    <col min="15137" max="15137" width="16.5703125" style="3" customWidth="1"/>
    <col min="15138" max="15139" width="7.85546875" style="3" bestFit="1" customWidth="1"/>
    <col min="15140" max="15140" width="8" style="3" bestFit="1" customWidth="1"/>
    <col min="15141" max="15142" width="7.85546875" style="3" bestFit="1" customWidth="1"/>
    <col min="15143" max="15143" width="9.7109375" style="3" customWidth="1"/>
    <col min="15144" max="15144" width="12.85546875" style="3" customWidth="1"/>
    <col min="15145" max="15381" width="9.140625" style="3"/>
    <col min="15382" max="15382" width="9" style="3" bestFit="1" customWidth="1"/>
    <col min="15383" max="15383" width="9.85546875" style="3" bestFit="1" customWidth="1"/>
    <col min="15384" max="15384" width="9.140625" style="3" bestFit="1" customWidth="1"/>
    <col min="15385" max="15385" width="16" style="3" bestFit="1" customWidth="1"/>
    <col min="15386" max="15386" width="9" style="3" bestFit="1" customWidth="1"/>
    <col min="15387" max="15387" width="7.85546875" style="3" bestFit="1" customWidth="1"/>
    <col min="15388" max="15388" width="11.7109375" style="3" bestFit="1" customWidth="1"/>
    <col min="15389" max="15389" width="14.28515625" style="3" customWidth="1"/>
    <col min="15390" max="15390" width="11.7109375" style="3" bestFit="1" customWidth="1"/>
    <col min="15391" max="15391" width="14.140625" style="3" bestFit="1" customWidth="1"/>
    <col min="15392" max="15392" width="16.7109375" style="3" customWidth="1"/>
    <col min="15393" max="15393" width="16.5703125" style="3" customWidth="1"/>
    <col min="15394" max="15395" width="7.85546875" style="3" bestFit="1" customWidth="1"/>
    <col min="15396" max="15396" width="8" style="3" bestFit="1" customWidth="1"/>
    <col min="15397" max="15398" width="7.85546875" style="3" bestFit="1" customWidth="1"/>
    <col min="15399" max="15399" width="9.7109375" style="3" customWidth="1"/>
    <col min="15400" max="15400" width="12.85546875" style="3" customWidth="1"/>
    <col min="15401" max="15637" width="9.140625" style="3"/>
    <col min="15638" max="15638" width="9" style="3" bestFit="1" customWidth="1"/>
    <col min="15639" max="15639" width="9.85546875" style="3" bestFit="1" customWidth="1"/>
    <col min="15640" max="15640" width="9.140625" style="3" bestFit="1" customWidth="1"/>
    <col min="15641" max="15641" width="16" style="3" bestFit="1" customWidth="1"/>
    <col min="15642" max="15642" width="9" style="3" bestFit="1" customWidth="1"/>
    <col min="15643" max="15643" width="7.85546875" style="3" bestFit="1" customWidth="1"/>
    <col min="15644" max="15644" width="11.7109375" style="3" bestFit="1" customWidth="1"/>
    <col min="15645" max="15645" width="14.28515625" style="3" customWidth="1"/>
    <col min="15646" max="15646" width="11.7109375" style="3" bestFit="1" customWidth="1"/>
    <col min="15647" max="15647" width="14.140625" style="3" bestFit="1" customWidth="1"/>
    <col min="15648" max="15648" width="16.7109375" style="3" customWidth="1"/>
    <col min="15649" max="15649" width="16.5703125" style="3" customWidth="1"/>
    <col min="15650" max="15651" width="7.85546875" style="3" bestFit="1" customWidth="1"/>
    <col min="15652" max="15652" width="8" style="3" bestFit="1" customWidth="1"/>
    <col min="15653" max="15654" width="7.85546875" style="3" bestFit="1" customWidth="1"/>
    <col min="15655" max="15655" width="9.7109375" style="3" customWidth="1"/>
    <col min="15656" max="15656" width="12.85546875" style="3" customWidth="1"/>
    <col min="15657" max="15893" width="9.140625" style="3"/>
    <col min="15894" max="15894" width="9" style="3" bestFit="1" customWidth="1"/>
    <col min="15895" max="15895" width="9.85546875" style="3" bestFit="1" customWidth="1"/>
    <col min="15896" max="15896" width="9.140625" style="3" bestFit="1" customWidth="1"/>
    <col min="15897" max="15897" width="16" style="3" bestFit="1" customWidth="1"/>
    <col min="15898" max="15898" width="9" style="3" bestFit="1" customWidth="1"/>
    <col min="15899" max="15899" width="7.85546875" style="3" bestFit="1" customWidth="1"/>
    <col min="15900" max="15900" width="11.7109375" style="3" bestFit="1" customWidth="1"/>
    <col min="15901" max="15901" width="14.28515625" style="3" customWidth="1"/>
    <col min="15902" max="15902" width="11.7109375" style="3" bestFit="1" customWidth="1"/>
    <col min="15903" max="15903" width="14.140625" style="3" bestFit="1" customWidth="1"/>
    <col min="15904" max="15904" width="16.7109375" style="3" customWidth="1"/>
    <col min="15905" max="15905" width="16.5703125" style="3" customWidth="1"/>
    <col min="15906" max="15907" width="7.85546875" style="3" bestFit="1" customWidth="1"/>
    <col min="15908" max="15908" width="8" style="3" bestFit="1" customWidth="1"/>
    <col min="15909" max="15910" width="7.85546875" style="3" bestFit="1" customWidth="1"/>
    <col min="15911" max="15911" width="9.7109375" style="3" customWidth="1"/>
    <col min="15912" max="15912" width="12.85546875" style="3" customWidth="1"/>
    <col min="15913" max="16149" width="9.140625" style="3"/>
    <col min="16150" max="16150" width="9" style="3" bestFit="1" customWidth="1"/>
    <col min="16151" max="16151" width="9.85546875" style="3" bestFit="1" customWidth="1"/>
    <col min="16152" max="16152" width="9.140625" style="3" bestFit="1" customWidth="1"/>
    <col min="16153" max="16153" width="16" style="3" bestFit="1" customWidth="1"/>
    <col min="16154" max="16154" width="9" style="3" bestFit="1" customWidth="1"/>
    <col min="16155" max="16155" width="7.85546875" style="3" bestFit="1" customWidth="1"/>
    <col min="16156" max="16156" width="11.7109375" style="3" bestFit="1" customWidth="1"/>
    <col min="16157" max="16157" width="14.28515625" style="3" customWidth="1"/>
    <col min="16158" max="16158" width="11.7109375" style="3" bestFit="1" customWidth="1"/>
    <col min="16159" max="16159" width="14.140625" style="3" bestFit="1" customWidth="1"/>
    <col min="16160" max="16160" width="16.7109375" style="3" customWidth="1"/>
    <col min="16161" max="16161" width="16.5703125" style="3" customWidth="1"/>
    <col min="16162" max="16163" width="7.85546875" style="3" bestFit="1" customWidth="1"/>
    <col min="16164" max="16164" width="8" style="3" bestFit="1" customWidth="1"/>
    <col min="16165" max="16166" width="7.85546875" style="3" bestFit="1" customWidth="1"/>
    <col min="16167" max="16167" width="9.7109375" style="3" customWidth="1"/>
    <col min="16168" max="16168" width="12.85546875" style="3" customWidth="1"/>
    <col min="16169" max="16384" width="9.140625" style="3"/>
  </cols>
  <sheetData>
    <row r="1" spans="1:80" s="6" customFormat="1" ht="15.75" customHeight="1">
      <c r="A1" s="557" t="s">
        <v>1</v>
      </c>
      <c r="B1" s="735" t="s">
        <v>0</v>
      </c>
      <c r="C1" s="738" t="s">
        <v>95</v>
      </c>
      <c r="D1" s="739"/>
      <c r="E1" s="727" t="s">
        <v>96</v>
      </c>
      <c r="F1" s="727"/>
      <c r="G1" s="727"/>
      <c r="H1" s="743" t="s">
        <v>172</v>
      </c>
      <c r="I1" s="744"/>
      <c r="J1" s="745"/>
      <c r="K1" s="727" t="s">
        <v>176</v>
      </c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  <c r="AE1" s="727"/>
      <c r="AF1" s="727"/>
      <c r="AG1" s="727"/>
      <c r="AH1" s="727"/>
      <c r="AI1" s="727"/>
      <c r="AJ1" s="737" t="s">
        <v>177</v>
      </c>
      <c r="AK1" s="737"/>
      <c r="AL1" s="737"/>
      <c r="AM1" s="737"/>
      <c r="AN1" s="737"/>
      <c r="AO1" s="737"/>
      <c r="AP1" s="737"/>
      <c r="AQ1" s="737"/>
      <c r="AR1" s="737"/>
      <c r="AS1" s="737"/>
      <c r="AT1" s="737"/>
      <c r="AU1" s="737"/>
      <c r="AV1" s="737"/>
      <c r="AW1" s="737"/>
      <c r="AX1" s="737"/>
      <c r="AY1" s="728" t="s">
        <v>192</v>
      </c>
      <c r="AZ1" s="729"/>
      <c r="BA1" s="729"/>
      <c r="BB1" s="729"/>
      <c r="BC1" s="729"/>
      <c r="BD1" s="730"/>
      <c r="BE1" s="731" t="s">
        <v>196</v>
      </c>
      <c r="BF1" s="732"/>
      <c r="BG1" s="732"/>
      <c r="BH1" s="733"/>
      <c r="BI1" s="734" t="s">
        <v>184</v>
      </c>
      <c r="BJ1" s="734"/>
      <c r="BK1" s="734"/>
      <c r="BL1" s="734"/>
      <c r="BM1" s="734"/>
      <c r="BN1" s="734"/>
      <c r="BO1" s="734"/>
      <c r="BP1" s="734"/>
      <c r="BQ1" s="734"/>
      <c r="BR1" s="734"/>
      <c r="BS1" s="734"/>
      <c r="BT1" s="734"/>
      <c r="BU1" s="740" t="s">
        <v>509</v>
      </c>
      <c r="BV1" s="741"/>
      <c r="BW1" s="741"/>
      <c r="BX1" s="741"/>
      <c r="BY1" s="741"/>
      <c r="BZ1" s="742"/>
      <c r="CA1" s="724" t="s">
        <v>293</v>
      </c>
      <c r="CB1" s="724"/>
    </row>
    <row r="2" spans="1:80" ht="23.25" thickBot="1">
      <c r="A2" s="558"/>
      <c r="B2" s="736"/>
      <c r="C2" s="161"/>
      <c r="D2" s="177" t="s">
        <v>93</v>
      </c>
      <c r="E2" s="143"/>
      <c r="F2" s="178" t="s">
        <v>93</v>
      </c>
      <c r="G2" s="142" t="s">
        <v>171</v>
      </c>
      <c r="H2" s="143"/>
      <c r="I2" s="178" t="s">
        <v>93</v>
      </c>
      <c r="J2" s="178"/>
      <c r="K2" s="143" t="s">
        <v>245</v>
      </c>
      <c r="L2" s="143" t="s">
        <v>246</v>
      </c>
      <c r="M2" s="143" t="s">
        <v>247</v>
      </c>
      <c r="N2" s="143" t="s">
        <v>248</v>
      </c>
      <c r="O2" s="143" t="s">
        <v>249</v>
      </c>
      <c r="P2" s="143" t="s">
        <v>438</v>
      </c>
      <c r="Q2" s="143" t="s">
        <v>447</v>
      </c>
      <c r="R2" s="143" t="s">
        <v>449</v>
      </c>
      <c r="S2" s="143" t="s">
        <v>529</v>
      </c>
      <c r="T2" s="143" t="s">
        <v>250</v>
      </c>
      <c r="U2" s="143" t="s">
        <v>406</v>
      </c>
      <c r="V2" s="143" t="s">
        <v>407</v>
      </c>
      <c r="W2" s="143" t="s">
        <v>433</v>
      </c>
      <c r="X2" s="143" t="s">
        <v>439</v>
      </c>
      <c r="Y2" s="143" t="s">
        <v>554</v>
      </c>
      <c r="Z2" s="143" t="s">
        <v>251</v>
      </c>
      <c r="AA2" s="143" t="s">
        <v>252</v>
      </c>
      <c r="AB2" s="143" t="s">
        <v>253</v>
      </c>
      <c r="AC2" s="143" t="s">
        <v>289</v>
      </c>
      <c r="AD2" s="143" t="s">
        <v>287</v>
      </c>
      <c r="AE2" s="143" t="s">
        <v>288</v>
      </c>
      <c r="AF2" s="143"/>
      <c r="AG2" s="143"/>
      <c r="AH2" s="143" t="s">
        <v>47</v>
      </c>
      <c r="AI2" s="141" t="s">
        <v>29</v>
      </c>
      <c r="AJ2" s="143" t="s">
        <v>178</v>
      </c>
      <c r="AK2" s="143" t="s">
        <v>179</v>
      </c>
      <c r="AL2" s="143" t="s">
        <v>180</v>
      </c>
      <c r="AM2" s="143" t="s">
        <v>181</v>
      </c>
      <c r="AN2" s="143" t="s">
        <v>182</v>
      </c>
      <c r="AO2" s="143" t="s">
        <v>183</v>
      </c>
      <c r="AP2" s="143" t="s">
        <v>275</v>
      </c>
      <c r="AQ2" s="143" t="s">
        <v>276</v>
      </c>
      <c r="AR2" s="143" t="s">
        <v>277</v>
      </c>
      <c r="AS2" s="143" t="s">
        <v>452</v>
      </c>
      <c r="AT2" s="143" t="s">
        <v>435</v>
      </c>
      <c r="AU2" s="143" t="s">
        <v>436</v>
      </c>
      <c r="AV2" s="143"/>
      <c r="AW2" s="143"/>
      <c r="AX2" s="146" t="s">
        <v>47</v>
      </c>
      <c r="AY2" s="143" t="s">
        <v>189</v>
      </c>
      <c r="AZ2" s="143" t="s">
        <v>190</v>
      </c>
      <c r="BA2" s="143" t="s">
        <v>193</v>
      </c>
      <c r="BB2" s="143" t="s">
        <v>191</v>
      </c>
      <c r="BC2" s="143" t="s">
        <v>195</v>
      </c>
      <c r="BD2" s="141" t="s">
        <v>47</v>
      </c>
      <c r="BE2" s="143" t="s">
        <v>200</v>
      </c>
      <c r="BF2" s="143" t="s">
        <v>201</v>
      </c>
      <c r="BG2" s="143" t="s">
        <v>202</v>
      </c>
      <c r="BH2" s="144" t="s">
        <v>47</v>
      </c>
      <c r="BI2" s="143" t="s">
        <v>211</v>
      </c>
      <c r="BJ2" s="143" t="s">
        <v>212</v>
      </c>
      <c r="BK2" s="143" t="s">
        <v>215</v>
      </c>
      <c r="BL2" s="143" t="s">
        <v>220</v>
      </c>
      <c r="BM2" s="143" t="s">
        <v>221</v>
      </c>
      <c r="BN2" s="143" t="s">
        <v>222</v>
      </c>
      <c r="BO2" s="143" t="s">
        <v>290</v>
      </c>
      <c r="BP2" s="143" t="s">
        <v>291</v>
      </c>
      <c r="BQ2" s="143" t="s">
        <v>422</v>
      </c>
      <c r="BR2" s="143" t="s">
        <v>423</v>
      </c>
      <c r="BS2" s="143"/>
      <c r="BT2" s="141" t="s">
        <v>47</v>
      </c>
      <c r="BU2" s="143"/>
      <c r="BV2" s="143"/>
      <c r="BW2" s="143"/>
      <c r="BX2" s="143"/>
      <c r="BY2" s="143"/>
      <c r="BZ2" s="146" t="s">
        <v>510</v>
      </c>
      <c r="CA2" s="161" t="s">
        <v>141</v>
      </c>
      <c r="CB2" s="308" t="s">
        <v>446</v>
      </c>
    </row>
    <row r="3" spans="1:80" s="5" customFormat="1">
      <c r="A3" s="360" t="str">
        <f>'1-συμβολαια'!A3</f>
        <v>11ο</v>
      </c>
      <c r="B3" s="358" t="str">
        <f>'1-συμβολαια'!C3</f>
        <v>γονική [1/2 οικόπεδο Ποταμιά 47,70μ2 ΜΕ οικία 2όροφη (27,16μ2 έκαστος)</v>
      </c>
      <c r="C3" s="459">
        <f>'5-αντίγρ'!AN3</f>
        <v>45</v>
      </c>
      <c r="D3" s="459">
        <f>'5-αντίγρ'!AM3</f>
        <v>3.96</v>
      </c>
      <c r="E3" s="307">
        <f>'6-μεταγρ'!Q3</f>
        <v>14.8</v>
      </c>
      <c r="F3" s="307">
        <f>'6-μεταγρ'!O3+'6-μεταγρ'!P3</f>
        <v>1.98</v>
      </c>
      <c r="G3" s="307">
        <f>'6-μεταγρ'!R3</f>
        <v>0</v>
      </c>
      <c r="H3" s="307">
        <f>'7-προςΔΟΥ'!U3</f>
        <v>150.80000000000001</v>
      </c>
      <c r="I3" s="270">
        <f>'7-προςΔΟΥ'!K3</f>
        <v>0</v>
      </c>
      <c r="J3" s="270"/>
      <c r="K3" s="271"/>
      <c r="L3" s="271">
        <f>4+7.4+7.4</f>
        <v>18.8</v>
      </c>
      <c r="M3" s="271">
        <v>4</v>
      </c>
      <c r="N3" s="271"/>
      <c r="O3" s="271"/>
      <c r="P3" s="271"/>
      <c r="Q3" s="271">
        <v>4</v>
      </c>
      <c r="R3" s="271">
        <v>4</v>
      </c>
      <c r="S3" s="271">
        <v>4</v>
      </c>
      <c r="T3" s="271">
        <v>4</v>
      </c>
      <c r="U3" s="271"/>
      <c r="V3" s="271">
        <v>4</v>
      </c>
      <c r="W3" s="271">
        <v>4</v>
      </c>
      <c r="X3" s="271"/>
      <c r="Y3" s="271"/>
      <c r="Z3" s="271"/>
      <c r="AA3" s="271"/>
      <c r="AB3" s="271"/>
      <c r="AC3" s="271"/>
      <c r="AD3" s="271"/>
      <c r="AE3" s="271"/>
      <c r="AF3" s="269"/>
      <c r="AG3" s="269"/>
      <c r="AH3" s="271">
        <f t="shared" ref="AH3:AH10" si="0">SUM(K3:AG3)</f>
        <v>46.8</v>
      </c>
      <c r="AI3" s="269"/>
      <c r="AJ3" s="271">
        <v>8</v>
      </c>
      <c r="AK3" s="271"/>
      <c r="AL3" s="271">
        <v>8</v>
      </c>
      <c r="AM3" s="271"/>
      <c r="AN3" s="271"/>
      <c r="AO3" s="271"/>
      <c r="AP3" s="271"/>
      <c r="AQ3" s="271"/>
      <c r="AR3" s="271">
        <v>8</v>
      </c>
      <c r="AS3" s="271"/>
      <c r="AT3" s="271"/>
      <c r="AU3" s="271"/>
      <c r="AV3" s="269"/>
      <c r="AW3" s="269"/>
      <c r="AX3" s="271">
        <f t="shared" ref="AX3:AX10" si="1">SUM(AJ3:AW3)</f>
        <v>24</v>
      </c>
      <c r="AY3" s="271">
        <f>2*4+7.4</f>
        <v>15.4</v>
      </c>
      <c r="AZ3" s="269"/>
      <c r="BA3" s="271">
        <f>2*4+7.4</f>
        <v>15.4</v>
      </c>
      <c r="BB3" s="269"/>
      <c r="BC3" s="271">
        <v>8</v>
      </c>
      <c r="BD3" s="271">
        <f t="shared" ref="BD3:BD10" si="2">SUM(AY3:BC3)</f>
        <v>38.799999999999997</v>
      </c>
      <c r="BE3" s="269"/>
      <c r="BF3" s="269"/>
      <c r="BG3" s="271"/>
      <c r="BH3" s="271">
        <f t="shared" ref="BH3:BH10" si="3">SUM(BE3:BG3)</f>
        <v>0</v>
      </c>
      <c r="BI3" s="271"/>
      <c r="BJ3" s="271"/>
      <c r="BK3" s="271"/>
      <c r="BL3" s="271"/>
      <c r="BM3" s="271"/>
      <c r="BN3" s="271"/>
      <c r="BO3" s="271"/>
      <c r="BP3" s="271">
        <v>5</v>
      </c>
      <c r="BQ3" s="271">
        <v>0.3</v>
      </c>
      <c r="BR3" s="271">
        <v>0.6</v>
      </c>
      <c r="BS3" s="271"/>
      <c r="BT3" s="271">
        <f t="shared" ref="BT3:BT10" si="4">SUM(BI3:BS3)</f>
        <v>5.8999999999999995</v>
      </c>
      <c r="BU3" s="307"/>
      <c r="BV3" s="307"/>
      <c r="BW3" s="307"/>
      <c r="BX3" s="307"/>
      <c r="BY3" s="307"/>
      <c r="BZ3" s="307"/>
      <c r="CA3" s="389">
        <f>C3+E3+G3+H3+J3+AH3-AB3-AD3+AX3+BD3+BH3+BT3-+BZ3-BY3</f>
        <v>326.10000000000002</v>
      </c>
      <c r="CB3" s="389">
        <f t="shared" ref="CB3:CB10" si="5">D3+F3+I3+AB3+BY3</f>
        <v>5.9399999999999995</v>
      </c>
    </row>
    <row r="4" spans="1:80" s="5" customFormat="1" ht="12" thickBot="1">
      <c r="A4" s="426">
        <f>'1-συμβολαια'!A4</f>
        <v>0</v>
      </c>
      <c r="B4" s="420" t="str">
        <f>'1-συμβολαια'!C4</f>
        <v>χρησικτησία οικοπέδου = 1980 μητρός ΔΩΡΕΑ άτυπος</v>
      </c>
      <c r="C4" s="461">
        <f>'5-αντίγρ'!AN4</f>
        <v>0</v>
      </c>
      <c r="D4" s="461">
        <f>'5-αντίγρ'!AM4</f>
        <v>0</v>
      </c>
      <c r="E4" s="496">
        <f>'6-μεταγρ'!Q4</f>
        <v>0</v>
      </c>
      <c r="F4" s="496">
        <f>'6-μεταγρ'!O4+'6-μεταγρ'!P4</f>
        <v>0</v>
      </c>
      <c r="G4" s="496">
        <f>'6-μεταγρ'!R4</f>
        <v>0</v>
      </c>
      <c r="H4" s="496">
        <f>'7-προςΔΟΥ'!U4</f>
        <v>136</v>
      </c>
      <c r="I4" s="497">
        <f>'7-προςΔΟΥ'!K4</f>
        <v>0</v>
      </c>
      <c r="J4" s="497"/>
      <c r="K4" s="496"/>
      <c r="L4" s="496"/>
      <c r="M4" s="496"/>
      <c r="N4" s="496"/>
      <c r="O4" s="496">
        <v>4</v>
      </c>
      <c r="P4" s="496"/>
      <c r="Q4" s="496"/>
      <c r="R4" s="496"/>
      <c r="S4" s="496"/>
      <c r="T4" s="496"/>
      <c r="U4" s="496"/>
      <c r="V4" s="496"/>
      <c r="W4" s="496"/>
      <c r="X4" s="496"/>
      <c r="Y4" s="496"/>
      <c r="Z4" s="496"/>
      <c r="AA4" s="496"/>
      <c r="AB4" s="496"/>
      <c r="AC4" s="496"/>
      <c r="AD4" s="496"/>
      <c r="AE4" s="496"/>
      <c r="AF4" s="499"/>
      <c r="AG4" s="499"/>
      <c r="AH4" s="496">
        <f t="shared" si="0"/>
        <v>4</v>
      </c>
      <c r="AI4" s="499"/>
      <c r="AJ4" s="496"/>
      <c r="AK4" s="496"/>
      <c r="AL4" s="496"/>
      <c r="AM4" s="496"/>
      <c r="AN4" s="496"/>
      <c r="AO4" s="496"/>
      <c r="AP4" s="496"/>
      <c r="AQ4" s="496"/>
      <c r="AR4" s="496"/>
      <c r="AS4" s="496"/>
      <c r="AT4" s="496"/>
      <c r="AU4" s="496"/>
      <c r="AV4" s="499"/>
      <c r="AW4" s="499"/>
      <c r="AX4" s="496">
        <f t="shared" si="1"/>
        <v>0</v>
      </c>
      <c r="AY4" s="496"/>
      <c r="AZ4" s="499"/>
      <c r="BA4" s="496"/>
      <c r="BB4" s="499"/>
      <c r="BC4" s="496"/>
      <c r="BD4" s="496">
        <f t="shared" si="2"/>
        <v>0</v>
      </c>
      <c r="BE4" s="499"/>
      <c r="BF4" s="499"/>
      <c r="BG4" s="496"/>
      <c r="BH4" s="496">
        <f t="shared" si="3"/>
        <v>0</v>
      </c>
      <c r="BI4" s="496"/>
      <c r="BJ4" s="496"/>
      <c r="BK4" s="496"/>
      <c r="BL4" s="496"/>
      <c r="BM4" s="496"/>
      <c r="BN4" s="496"/>
      <c r="BO4" s="496"/>
      <c r="BP4" s="496"/>
      <c r="BQ4" s="496"/>
      <c r="BR4" s="496"/>
      <c r="BS4" s="496"/>
      <c r="BT4" s="496">
        <f t="shared" si="4"/>
        <v>0</v>
      </c>
      <c r="BU4" s="496"/>
      <c r="BV4" s="496"/>
      <c r="BW4" s="496"/>
      <c r="BX4" s="496"/>
      <c r="BY4" s="496"/>
      <c r="BZ4" s="496"/>
      <c r="CA4" s="502">
        <f t="shared" ref="CA4:CA10" si="6">C4+E4+G4+H4+J4+AH4-AB4-AD4+AX4+BD4+BH4+BT4-+BZ4-BY4</f>
        <v>140</v>
      </c>
      <c r="CB4" s="502">
        <f t="shared" si="5"/>
        <v>0</v>
      </c>
    </row>
    <row r="5" spans="1:80" s="5" customFormat="1">
      <c r="A5" s="444" t="str">
        <f>'1-συμβολαια'!A5</f>
        <v>12ο</v>
      </c>
      <c r="B5" s="417" t="str">
        <f>'1-συμβολαια'!C5</f>
        <v>δωρεά [1/2 οικόπεδο Ποταμιά 47,70μ2 ΜΕ οικία 2όροφη (27,16μ2 έκαστος)</v>
      </c>
      <c r="C5" s="459">
        <f>'5-αντίγρ'!AN5</f>
        <v>45</v>
      </c>
      <c r="D5" s="459">
        <f>'5-αντίγρ'!AM5</f>
        <v>3.96</v>
      </c>
      <c r="E5" s="307">
        <f>'6-μεταγρ'!Q5</f>
        <v>0</v>
      </c>
      <c r="F5" s="307">
        <f>'6-μεταγρ'!O5+'6-μεταγρ'!P5</f>
        <v>1.98</v>
      </c>
      <c r="G5" s="307">
        <f>'6-μεταγρ'!R5</f>
        <v>0</v>
      </c>
      <c r="H5" s="307">
        <f>'7-προςΔΟΥ'!U5</f>
        <v>136</v>
      </c>
      <c r="I5" s="270">
        <f>'7-προςΔΟΥ'!K5</f>
        <v>0</v>
      </c>
      <c r="J5" s="270"/>
      <c r="K5" s="307"/>
      <c r="L5" s="307"/>
      <c r="M5" s="307">
        <v>4</v>
      </c>
      <c r="N5" s="307"/>
      <c r="O5" s="307"/>
      <c r="P5" s="307"/>
      <c r="Q5" s="307">
        <v>4</v>
      </c>
      <c r="R5" s="307">
        <v>4</v>
      </c>
      <c r="S5" s="307">
        <v>4</v>
      </c>
      <c r="T5" s="307">
        <v>4</v>
      </c>
      <c r="U5" s="307"/>
      <c r="V5" s="307">
        <v>4</v>
      </c>
      <c r="W5" s="307">
        <v>4</v>
      </c>
      <c r="X5" s="307"/>
      <c r="Y5" s="307"/>
      <c r="Z5" s="307"/>
      <c r="AA5" s="307"/>
      <c r="AB5" s="307"/>
      <c r="AC5" s="307"/>
      <c r="AD5" s="307"/>
      <c r="AE5" s="307"/>
      <c r="AF5" s="498"/>
      <c r="AG5" s="498"/>
      <c r="AH5" s="307">
        <f t="shared" si="0"/>
        <v>28</v>
      </c>
      <c r="AI5" s="498"/>
      <c r="AJ5" s="307">
        <v>8</v>
      </c>
      <c r="AK5" s="307"/>
      <c r="AL5" s="307">
        <v>8</v>
      </c>
      <c r="AM5" s="307"/>
      <c r="AN5" s="307"/>
      <c r="AO5" s="307"/>
      <c r="AP5" s="307"/>
      <c r="AQ5" s="307"/>
      <c r="AR5" s="307">
        <v>8</v>
      </c>
      <c r="AS5" s="307"/>
      <c r="AT5" s="307"/>
      <c r="AU5" s="307"/>
      <c r="AV5" s="498"/>
      <c r="AW5" s="498"/>
      <c r="AX5" s="307">
        <f t="shared" si="1"/>
        <v>24</v>
      </c>
      <c r="AY5" s="307">
        <v>8</v>
      </c>
      <c r="AZ5" s="498"/>
      <c r="BA5" s="307">
        <v>8</v>
      </c>
      <c r="BB5" s="498"/>
      <c r="BC5" s="307">
        <v>8</v>
      </c>
      <c r="BD5" s="307">
        <f t="shared" si="2"/>
        <v>24</v>
      </c>
      <c r="BE5" s="498"/>
      <c r="BF5" s="498"/>
      <c r="BG5" s="307"/>
      <c r="BH5" s="307">
        <f t="shared" si="3"/>
        <v>0</v>
      </c>
      <c r="BI5" s="307"/>
      <c r="BJ5" s="307"/>
      <c r="BK5" s="307"/>
      <c r="BL5" s="307"/>
      <c r="BM5" s="307"/>
      <c r="BN5" s="307"/>
      <c r="BO5" s="307"/>
      <c r="BP5" s="307">
        <v>5</v>
      </c>
      <c r="BQ5" s="307">
        <v>0.3</v>
      </c>
      <c r="BR5" s="307">
        <v>0.6</v>
      </c>
      <c r="BS5" s="307"/>
      <c r="BT5" s="307">
        <f t="shared" si="4"/>
        <v>5.8999999999999995</v>
      </c>
      <c r="BU5" s="307"/>
      <c r="BV5" s="307"/>
      <c r="BW5" s="307"/>
      <c r="BX5" s="307"/>
      <c r="BY5" s="307"/>
      <c r="BZ5" s="307"/>
      <c r="CA5" s="389">
        <f t="shared" si="6"/>
        <v>262.89999999999998</v>
      </c>
      <c r="CB5" s="389">
        <f t="shared" si="5"/>
        <v>5.9399999999999995</v>
      </c>
    </row>
    <row r="6" spans="1:80" s="5" customFormat="1" ht="12" thickBot="1">
      <c r="A6" s="445">
        <f>'1-συμβολαια'!A6</f>
        <v>0</v>
      </c>
      <c r="B6" s="420" t="str">
        <f>'1-συμβολαια'!C6</f>
        <v>χρησικτησία οικοπέδου = 1980 μητρός ΔΩΡΕΑ άτυπος</v>
      </c>
      <c r="C6" s="461">
        <f>'5-αντίγρ'!AN6</f>
        <v>0</v>
      </c>
      <c r="D6" s="461">
        <f>'5-αντίγρ'!AM6</f>
        <v>0</v>
      </c>
      <c r="E6" s="496">
        <f>'6-μεταγρ'!Q6</f>
        <v>0</v>
      </c>
      <c r="F6" s="496">
        <f>'6-μεταγρ'!O6+'6-μεταγρ'!P6</f>
        <v>0</v>
      </c>
      <c r="G6" s="496">
        <f>'6-μεταγρ'!R6</f>
        <v>0</v>
      </c>
      <c r="H6" s="496">
        <f>'7-προςΔΟΥ'!U6</f>
        <v>136</v>
      </c>
      <c r="I6" s="497">
        <f>'7-προςΔΟΥ'!K6</f>
        <v>0</v>
      </c>
      <c r="J6" s="497"/>
      <c r="K6" s="496"/>
      <c r="L6" s="496"/>
      <c r="M6" s="496"/>
      <c r="N6" s="496"/>
      <c r="O6" s="496">
        <v>4</v>
      </c>
      <c r="P6" s="496"/>
      <c r="Q6" s="496"/>
      <c r="R6" s="496"/>
      <c r="S6" s="496"/>
      <c r="T6" s="496"/>
      <c r="U6" s="496"/>
      <c r="V6" s="496"/>
      <c r="W6" s="496"/>
      <c r="X6" s="496"/>
      <c r="Y6" s="496"/>
      <c r="Z6" s="496"/>
      <c r="AA6" s="496"/>
      <c r="AB6" s="496"/>
      <c r="AC6" s="496"/>
      <c r="AD6" s="496"/>
      <c r="AE6" s="496"/>
      <c r="AF6" s="499"/>
      <c r="AG6" s="499"/>
      <c r="AH6" s="496">
        <f t="shared" si="0"/>
        <v>4</v>
      </c>
      <c r="AI6" s="499"/>
      <c r="AJ6" s="496"/>
      <c r="AK6" s="496"/>
      <c r="AL6" s="496"/>
      <c r="AM6" s="496"/>
      <c r="AN6" s="496"/>
      <c r="AO6" s="496"/>
      <c r="AP6" s="496"/>
      <c r="AQ6" s="496"/>
      <c r="AR6" s="496"/>
      <c r="AS6" s="496"/>
      <c r="AT6" s="496"/>
      <c r="AU6" s="496"/>
      <c r="AV6" s="499"/>
      <c r="AW6" s="499"/>
      <c r="AX6" s="496">
        <f t="shared" si="1"/>
        <v>0</v>
      </c>
      <c r="AY6" s="496"/>
      <c r="AZ6" s="499"/>
      <c r="BA6" s="496"/>
      <c r="BB6" s="499"/>
      <c r="BC6" s="496"/>
      <c r="BD6" s="496">
        <f t="shared" si="2"/>
        <v>0</v>
      </c>
      <c r="BE6" s="499"/>
      <c r="BF6" s="499"/>
      <c r="BG6" s="496"/>
      <c r="BH6" s="496">
        <f t="shared" si="3"/>
        <v>0</v>
      </c>
      <c r="BI6" s="496"/>
      <c r="BJ6" s="496"/>
      <c r="BK6" s="496"/>
      <c r="BL6" s="496"/>
      <c r="BM6" s="496"/>
      <c r="BN6" s="496"/>
      <c r="BO6" s="496"/>
      <c r="BP6" s="496"/>
      <c r="BQ6" s="496"/>
      <c r="BR6" s="496"/>
      <c r="BS6" s="496"/>
      <c r="BT6" s="496">
        <f t="shared" si="4"/>
        <v>0</v>
      </c>
      <c r="BU6" s="496"/>
      <c r="BV6" s="496"/>
      <c r="BW6" s="496"/>
      <c r="BX6" s="496"/>
      <c r="BY6" s="496"/>
      <c r="BZ6" s="496"/>
      <c r="CA6" s="502">
        <f t="shared" si="6"/>
        <v>140</v>
      </c>
      <c r="CB6" s="502">
        <f t="shared" si="5"/>
        <v>0</v>
      </c>
    </row>
    <row r="7" spans="1:80" s="5" customFormat="1">
      <c r="A7" s="409" t="str">
        <f>'1-συμβολαια'!A7</f>
        <v>13ο</v>
      </c>
      <c r="B7" s="417" t="str">
        <f>'1-συμβολαια'!C7</f>
        <v>γονικής 5393 ΔΙΟΡΘΩΣΗ</v>
      </c>
      <c r="C7" s="459">
        <f>'5-αντίγρ'!AN7</f>
        <v>107</v>
      </c>
      <c r="D7" s="459">
        <f>'5-αντίγρ'!AM7</f>
        <v>3.96</v>
      </c>
      <c r="E7" s="307">
        <f>'6-μεταγρ'!Q7</f>
        <v>14.8</v>
      </c>
      <c r="F7" s="307">
        <f>'6-μεταγρ'!O7+'6-μεταγρ'!P7</f>
        <v>1.98</v>
      </c>
      <c r="G7" s="307">
        <f>'6-μεταγρ'!R7</f>
        <v>0</v>
      </c>
      <c r="H7" s="307">
        <f>'7-προςΔΟΥ'!U7</f>
        <v>150.80000000000001</v>
      </c>
      <c r="I7" s="270">
        <f>'7-προςΔΟΥ'!K7</f>
        <v>0</v>
      </c>
      <c r="J7" s="270"/>
      <c r="K7" s="307"/>
      <c r="L7" s="307">
        <f>4+7.4+7.4</f>
        <v>18.8</v>
      </c>
      <c r="M7" s="307">
        <v>4</v>
      </c>
      <c r="N7" s="307"/>
      <c r="O7" s="307"/>
      <c r="P7" s="307"/>
      <c r="Q7" s="307">
        <v>4</v>
      </c>
      <c r="R7" s="307">
        <v>4</v>
      </c>
      <c r="S7" s="307">
        <v>4</v>
      </c>
      <c r="T7" s="307">
        <v>4</v>
      </c>
      <c r="U7" s="307"/>
      <c r="V7" s="307">
        <v>4</v>
      </c>
      <c r="W7" s="307">
        <v>4</v>
      </c>
      <c r="X7" s="307"/>
      <c r="Y7" s="307"/>
      <c r="Z7" s="307"/>
      <c r="AA7" s="307"/>
      <c r="AB7" s="307"/>
      <c r="AC7" s="307"/>
      <c r="AD7" s="307"/>
      <c r="AE7" s="307"/>
      <c r="AF7" s="498"/>
      <c r="AG7" s="498"/>
      <c r="AH7" s="307">
        <f t="shared" si="0"/>
        <v>46.8</v>
      </c>
      <c r="AI7" s="498"/>
      <c r="AJ7" s="307">
        <v>8</v>
      </c>
      <c r="AK7" s="307"/>
      <c r="AL7" s="307">
        <v>8</v>
      </c>
      <c r="AM7" s="307"/>
      <c r="AN7" s="307"/>
      <c r="AO7" s="307"/>
      <c r="AP7" s="307"/>
      <c r="AQ7" s="307"/>
      <c r="AR7" s="307">
        <v>8</v>
      </c>
      <c r="AS7" s="307"/>
      <c r="AT7" s="307"/>
      <c r="AU7" s="307"/>
      <c r="AV7" s="498"/>
      <c r="AW7" s="498"/>
      <c r="AX7" s="307">
        <f t="shared" si="1"/>
        <v>24</v>
      </c>
      <c r="AY7" s="307">
        <f>2*4+7.4</f>
        <v>15.4</v>
      </c>
      <c r="AZ7" s="498"/>
      <c r="BA7" s="307">
        <f>2*4+7.4</f>
        <v>15.4</v>
      </c>
      <c r="BB7" s="498"/>
      <c r="BC7" s="307">
        <v>8</v>
      </c>
      <c r="BD7" s="307">
        <f t="shared" si="2"/>
        <v>38.799999999999997</v>
      </c>
      <c r="BE7" s="498"/>
      <c r="BF7" s="498"/>
      <c r="BG7" s="307"/>
      <c r="BH7" s="307">
        <f t="shared" si="3"/>
        <v>0</v>
      </c>
      <c r="BI7" s="307"/>
      <c r="BJ7" s="307"/>
      <c r="BK7" s="307"/>
      <c r="BL7" s="307"/>
      <c r="BM7" s="307"/>
      <c r="BN7" s="307"/>
      <c r="BO7" s="307"/>
      <c r="BP7" s="307">
        <v>5</v>
      </c>
      <c r="BQ7" s="307">
        <v>0.3</v>
      </c>
      <c r="BR7" s="307">
        <v>0.6</v>
      </c>
      <c r="BS7" s="307"/>
      <c r="BT7" s="307">
        <f t="shared" si="4"/>
        <v>5.8999999999999995</v>
      </c>
      <c r="BU7" s="307"/>
      <c r="BV7" s="307"/>
      <c r="BW7" s="307"/>
      <c r="BX7" s="307"/>
      <c r="BY7" s="307"/>
      <c r="BZ7" s="307"/>
      <c r="CA7" s="389">
        <f t="shared" si="6"/>
        <v>388.1</v>
      </c>
      <c r="CB7" s="389">
        <f t="shared" si="5"/>
        <v>5.9399999999999995</v>
      </c>
    </row>
    <row r="8" spans="1:80" s="5" customFormat="1">
      <c r="A8" s="345" t="str">
        <f>'1-συμβολαια'!A8</f>
        <v>14ο</v>
      </c>
      <c r="B8" s="358" t="str">
        <f>'1-συμβολαια'!C8</f>
        <v>δωρεάς 5394 ΔΙΟΡΘΩΣΗ</v>
      </c>
      <c r="C8" s="456">
        <f>'5-αντίγρ'!AN8</f>
        <v>107</v>
      </c>
      <c r="D8" s="456">
        <f>'5-αντίγρ'!AM8</f>
        <v>3.96</v>
      </c>
      <c r="E8" s="271">
        <f>'6-μεταγρ'!Q8</f>
        <v>0</v>
      </c>
      <c r="F8" s="271">
        <f>'6-μεταγρ'!O8+'6-μεταγρ'!P8</f>
        <v>1.98</v>
      </c>
      <c r="G8" s="271">
        <f>'6-μεταγρ'!R8</f>
        <v>0</v>
      </c>
      <c r="H8" s="271">
        <f>'7-προςΔΟΥ'!U8</f>
        <v>136</v>
      </c>
      <c r="I8" s="547">
        <f>'7-προςΔΟΥ'!K8</f>
        <v>0</v>
      </c>
      <c r="J8" s="547"/>
      <c r="K8" s="271"/>
      <c r="L8" s="271"/>
      <c r="M8" s="271">
        <v>4</v>
      </c>
      <c r="N8" s="271"/>
      <c r="O8" s="271"/>
      <c r="P8" s="271"/>
      <c r="Q8" s="271">
        <v>4</v>
      </c>
      <c r="R8" s="271">
        <v>4</v>
      </c>
      <c r="S8" s="271">
        <v>4</v>
      </c>
      <c r="T8" s="271">
        <v>4</v>
      </c>
      <c r="U8" s="271"/>
      <c r="V8" s="271">
        <v>4</v>
      </c>
      <c r="W8" s="271">
        <v>4</v>
      </c>
      <c r="X8" s="271"/>
      <c r="Y8" s="271"/>
      <c r="Z8" s="271"/>
      <c r="AA8" s="271"/>
      <c r="AB8" s="271"/>
      <c r="AC8" s="271"/>
      <c r="AD8" s="271"/>
      <c r="AE8" s="271"/>
      <c r="AF8" s="269"/>
      <c r="AG8" s="269"/>
      <c r="AH8" s="271">
        <f t="shared" si="0"/>
        <v>28</v>
      </c>
      <c r="AI8" s="269"/>
      <c r="AJ8" s="271">
        <v>8</v>
      </c>
      <c r="AK8" s="271"/>
      <c r="AL8" s="271">
        <v>8</v>
      </c>
      <c r="AM8" s="271"/>
      <c r="AN8" s="271"/>
      <c r="AO8" s="271"/>
      <c r="AP8" s="271"/>
      <c r="AQ8" s="271"/>
      <c r="AR8" s="271">
        <v>8</v>
      </c>
      <c r="AS8" s="271"/>
      <c r="AT8" s="271"/>
      <c r="AU8" s="271"/>
      <c r="AV8" s="269"/>
      <c r="AW8" s="269"/>
      <c r="AX8" s="271">
        <f t="shared" si="1"/>
        <v>24</v>
      </c>
      <c r="AY8" s="271">
        <v>8</v>
      </c>
      <c r="AZ8" s="269"/>
      <c r="BA8" s="271">
        <v>8</v>
      </c>
      <c r="BB8" s="269"/>
      <c r="BC8" s="271">
        <v>8</v>
      </c>
      <c r="BD8" s="271">
        <f t="shared" si="2"/>
        <v>24</v>
      </c>
      <c r="BE8" s="269"/>
      <c r="BF8" s="269"/>
      <c r="BG8" s="271"/>
      <c r="BH8" s="271">
        <f t="shared" si="3"/>
        <v>0</v>
      </c>
      <c r="BI8" s="271"/>
      <c r="BJ8" s="271"/>
      <c r="BK8" s="271"/>
      <c r="BL8" s="271"/>
      <c r="BM8" s="271"/>
      <c r="BN8" s="271"/>
      <c r="BO8" s="271"/>
      <c r="BP8" s="271">
        <v>5</v>
      </c>
      <c r="BQ8" s="271">
        <v>0.3</v>
      </c>
      <c r="BR8" s="271">
        <v>0.6</v>
      </c>
      <c r="BS8" s="271"/>
      <c r="BT8" s="271">
        <f t="shared" si="4"/>
        <v>5.8999999999999995</v>
      </c>
      <c r="BU8" s="271"/>
      <c r="BV8" s="271"/>
      <c r="BW8" s="271"/>
      <c r="BX8" s="271"/>
      <c r="BY8" s="271"/>
      <c r="BZ8" s="271"/>
      <c r="CA8" s="389">
        <f t="shared" si="6"/>
        <v>324.89999999999998</v>
      </c>
      <c r="CB8" s="548">
        <f t="shared" si="5"/>
        <v>5.9399999999999995</v>
      </c>
    </row>
    <row r="9" spans="1:80" s="5" customFormat="1">
      <c r="A9" s="345" t="str">
        <f>'1-συμβολαια'!A9</f>
        <v>15ο</v>
      </c>
      <c r="B9" s="358" t="str">
        <f>'1-συμβολαια'!C9</f>
        <v>γονικής 5942 ΔΙΟΡΘΩΣΗ</v>
      </c>
      <c r="C9" s="456">
        <f>'5-αντίγρ'!AN9</f>
        <v>71</v>
      </c>
      <c r="D9" s="456">
        <f>'5-αντίγρ'!AM9</f>
        <v>1.98</v>
      </c>
      <c r="E9" s="271">
        <f>'6-μεταγρ'!Q9</f>
        <v>0</v>
      </c>
      <c r="F9" s="271">
        <f>'6-μεταγρ'!O9+'6-μεταγρ'!P9</f>
        <v>1.98</v>
      </c>
      <c r="G9" s="271">
        <f>'6-μεταγρ'!R9</f>
        <v>0</v>
      </c>
      <c r="H9" s="271">
        <f>'7-προςΔΟΥ'!U9</f>
        <v>136</v>
      </c>
      <c r="I9" s="547">
        <f>'7-προςΔΟΥ'!K9</f>
        <v>0</v>
      </c>
      <c r="J9" s="547"/>
      <c r="K9" s="271"/>
      <c r="L9" s="271"/>
      <c r="M9" s="271">
        <v>4</v>
      </c>
      <c r="N9" s="271"/>
      <c r="O9" s="271"/>
      <c r="P9" s="271"/>
      <c r="Q9" s="271">
        <v>4</v>
      </c>
      <c r="R9" s="271">
        <v>4</v>
      </c>
      <c r="S9" s="271">
        <v>4</v>
      </c>
      <c r="T9" s="271">
        <v>4</v>
      </c>
      <c r="U9" s="271"/>
      <c r="V9" s="271">
        <v>4</v>
      </c>
      <c r="W9" s="271">
        <v>4</v>
      </c>
      <c r="X9" s="271"/>
      <c r="Y9" s="271"/>
      <c r="Z9" s="271"/>
      <c r="AA9" s="271"/>
      <c r="AB9" s="271"/>
      <c r="AC9" s="271"/>
      <c r="AD9" s="271"/>
      <c r="AE9" s="271"/>
      <c r="AF9" s="269"/>
      <c r="AG9" s="269"/>
      <c r="AH9" s="271">
        <f t="shared" si="0"/>
        <v>28</v>
      </c>
      <c r="AI9" s="269"/>
      <c r="AJ9" s="271">
        <v>8</v>
      </c>
      <c r="AK9" s="271"/>
      <c r="AL9" s="271">
        <v>8</v>
      </c>
      <c r="AM9" s="271"/>
      <c r="AN9" s="271"/>
      <c r="AO9" s="271"/>
      <c r="AP9" s="271"/>
      <c r="AQ9" s="271"/>
      <c r="AR9" s="271">
        <v>8</v>
      </c>
      <c r="AS9" s="271"/>
      <c r="AT9" s="271"/>
      <c r="AU9" s="271"/>
      <c r="AV9" s="269"/>
      <c r="AW9" s="269"/>
      <c r="AX9" s="271">
        <f t="shared" si="1"/>
        <v>24</v>
      </c>
      <c r="AY9" s="271">
        <f>2*4</f>
        <v>8</v>
      </c>
      <c r="AZ9" s="269"/>
      <c r="BA9" s="271">
        <f>2*4</f>
        <v>8</v>
      </c>
      <c r="BB9" s="269"/>
      <c r="BC9" s="271">
        <f>2*4</f>
        <v>8</v>
      </c>
      <c r="BD9" s="271">
        <f t="shared" si="2"/>
        <v>24</v>
      </c>
      <c r="BE9" s="269"/>
      <c r="BF9" s="269"/>
      <c r="BG9" s="271"/>
      <c r="BH9" s="271">
        <f t="shared" si="3"/>
        <v>0</v>
      </c>
      <c r="BI9" s="271"/>
      <c r="BJ9" s="271"/>
      <c r="BK9" s="271"/>
      <c r="BL9" s="271"/>
      <c r="BM9" s="271"/>
      <c r="BN9" s="271"/>
      <c r="BO9" s="271"/>
      <c r="BP9" s="271">
        <v>5</v>
      </c>
      <c r="BQ9" s="271">
        <v>0.3</v>
      </c>
      <c r="BR9" s="271">
        <v>0.6</v>
      </c>
      <c r="BS9" s="271"/>
      <c r="BT9" s="271">
        <f t="shared" si="4"/>
        <v>5.8999999999999995</v>
      </c>
      <c r="BU9" s="271"/>
      <c r="BV9" s="271"/>
      <c r="BW9" s="271"/>
      <c r="BX9" s="271"/>
      <c r="BY9" s="271"/>
      <c r="BZ9" s="271"/>
      <c r="CA9" s="389">
        <f t="shared" si="6"/>
        <v>288.89999999999998</v>
      </c>
      <c r="CB9" s="548">
        <f t="shared" si="5"/>
        <v>3.96</v>
      </c>
    </row>
    <row r="10" spans="1:80" s="5" customFormat="1">
      <c r="A10" s="345" t="str">
        <f>'1-συμβολαια'!A10</f>
        <v>16ο</v>
      </c>
      <c r="B10" s="358" t="str">
        <f>'1-συμβολαια'!C10</f>
        <v>δωρεάς 5943 ΔΙΟΡΘΩΣΗ</v>
      </c>
      <c r="C10" s="456">
        <f>'5-αντίγρ'!AN10</f>
        <v>46</v>
      </c>
      <c r="D10" s="456">
        <f>'5-αντίγρ'!AM10</f>
        <v>1.98</v>
      </c>
      <c r="E10" s="271">
        <f>'6-μεταγρ'!Q10</f>
        <v>0</v>
      </c>
      <c r="F10" s="271">
        <f>'6-μεταγρ'!O10+'6-μεταγρ'!P10</f>
        <v>1.98</v>
      </c>
      <c r="G10" s="271">
        <f>'6-μεταγρ'!R10</f>
        <v>0</v>
      </c>
      <c r="H10" s="271">
        <f>'7-προςΔΟΥ'!U10</f>
        <v>136</v>
      </c>
      <c r="I10" s="547">
        <f>'7-προςΔΟΥ'!K10</f>
        <v>0</v>
      </c>
      <c r="J10" s="547"/>
      <c r="K10" s="271"/>
      <c r="L10" s="271"/>
      <c r="M10" s="271">
        <v>4</v>
      </c>
      <c r="N10" s="271"/>
      <c r="O10" s="271"/>
      <c r="P10" s="271"/>
      <c r="Q10" s="271">
        <v>4</v>
      </c>
      <c r="R10" s="271">
        <v>4</v>
      </c>
      <c r="S10" s="271">
        <v>4</v>
      </c>
      <c r="T10" s="271">
        <v>4</v>
      </c>
      <c r="U10" s="271"/>
      <c r="V10" s="271">
        <v>4</v>
      </c>
      <c r="W10" s="271">
        <v>4</v>
      </c>
      <c r="X10" s="271"/>
      <c r="Y10" s="271"/>
      <c r="Z10" s="271"/>
      <c r="AA10" s="271"/>
      <c r="AB10" s="271"/>
      <c r="AC10" s="271"/>
      <c r="AD10" s="271"/>
      <c r="AE10" s="271"/>
      <c r="AF10" s="269"/>
      <c r="AG10" s="269"/>
      <c r="AH10" s="271">
        <f t="shared" si="0"/>
        <v>28</v>
      </c>
      <c r="AI10" s="269"/>
      <c r="AJ10" s="271">
        <v>8</v>
      </c>
      <c r="AK10" s="271"/>
      <c r="AL10" s="271">
        <v>8</v>
      </c>
      <c r="AM10" s="271"/>
      <c r="AN10" s="271"/>
      <c r="AO10" s="271"/>
      <c r="AP10" s="271"/>
      <c r="AQ10" s="271"/>
      <c r="AR10" s="271">
        <v>8</v>
      </c>
      <c r="AS10" s="271"/>
      <c r="AT10" s="271"/>
      <c r="AU10" s="271"/>
      <c r="AV10" s="269"/>
      <c r="AW10" s="269"/>
      <c r="AX10" s="271">
        <f t="shared" si="1"/>
        <v>24</v>
      </c>
      <c r="AY10" s="271">
        <v>8</v>
      </c>
      <c r="AZ10" s="269"/>
      <c r="BA10" s="271">
        <v>8</v>
      </c>
      <c r="BB10" s="269"/>
      <c r="BC10" s="271">
        <v>8</v>
      </c>
      <c r="BD10" s="271">
        <f t="shared" si="2"/>
        <v>24</v>
      </c>
      <c r="BE10" s="269"/>
      <c r="BF10" s="269"/>
      <c r="BG10" s="271"/>
      <c r="BH10" s="271">
        <f t="shared" si="3"/>
        <v>0</v>
      </c>
      <c r="BI10" s="271"/>
      <c r="BJ10" s="271"/>
      <c r="BK10" s="271"/>
      <c r="BL10" s="271"/>
      <c r="BM10" s="271"/>
      <c r="BN10" s="271"/>
      <c r="BO10" s="271"/>
      <c r="BP10" s="271">
        <v>5</v>
      </c>
      <c r="BQ10" s="271">
        <v>0.3</v>
      </c>
      <c r="BR10" s="271">
        <v>0.6</v>
      </c>
      <c r="BS10" s="271"/>
      <c r="BT10" s="271">
        <f t="shared" si="4"/>
        <v>5.8999999999999995</v>
      </c>
      <c r="BU10" s="271"/>
      <c r="BV10" s="271"/>
      <c r="BW10" s="271"/>
      <c r="BX10" s="271"/>
      <c r="BY10" s="271"/>
      <c r="BZ10" s="271"/>
      <c r="CA10" s="389">
        <f t="shared" si="6"/>
        <v>263.89999999999998</v>
      </c>
      <c r="CB10" s="548">
        <f t="shared" si="5"/>
        <v>3.96</v>
      </c>
    </row>
    <row r="11" spans="1:80" s="2" customFormat="1">
      <c r="A11" s="725" t="s">
        <v>47</v>
      </c>
      <c r="B11" s="726"/>
      <c r="C11" s="450">
        <f t="shared" ref="C11:I11" si="7">SUM(C3:C10)</f>
        <v>421</v>
      </c>
      <c r="D11" s="450">
        <f t="shared" si="7"/>
        <v>19.8</v>
      </c>
      <c r="E11" s="450">
        <f t="shared" si="7"/>
        <v>29.6</v>
      </c>
      <c r="F11" s="450">
        <f t="shared" si="7"/>
        <v>11.88</v>
      </c>
      <c r="G11" s="450">
        <f t="shared" si="7"/>
        <v>0</v>
      </c>
      <c r="H11" s="450">
        <f t="shared" si="7"/>
        <v>1117.5999999999999</v>
      </c>
      <c r="I11" s="450">
        <f t="shared" si="7"/>
        <v>0</v>
      </c>
      <c r="J11" s="450"/>
      <c r="K11" s="450">
        <f t="shared" ref="K11:S11" si="8">SUM(K3:K10)</f>
        <v>0</v>
      </c>
      <c r="L11" s="450">
        <f t="shared" si="8"/>
        <v>37.6</v>
      </c>
      <c r="M11" s="450">
        <f t="shared" si="8"/>
        <v>24</v>
      </c>
      <c r="N11" s="450">
        <f t="shared" si="8"/>
        <v>0</v>
      </c>
      <c r="O11" s="450">
        <f t="shared" si="8"/>
        <v>8</v>
      </c>
      <c r="P11" s="450">
        <f t="shared" si="8"/>
        <v>0</v>
      </c>
      <c r="Q11" s="450">
        <f t="shared" si="8"/>
        <v>24</v>
      </c>
      <c r="R11" s="450">
        <f t="shared" si="8"/>
        <v>24</v>
      </c>
      <c r="S11" s="450">
        <f t="shared" si="8"/>
        <v>24</v>
      </c>
      <c r="T11" s="450">
        <f t="shared" ref="T11:AH11" si="9">SUM(T3:T10)</f>
        <v>24</v>
      </c>
      <c r="U11" s="450">
        <f t="shared" si="9"/>
        <v>0</v>
      </c>
      <c r="V11" s="450">
        <f t="shared" si="9"/>
        <v>24</v>
      </c>
      <c r="W11" s="450">
        <f t="shared" si="9"/>
        <v>24</v>
      </c>
      <c r="X11" s="450">
        <f t="shared" si="9"/>
        <v>0</v>
      </c>
      <c r="Y11" s="450"/>
      <c r="Z11" s="450">
        <f t="shared" si="9"/>
        <v>0</v>
      </c>
      <c r="AA11" s="450">
        <f t="shared" si="9"/>
        <v>0</v>
      </c>
      <c r="AB11" s="450">
        <f t="shared" si="9"/>
        <v>0</v>
      </c>
      <c r="AC11" s="450">
        <f t="shared" si="9"/>
        <v>0</v>
      </c>
      <c r="AD11" s="450">
        <f t="shared" si="9"/>
        <v>0</v>
      </c>
      <c r="AE11" s="450">
        <f t="shared" si="9"/>
        <v>0</v>
      </c>
      <c r="AF11" s="450">
        <f t="shared" si="9"/>
        <v>0</v>
      </c>
      <c r="AG11" s="450">
        <f t="shared" si="9"/>
        <v>0</v>
      </c>
      <c r="AH11" s="450">
        <f t="shared" si="9"/>
        <v>213.6</v>
      </c>
      <c r="AI11" s="450"/>
      <c r="AJ11" s="450">
        <f t="shared" ref="AJ11:AU11" si="10">SUM(AJ3:AJ10)</f>
        <v>48</v>
      </c>
      <c r="AK11" s="450">
        <f t="shared" si="10"/>
        <v>0</v>
      </c>
      <c r="AL11" s="450">
        <f t="shared" si="10"/>
        <v>48</v>
      </c>
      <c r="AM11" s="450">
        <f t="shared" si="10"/>
        <v>0</v>
      </c>
      <c r="AN11" s="450">
        <f t="shared" si="10"/>
        <v>0</v>
      </c>
      <c r="AO11" s="500">
        <f t="shared" si="10"/>
        <v>0</v>
      </c>
      <c r="AP11" s="450">
        <f t="shared" si="10"/>
        <v>0</v>
      </c>
      <c r="AQ11" s="450">
        <f t="shared" si="10"/>
        <v>0</v>
      </c>
      <c r="AR11" s="450">
        <f t="shared" si="10"/>
        <v>48</v>
      </c>
      <c r="AS11" s="450">
        <f t="shared" si="10"/>
        <v>0</v>
      </c>
      <c r="AT11" s="450">
        <f t="shared" si="10"/>
        <v>0</v>
      </c>
      <c r="AU11" s="450">
        <f t="shared" si="10"/>
        <v>0</v>
      </c>
      <c r="AV11" s="450"/>
      <c r="AW11" s="450">
        <f t="shared" ref="AW11:BT11" si="11">SUM(AW3:AW10)</f>
        <v>0</v>
      </c>
      <c r="AX11" s="450">
        <f t="shared" si="11"/>
        <v>144</v>
      </c>
      <c r="AY11" s="450">
        <f t="shared" si="11"/>
        <v>62.8</v>
      </c>
      <c r="AZ11" s="501">
        <f t="shared" si="11"/>
        <v>0</v>
      </c>
      <c r="BA11" s="450">
        <f t="shared" si="11"/>
        <v>62.8</v>
      </c>
      <c r="BB11" s="501">
        <f t="shared" si="11"/>
        <v>0</v>
      </c>
      <c r="BC11" s="501">
        <f t="shared" si="11"/>
        <v>48</v>
      </c>
      <c r="BD11" s="450">
        <f t="shared" si="11"/>
        <v>173.6</v>
      </c>
      <c r="BE11" s="450">
        <f t="shared" si="11"/>
        <v>0</v>
      </c>
      <c r="BF11" s="501">
        <f t="shared" si="11"/>
        <v>0</v>
      </c>
      <c r="BG11" s="450">
        <f t="shared" si="11"/>
        <v>0</v>
      </c>
      <c r="BH11" s="450">
        <f t="shared" si="11"/>
        <v>0</v>
      </c>
      <c r="BI11" s="450">
        <f t="shared" si="11"/>
        <v>0</v>
      </c>
      <c r="BJ11" s="450">
        <f t="shared" si="11"/>
        <v>0</v>
      </c>
      <c r="BK11" s="450">
        <f t="shared" si="11"/>
        <v>0</v>
      </c>
      <c r="BL11" s="450">
        <f t="shared" si="11"/>
        <v>0</v>
      </c>
      <c r="BM11" s="450">
        <f t="shared" si="11"/>
        <v>0</v>
      </c>
      <c r="BN11" s="450">
        <f t="shared" si="11"/>
        <v>0</v>
      </c>
      <c r="BO11" s="450">
        <f t="shared" si="11"/>
        <v>0</v>
      </c>
      <c r="BP11" s="450">
        <f t="shared" si="11"/>
        <v>30</v>
      </c>
      <c r="BQ11" s="450">
        <f t="shared" si="11"/>
        <v>1.8</v>
      </c>
      <c r="BR11" s="450">
        <f t="shared" si="11"/>
        <v>3.6</v>
      </c>
      <c r="BS11" s="450">
        <f t="shared" si="11"/>
        <v>0</v>
      </c>
      <c r="BT11" s="450">
        <f t="shared" si="11"/>
        <v>35.4</v>
      </c>
      <c r="BU11" s="450"/>
      <c r="BV11" s="450"/>
      <c r="BW11" s="450"/>
      <c r="BX11" s="450"/>
      <c r="BY11" s="450"/>
      <c r="BZ11" s="450"/>
      <c r="CA11" s="450">
        <f>SUM(CA3:CA10)</f>
        <v>2134.8000000000002</v>
      </c>
      <c r="CB11" s="450">
        <f>SUM(CB3:CB10)</f>
        <v>31.68</v>
      </c>
    </row>
    <row r="12" spans="1:80" ht="11.25" customHeight="1"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</row>
    <row r="13" spans="1:80" ht="11.25" customHeight="1">
      <c r="C13" s="125"/>
      <c r="D13" s="125"/>
      <c r="E13" s="2"/>
      <c r="F13" s="2"/>
      <c r="G13" s="2"/>
      <c r="H13" s="2"/>
      <c r="I13" s="2"/>
      <c r="J13" s="2"/>
      <c r="K13" s="158" t="s">
        <v>471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17" t="s">
        <v>485</v>
      </c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150" t="s">
        <v>185</v>
      </c>
      <c r="AZ13" s="2"/>
      <c r="BA13" s="2"/>
      <c r="BB13" s="2"/>
      <c r="BC13" s="2"/>
      <c r="BD13" s="2"/>
      <c r="BE13" s="150" t="s">
        <v>197</v>
      </c>
      <c r="BF13" s="2"/>
      <c r="BG13" s="2"/>
      <c r="BH13" s="2"/>
      <c r="BI13" s="150" t="s">
        <v>210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 t="s">
        <v>506</v>
      </c>
      <c r="BV13" s="2"/>
      <c r="BW13" s="2"/>
      <c r="BX13" s="2"/>
      <c r="BY13" s="2"/>
      <c r="BZ13" s="2"/>
      <c r="CA13" s="2"/>
      <c r="CB13" s="2"/>
    </row>
    <row r="14" spans="1:80" ht="11.25" customHeight="1">
      <c r="C14" s="125"/>
      <c r="D14" s="125"/>
      <c r="E14" s="2"/>
      <c r="F14" s="2"/>
      <c r="G14" s="2"/>
      <c r="H14" s="2"/>
      <c r="I14" s="2"/>
      <c r="J14" s="2"/>
      <c r="K14" s="4"/>
      <c r="L14" s="309" t="s">
        <v>475</v>
      </c>
      <c r="M14" s="310"/>
      <c r="N14" s="310"/>
      <c r="O14" s="310"/>
      <c r="P14" s="310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158" t="s">
        <v>486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36" t="s">
        <v>188</v>
      </c>
      <c r="BA14" s="2"/>
      <c r="BB14" s="2"/>
      <c r="BC14" s="2"/>
      <c r="BD14" s="2"/>
      <c r="BE14" s="2"/>
      <c r="BF14" s="235" t="s">
        <v>198</v>
      </c>
      <c r="BG14" s="2"/>
      <c r="BH14" s="2"/>
      <c r="BI14" s="2"/>
      <c r="BJ14" s="169" t="s">
        <v>213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507</v>
      </c>
      <c r="BW14" s="2"/>
      <c r="BX14" s="2"/>
      <c r="BY14" s="2"/>
      <c r="BZ14" s="2"/>
      <c r="CA14" s="2"/>
      <c r="CB14" s="2"/>
    </row>
    <row r="15" spans="1:80" ht="11.25" customHeight="1">
      <c r="C15" s="125"/>
      <c r="D15" s="125"/>
      <c r="E15" s="2"/>
      <c r="F15" s="2"/>
      <c r="G15" s="2"/>
      <c r="H15" s="2"/>
      <c r="I15" s="8"/>
      <c r="J15" s="2"/>
      <c r="K15" s="4"/>
      <c r="L15" s="310"/>
      <c r="M15" s="309" t="s">
        <v>476</v>
      </c>
      <c r="N15" s="310"/>
      <c r="O15" s="310"/>
      <c r="P15" s="310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17" t="s">
        <v>487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>
        <v>4</v>
      </c>
      <c r="AZ15" s="2"/>
      <c r="BA15" s="4" t="s">
        <v>186</v>
      </c>
      <c r="BB15" s="2"/>
      <c r="BC15" s="2"/>
      <c r="BD15" s="2"/>
      <c r="BE15" s="2"/>
      <c r="BF15" s="2"/>
      <c r="BG15" s="150" t="s">
        <v>199</v>
      </c>
      <c r="BH15" s="2"/>
      <c r="BI15" s="2"/>
      <c r="BJ15" s="2"/>
      <c r="BK15" s="150" t="s">
        <v>214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31</v>
      </c>
      <c r="BX15" s="2"/>
      <c r="BY15" s="2"/>
      <c r="BZ15" s="2"/>
      <c r="CA15" s="2"/>
      <c r="CB15" s="2"/>
    </row>
    <row r="16" spans="1:80" ht="11.25" customHeight="1">
      <c r="C16" s="125"/>
      <c r="D16" s="125"/>
      <c r="E16" s="2"/>
      <c r="F16" s="2"/>
      <c r="G16" s="2"/>
      <c r="H16" s="2"/>
      <c r="I16" s="8"/>
      <c r="J16" s="2"/>
      <c r="K16" s="4"/>
      <c r="L16" s="310"/>
      <c r="M16" s="310"/>
      <c r="N16" s="310" t="s">
        <v>477</v>
      </c>
      <c r="O16" s="310"/>
      <c r="P16" s="310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112" t="s">
        <v>488</v>
      </c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>
        <v>7.4</v>
      </c>
      <c r="AZ16" s="2"/>
      <c r="BA16" s="2"/>
      <c r="BB16" s="236" t="s">
        <v>187</v>
      </c>
      <c r="BC16" s="2"/>
      <c r="BD16" s="2"/>
      <c r="BE16" s="2"/>
      <c r="BF16" s="2"/>
      <c r="BG16" s="2"/>
      <c r="BH16" s="2"/>
      <c r="BI16" s="2"/>
      <c r="BJ16" s="2"/>
      <c r="BK16" s="2"/>
      <c r="BL16" s="169" t="s">
        <v>216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 t="s">
        <v>508</v>
      </c>
      <c r="BY16" s="2"/>
      <c r="BZ16" s="2"/>
      <c r="CA16" s="2"/>
      <c r="CB16" s="2"/>
    </row>
    <row r="17" spans="1:80" ht="11.25" customHeight="1">
      <c r="B17" s="88"/>
      <c r="C17" s="76" t="s">
        <v>556</v>
      </c>
      <c r="D17" s="2" t="s">
        <v>515</v>
      </c>
      <c r="E17" s="2"/>
      <c r="F17" s="2"/>
      <c r="G17" s="2"/>
      <c r="H17" s="2"/>
      <c r="I17" s="8"/>
      <c r="J17" s="2"/>
      <c r="K17" s="4"/>
      <c r="L17" s="4"/>
      <c r="M17" s="4"/>
      <c r="N17" s="4"/>
      <c r="O17" s="4" t="s">
        <v>478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17" t="s">
        <v>489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4" t="s">
        <v>194</v>
      </c>
      <c r="BD17" s="2"/>
      <c r="BE17" s="2"/>
      <c r="BF17" s="2"/>
      <c r="BG17" s="2"/>
      <c r="BH17" s="2"/>
      <c r="BI17" s="2"/>
      <c r="BJ17" s="2"/>
      <c r="BK17" s="2"/>
      <c r="BL17" s="2"/>
      <c r="BM17" s="150" t="s">
        <v>217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 t="s">
        <v>59</v>
      </c>
      <c r="BZ17" s="2"/>
      <c r="CA17" s="2"/>
      <c r="CB17" s="2"/>
    </row>
    <row r="18" spans="1:80" ht="11.25" customHeight="1">
      <c r="B18" s="88"/>
      <c r="C18" s="76"/>
      <c r="D18" s="372" t="s">
        <v>545</v>
      </c>
      <c r="E18" s="2"/>
      <c r="F18" s="2"/>
      <c r="G18" s="2"/>
      <c r="H18" s="2"/>
      <c r="I18" s="8"/>
      <c r="J18" s="2"/>
      <c r="K18" s="4"/>
      <c r="L18" s="4"/>
      <c r="M18" s="4"/>
      <c r="N18" s="4"/>
      <c r="O18" s="4"/>
      <c r="P18" s="4" t="s">
        <v>479</v>
      </c>
      <c r="Q18" s="4"/>
      <c r="R18" s="4"/>
      <c r="S18" s="4"/>
      <c r="T18" s="4"/>
      <c r="U18" s="171"/>
      <c r="V18" s="171"/>
      <c r="W18" s="171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34" t="s">
        <v>490</v>
      </c>
      <c r="AP18" s="112"/>
      <c r="AQ18" s="112"/>
      <c r="AR18" s="112"/>
      <c r="AS18" s="112"/>
      <c r="AT18" s="112"/>
      <c r="AU18" s="112"/>
      <c r="AV18" s="112"/>
      <c r="AW18" s="112"/>
      <c r="AX18" s="2"/>
      <c r="AY18" s="2"/>
      <c r="AZ18" s="2"/>
      <c r="BA18" s="2"/>
      <c r="BB18" s="2"/>
      <c r="BC18" s="2"/>
      <c r="BD18" s="2"/>
      <c r="BE18" s="2"/>
      <c r="BF18" s="2"/>
      <c r="BG18" s="150" t="s">
        <v>205</v>
      </c>
      <c r="BH18" s="2"/>
      <c r="BI18" s="2"/>
      <c r="BJ18" s="2"/>
      <c r="BK18" s="2"/>
      <c r="BL18" s="2"/>
      <c r="BM18" s="2"/>
      <c r="BN18" s="169" t="s">
        <v>218</v>
      </c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</row>
    <row r="19" spans="1:80" ht="11.25" customHeight="1">
      <c r="B19" s="88"/>
      <c r="C19" s="76"/>
      <c r="E19" s="2"/>
      <c r="F19" s="2"/>
      <c r="G19" s="2"/>
      <c r="H19" s="2"/>
      <c r="I19" s="8"/>
      <c r="J19" s="2"/>
      <c r="K19" s="4"/>
      <c r="L19" s="4"/>
      <c r="M19" s="4"/>
      <c r="N19" s="4"/>
      <c r="O19" s="4"/>
      <c r="P19" s="4"/>
      <c r="Q19" s="4" t="s">
        <v>448</v>
      </c>
      <c r="R19" s="4"/>
      <c r="S19" s="4"/>
      <c r="T19" s="4"/>
      <c r="U19" s="171"/>
      <c r="V19" s="171"/>
      <c r="W19" s="171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157" t="s">
        <v>491</v>
      </c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36" t="s">
        <v>203</v>
      </c>
      <c r="BH19" s="2"/>
      <c r="BI19" s="2"/>
      <c r="BJ19" s="2"/>
      <c r="BK19" s="2"/>
      <c r="BL19" s="2"/>
      <c r="BM19" s="2"/>
      <c r="BN19" s="169"/>
      <c r="BO19" s="150" t="s">
        <v>219</v>
      </c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</row>
    <row r="20" spans="1:80" ht="11.25" customHeight="1">
      <c r="B20" s="88"/>
      <c r="C20" s="76" t="s">
        <v>557</v>
      </c>
      <c r="D20" s="2" t="s">
        <v>515</v>
      </c>
      <c r="E20" s="2"/>
      <c r="F20" s="2"/>
      <c r="G20" s="2"/>
      <c r="H20" s="2"/>
      <c r="I20" s="8"/>
      <c r="J20" s="2"/>
      <c r="K20" s="4"/>
      <c r="L20" s="4"/>
      <c r="M20" s="4"/>
      <c r="N20" s="4"/>
      <c r="O20" s="4"/>
      <c r="P20" s="4"/>
      <c r="Q20" s="4"/>
      <c r="R20" s="4" t="s">
        <v>450</v>
      </c>
      <c r="S20" s="4"/>
      <c r="T20" s="4"/>
      <c r="U20" s="171"/>
      <c r="V20" s="171"/>
      <c r="W20" s="171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112" t="s">
        <v>437</v>
      </c>
      <c r="AR20" s="112"/>
      <c r="AS20" s="112"/>
      <c r="AT20" s="11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150" t="s">
        <v>204</v>
      </c>
      <c r="BH20" s="2"/>
      <c r="BI20" s="2"/>
      <c r="BJ20" s="2"/>
      <c r="BK20" s="2"/>
      <c r="BL20" s="2"/>
      <c r="BM20" s="2"/>
      <c r="BN20" s="169"/>
      <c r="BO20" s="4"/>
      <c r="BP20" s="169" t="s">
        <v>511</v>
      </c>
      <c r="BQ20" s="169"/>
      <c r="BR20" s="169"/>
      <c r="BS20" s="2"/>
      <c r="BT20" s="2"/>
      <c r="BU20" s="2"/>
      <c r="BV20" s="2"/>
      <c r="BW20" s="2"/>
      <c r="BX20" s="2"/>
      <c r="BY20" s="2"/>
      <c r="BZ20" s="2"/>
      <c r="CA20" s="2"/>
      <c r="CB20" s="2"/>
    </row>
    <row r="21" spans="1:80">
      <c r="B21" s="88"/>
      <c r="C21" s="76"/>
      <c r="D21" s="372" t="s">
        <v>545</v>
      </c>
      <c r="E21" s="2"/>
      <c r="F21" s="2"/>
      <c r="G21" s="2"/>
      <c r="H21" s="2"/>
      <c r="I21" s="8"/>
      <c r="J21" s="2"/>
      <c r="K21" s="4"/>
      <c r="L21" s="4"/>
      <c r="M21" s="4"/>
      <c r="N21" s="4"/>
      <c r="O21" s="4"/>
      <c r="P21" s="4"/>
      <c r="Q21" s="4"/>
      <c r="R21" s="4"/>
      <c r="S21" s="150" t="s">
        <v>530</v>
      </c>
      <c r="T21" s="171"/>
      <c r="U21" s="171"/>
      <c r="V21" s="171"/>
      <c r="W21" s="171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157" t="s">
        <v>492</v>
      </c>
      <c r="AS21" s="2"/>
      <c r="AT21" s="157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169" t="s">
        <v>206</v>
      </c>
      <c r="BH21" s="2"/>
      <c r="BI21" s="2"/>
      <c r="BJ21" s="2"/>
      <c r="BK21" s="2"/>
      <c r="BL21" s="2"/>
      <c r="BM21" s="2"/>
      <c r="BN21" s="2"/>
      <c r="BO21" s="2"/>
      <c r="BP21" s="2"/>
      <c r="BQ21" s="150" t="s">
        <v>425</v>
      </c>
      <c r="BR21" s="150"/>
      <c r="BS21" s="2"/>
      <c r="BT21" s="2"/>
      <c r="BU21" s="2"/>
      <c r="BV21" s="2"/>
      <c r="BW21" s="2"/>
      <c r="BX21" s="2"/>
      <c r="BY21" s="2"/>
      <c r="BZ21" s="2"/>
      <c r="CA21" s="2"/>
      <c r="CB21" s="2"/>
    </row>
    <row r="22" spans="1:80">
      <c r="B22" s="88"/>
      <c r="C22" s="76"/>
      <c r="E22" s="2"/>
      <c r="F22" s="2"/>
      <c r="G22" s="2"/>
      <c r="H22" s="2"/>
      <c r="I22" s="8"/>
      <c r="J22" s="2"/>
      <c r="K22" s="4"/>
      <c r="L22" s="4"/>
      <c r="M22" s="4"/>
      <c r="N22" s="4"/>
      <c r="O22" s="4"/>
      <c r="P22" s="4"/>
      <c r="Q22" s="4"/>
      <c r="R22" s="4"/>
      <c r="S22" s="4"/>
      <c r="T22" s="171" t="s">
        <v>481</v>
      </c>
      <c r="U22" s="171"/>
      <c r="V22" s="171"/>
      <c r="W22" s="171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2"/>
      <c r="AM22" s="2"/>
      <c r="AN22" s="2"/>
      <c r="AO22" s="2"/>
      <c r="AP22" s="2"/>
      <c r="AQ22" s="84"/>
      <c r="AR22" s="84"/>
      <c r="AS22" s="112" t="s">
        <v>451</v>
      </c>
      <c r="AT22" s="112"/>
      <c r="AU22" s="84"/>
      <c r="AV22" s="84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363" t="s">
        <v>254</v>
      </c>
      <c r="BH22" s="2"/>
      <c r="BI22" s="2"/>
      <c r="BJ22" s="2"/>
      <c r="BK22" s="2"/>
      <c r="BL22" s="2"/>
      <c r="BM22" s="2"/>
      <c r="BN22" s="2"/>
      <c r="BO22" s="2"/>
      <c r="BP22" s="361"/>
      <c r="BQ22" s="361"/>
      <c r="BR22" s="171" t="s">
        <v>424</v>
      </c>
      <c r="BS22" s="2"/>
      <c r="BT22" s="2"/>
      <c r="BU22" s="2"/>
      <c r="BV22" s="2"/>
      <c r="BW22" s="2"/>
      <c r="BX22" s="2"/>
      <c r="BY22" s="2"/>
      <c r="BZ22" s="2"/>
      <c r="CA22" s="2"/>
      <c r="CB22" s="2"/>
    </row>
    <row r="23" spans="1:80">
      <c r="A23" s="76" t="s">
        <v>558</v>
      </c>
      <c r="B23" s="3" t="s">
        <v>552</v>
      </c>
      <c r="C23" s="76" t="s">
        <v>558</v>
      </c>
      <c r="D23" s="2" t="s">
        <v>515</v>
      </c>
      <c r="E23" s="2"/>
      <c r="F23" s="2"/>
      <c r="G23" s="2"/>
      <c r="H23" s="2"/>
      <c r="I23" s="8"/>
      <c r="J23" s="2"/>
      <c r="K23" s="4"/>
      <c r="L23" s="4"/>
      <c r="M23" s="4"/>
      <c r="N23" s="4"/>
      <c r="O23" s="4"/>
      <c r="P23" s="4"/>
      <c r="Q23" s="4"/>
      <c r="R23" s="4"/>
      <c r="S23" s="4"/>
      <c r="T23" s="4"/>
      <c r="U23" s="4" t="s">
        <v>482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2"/>
      <c r="AJ23" s="2"/>
      <c r="AK23" s="2"/>
      <c r="AL23" s="2"/>
      <c r="AM23" s="2"/>
      <c r="AN23" s="2"/>
      <c r="AO23" s="2"/>
      <c r="AP23" s="84"/>
      <c r="AQ23" s="84"/>
      <c r="AR23" s="84"/>
      <c r="AS23" s="2"/>
      <c r="AT23" s="112" t="s">
        <v>493</v>
      </c>
      <c r="AU23" s="112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364" t="s">
        <v>255</v>
      </c>
      <c r="BH23" s="2"/>
      <c r="BI23" s="2"/>
      <c r="BJ23" s="2"/>
      <c r="BK23" s="2"/>
      <c r="BL23" s="2"/>
      <c r="BM23" s="2"/>
      <c r="BN23" s="2"/>
      <c r="BO23" s="361"/>
      <c r="BP23" s="361"/>
      <c r="BQ23" s="361"/>
      <c r="BR23" s="361"/>
      <c r="BS23" s="150" t="s">
        <v>455</v>
      </c>
      <c r="BT23" s="361"/>
      <c r="BU23" s="361"/>
      <c r="BV23" s="361"/>
      <c r="BW23" s="361"/>
      <c r="BX23" s="361"/>
      <c r="BY23" s="361"/>
      <c r="BZ23" s="361"/>
      <c r="CA23" s="361"/>
      <c r="CB23" s="2"/>
    </row>
    <row r="24" spans="1:80">
      <c r="A24" s="76"/>
      <c r="B24" s="3"/>
      <c r="C24" s="76"/>
      <c r="D24" s="372" t="s">
        <v>550</v>
      </c>
      <c r="E24" s="84"/>
      <c r="F24" s="84"/>
      <c r="G24" s="84"/>
      <c r="H24" s="84"/>
      <c r="I24" s="8"/>
      <c r="J24" s="2"/>
      <c r="K24" s="84"/>
      <c r="L24" s="84"/>
      <c r="M24" s="84"/>
      <c r="N24" s="84"/>
      <c r="O24" s="4"/>
      <c r="P24" s="4"/>
      <c r="Q24" s="4"/>
      <c r="R24" s="4"/>
      <c r="S24" s="4"/>
      <c r="T24" s="4"/>
      <c r="U24" s="4"/>
      <c r="V24" s="310" t="s">
        <v>483</v>
      </c>
      <c r="W24" s="171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2"/>
      <c r="AI24" s="2"/>
      <c r="AJ24" s="2"/>
      <c r="AK24" s="2"/>
      <c r="AL24" s="84"/>
      <c r="AM24" s="84"/>
      <c r="AN24" s="84"/>
      <c r="AO24" s="84"/>
      <c r="AP24" s="84"/>
      <c r="AQ24" s="84"/>
      <c r="AR24" s="84"/>
      <c r="AS24" s="2"/>
      <c r="AT24" s="2"/>
      <c r="AU24" s="157" t="s">
        <v>494</v>
      </c>
      <c r="AV24" s="2"/>
      <c r="AW24" s="2"/>
      <c r="AX24" s="2"/>
      <c r="AY24" s="84"/>
      <c r="AZ24" s="84"/>
      <c r="BA24" s="84"/>
      <c r="BB24" s="84"/>
      <c r="BC24" s="84"/>
      <c r="BD24" s="84"/>
      <c r="BE24" s="84"/>
      <c r="BF24" s="84"/>
      <c r="BG24" s="363" t="s">
        <v>256</v>
      </c>
      <c r="BH24" s="361"/>
      <c r="BI24" s="361"/>
      <c r="BJ24" s="361"/>
      <c r="BK24" s="361"/>
      <c r="BL24" s="361"/>
      <c r="BM24" s="361"/>
      <c r="BN24" s="361"/>
      <c r="BO24" s="361"/>
      <c r="BP24" s="361"/>
      <c r="BQ24" s="361"/>
      <c r="BR24" s="361"/>
      <c r="BS24" s="361"/>
      <c r="BT24" s="361"/>
      <c r="BU24" s="361"/>
      <c r="BV24" s="361"/>
      <c r="BW24" s="361"/>
      <c r="BX24" s="361"/>
      <c r="BY24" s="361"/>
      <c r="BZ24" s="361"/>
      <c r="CA24" s="2"/>
      <c r="CB24" s="2"/>
    </row>
    <row r="25" spans="1:80">
      <c r="A25" s="76"/>
      <c r="B25" s="88"/>
      <c r="C25" s="76"/>
      <c r="I25" s="8"/>
      <c r="J25" s="2"/>
      <c r="K25" s="84"/>
      <c r="L25" s="84"/>
      <c r="M25" s="84"/>
      <c r="N25" s="84"/>
      <c r="O25" s="84"/>
      <c r="P25" s="84"/>
      <c r="Q25" s="84"/>
      <c r="R25" s="84"/>
      <c r="S25" s="84"/>
      <c r="T25" s="4"/>
      <c r="U25" s="4"/>
      <c r="V25" s="4"/>
      <c r="W25" s="150" t="s">
        <v>434</v>
      </c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2"/>
      <c r="AI25" s="2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361"/>
      <c r="BH25" s="361"/>
      <c r="BI25" s="361"/>
      <c r="BJ25" s="361"/>
      <c r="BK25" s="361"/>
      <c r="BL25" s="361"/>
      <c r="BM25" s="361"/>
      <c r="BN25" s="361"/>
      <c r="BO25" s="361"/>
      <c r="BP25" s="361"/>
      <c r="BQ25" s="361"/>
      <c r="BR25" s="361"/>
      <c r="BS25" s="361"/>
      <c r="BT25" s="361"/>
      <c r="BU25" s="361"/>
      <c r="BV25" s="361"/>
      <c r="BW25" s="361"/>
      <c r="BX25" s="361"/>
      <c r="BY25" s="361"/>
      <c r="BZ25" s="361"/>
      <c r="CA25" s="2"/>
      <c r="CB25" s="2"/>
    </row>
    <row r="26" spans="1:80" ht="20.25">
      <c r="A26" s="76" t="s">
        <v>559</v>
      </c>
      <c r="B26" s="3" t="s">
        <v>553</v>
      </c>
      <c r="C26" s="76" t="s">
        <v>559</v>
      </c>
      <c r="D26" s="2" t="s">
        <v>515</v>
      </c>
      <c r="M26" s="84"/>
      <c r="N26" s="84"/>
      <c r="O26" s="84"/>
      <c r="P26" s="84"/>
      <c r="Q26" s="84"/>
      <c r="R26" s="84"/>
      <c r="S26" s="84"/>
      <c r="T26" s="4"/>
      <c r="U26" s="4"/>
      <c r="V26" s="4"/>
      <c r="W26" s="4"/>
      <c r="X26" s="171" t="s">
        <v>472</v>
      </c>
      <c r="Y26" s="171"/>
      <c r="Z26" s="4"/>
      <c r="AA26" s="4"/>
      <c r="AB26" s="4"/>
      <c r="AC26" s="4"/>
      <c r="AD26" s="4"/>
      <c r="AE26" s="4"/>
      <c r="AF26" s="4"/>
      <c r="AG26" s="4"/>
      <c r="AH26" s="2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391" t="s">
        <v>514</v>
      </c>
      <c r="BH26" s="361"/>
      <c r="BI26" s="361"/>
      <c r="BJ26" s="361"/>
      <c r="BK26" s="361"/>
      <c r="BL26" s="361"/>
      <c r="BM26" s="361"/>
      <c r="BN26" s="361"/>
      <c r="BO26" s="361"/>
      <c r="BP26" s="361"/>
      <c r="BQ26" s="361"/>
      <c r="BR26" s="361"/>
      <c r="BS26" s="361"/>
      <c r="BT26" s="361"/>
      <c r="BU26" s="361"/>
      <c r="BV26" s="361"/>
      <c r="BW26" s="361"/>
      <c r="BX26" s="361"/>
      <c r="BY26" s="361"/>
      <c r="BZ26" s="361"/>
      <c r="CA26" s="2"/>
      <c r="CB26" s="2"/>
    </row>
    <row r="27" spans="1:80">
      <c r="B27" s="88"/>
      <c r="C27" s="76"/>
      <c r="D27" s="372" t="s">
        <v>550</v>
      </c>
      <c r="M27" s="84"/>
      <c r="N27" s="84"/>
      <c r="O27" s="84"/>
      <c r="P27" s="84"/>
      <c r="Q27" s="84"/>
      <c r="R27" s="84"/>
      <c r="S27" s="84"/>
      <c r="T27" s="4"/>
      <c r="U27" s="4"/>
      <c r="V27" s="4"/>
      <c r="W27" s="4"/>
      <c r="X27" s="4"/>
      <c r="Y27" s="4" t="s">
        <v>555</v>
      </c>
      <c r="Z27" s="171"/>
      <c r="AA27" s="4"/>
      <c r="AB27" s="4"/>
      <c r="AC27" s="4"/>
      <c r="AD27" s="4"/>
      <c r="AE27" s="4"/>
      <c r="AF27" s="4"/>
      <c r="AG27" s="4"/>
      <c r="AH27" s="2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361"/>
      <c r="BH27" s="361"/>
      <c r="BI27" s="361"/>
      <c r="BJ27" s="361"/>
      <c r="BK27" s="361"/>
      <c r="BL27" s="361"/>
      <c r="BM27" s="361"/>
      <c r="BN27" s="361"/>
      <c r="BO27" s="361"/>
      <c r="BP27" s="361"/>
      <c r="BQ27" s="361"/>
      <c r="BR27" s="361"/>
      <c r="BS27" s="361"/>
      <c r="BT27" s="361"/>
      <c r="BU27" s="361"/>
      <c r="BV27" s="361"/>
      <c r="BW27" s="361"/>
      <c r="BX27" s="361"/>
      <c r="BY27" s="361"/>
      <c r="BZ27" s="361"/>
      <c r="CA27" s="2"/>
      <c r="CB27" s="2"/>
    </row>
    <row r="28" spans="1:80">
      <c r="B28" s="88"/>
      <c r="C28" s="76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4"/>
      <c r="Y28" s="4"/>
      <c r="Z28" s="171" t="s">
        <v>480</v>
      </c>
      <c r="AA28" s="4"/>
      <c r="AB28" s="4"/>
      <c r="AC28" s="4"/>
      <c r="AD28" s="4"/>
      <c r="AE28" s="4"/>
      <c r="AF28" s="4"/>
      <c r="AG28" s="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361"/>
      <c r="BH28" s="361"/>
      <c r="BI28" s="361"/>
      <c r="BJ28" s="361"/>
      <c r="BK28" s="361"/>
      <c r="BL28" s="361"/>
      <c r="BM28" s="361"/>
      <c r="BN28" s="361"/>
      <c r="BO28" s="361"/>
      <c r="BP28" s="361"/>
      <c r="BQ28" s="361"/>
      <c r="BR28" s="361"/>
      <c r="BS28" s="361"/>
      <c r="BT28" s="361"/>
      <c r="BU28" s="361"/>
      <c r="BV28" s="361"/>
      <c r="BW28" s="361"/>
      <c r="BX28" s="361"/>
      <c r="BY28" s="361"/>
      <c r="BZ28" s="361"/>
      <c r="CA28" s="2"/>
      <c r="CB28" s="2"/>
    </row>
    <row r="29" spans="1:80">
      <c r="B29" s="88"/>
      <c r="C29" s="76" t="s">
        <v>560</v>
      </c>
      <c r="D29" s="2" t="s">
        <v>515</v>
      </c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4"/>
      <c r="Y29" s="4"/>
      <c r="Z29" s="4"/>
      <c r="AA29" s="4" t="s">
        <v>473</v>
      </c>
      <c r="AB29" s="4"/>
      <c r="AC29" s="4"/>
      <c r="AD29" s="4"/>
      <c r="AE29" s="4"/>
      <c r="AF29" s="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361"/>
      <c r="BH29" s="361"/>
      <c r="BI29" s="361"/>
      <c r="BJ29" s="361"/>
      <c r="BK29" s="361"/>
      <c r="BL29" s="361"/>
      <c r="BM29" s="361"/>
      <c r="BN29" s="361"/>
      <c r="BO29" s="361"/>
      <c r="BP29" s="361"/>
      <c r="BQ29" s="361"/>
      <c r="BR29" s="361"/>
      <c r="BS29" s="361"/>
      <c r="BT29" s="361"/>
      <c r="BU29" s="361"/>
      <c r="BV29" s="361"/>
      <c r="BW29" s="361"/>
      <c r="BX29" s="361"/>
      <c r="BY29" s="361"/>
      <c r="BZ29" s="361"/>
    </row>
    <row r="30" spans="1:80">
      <c r="B30" s="88"/>
      <c r="C30" s="76"/>
      <c r="D30" s="372" t="s">
        <v>551</v>
      </c>
      <c r="L30" s="3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4"/>
      <c r="Y30" s="4"/>
      <c r="Z30" s="4"/>
      <c r="AA30" s="4"/>
      <c r="AB30" s="170" t="s">
        <v>399</v>
      </c>
      <c r="AC30" s="4"/>
      <c r="AD30" s="4"/>
      <c r="AE30" s="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361"/>
      <c r="BH30" s="361"/>
      <c r="BI30" s="361"/>
      <c r="BJ30" s="361"/>
      <c r="BK30" s="361"/>
      <c r="BL30" s="361"/>
      <c r="BM30" s="361"/>
      <c r="BN30" s="361"/>
      <c r="BO30" s="361"/>
      <c r="BP30" s="361"/>
      <c r="BQ30" s="361"/>
      <c r="BR30" s="361"/>
      <c r="BS30" s="361"/>
      <c r="BT30" s="361"/>
      <c r="BU30" s="361"/>
      <c r="BV30" s="361"/>
      <c r="BW30" s="361"/>
      <c r="BX30" s="361"/>
      <c r="BY30" s="361"/>
      <c r="BZ30" s="361"/>
    </row>
    <row r="31" spans="1:80">
      <c r="B31" s="88"/>
      <c r="C31" s="76"/>
      <c r="L31" s="3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4"/>
      <c r="AA31" s="4"/>
      <c r="AB31" s="4"/>
      <c r="AC31" s="171" t="s">
        <v>474</v>
      </c>
      <c r="AD31" s="84"/>
      <c r="AE31" s="361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361"/>
      <c r="BH31" s="361"/>
      <c r="BI31" s="361"/>
      <c r="BJ31" s="361"/>
      <c r="BK31" s="361"/>
      <c r="BL31" s="361"/>
      <c r="BM31" s="361"/>
      <c r="BN31" s="361"/>
      <c r="BO31" s="361"/>
      <c r="BP31" s="361"/>
      <c r="BQ31" s="361"/>
      <c r="BR31" s="361"/>
      <c r="BS31" s="361"/>
      <c r="BT31" s="361"/>
      <c r="BU31" s="361"/>
      <c r="BV31" s="361"/>
      <c r="BW31" s="361"/>
      <c r="BX31" s="361"/>
      <c r="BY31" s="361"/>
      <c r="BZ31" s="361"/>
    </row>
    <row r="32" spans="1:80">
      <c r="B32" s="88"/>
      <c r="C32" s="76" t="s">
        <v>561</v>
      </c>
      <c r="D32" s="2" t="s">
        <v>515</v>
      </c>
      <c r="L32" s="3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361"/>
      <c r="AC32" s="84"/>
      <c r="AD32" s="150" t="s">
        <v>454</v>
      </c>
      <c r="AE32" s="361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361"/>
      <c r="BH32" s="361"/>
      <c r="BI32" s="361"/>
      <c r="BJ32" s="361"/>
      <c r="BK32" s="361"/>
      <c r="BL32" s="361"/>
      <c r="BM32" s="361"/>
      <c r="BN32" s="361"/>
      <c r="BO32" s="361"/>
      <c r="BP32" s="361"/>
      <c r="BQ32" s="361"/>
      <c r="BR32" s="361"/>
      <c r="BS32" s="361"/>
      <c r="BT32" s="361"/>
      <c r="BU32" s="361"/>
      <c r="BV32" s="361"/>
      <c r="BW32" s="361"/>
      <c r="BX32" s="361"/>
      <c r="BY32" s="361"/>
      <c r="BZ32" s="361"/>
    </row>
    <row r="33" spans="2:78">
      <c r="B33" s="88"/>
      <c r="C33" s="8"/>
      <c r="D33" s="372" t="s">
        <v>551</v>
      </c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361"/>
      <c r="AC33" s="84"/>
      <c r="AD33" s="84"/>
      <c r="AE33" s="171" t="s">
        <v>484</v>
      </c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361"/>
      <c r="BH33" s="361"/>
      <c r="BI33" s="361"/>
      <c r="BJ33" s="361"/>
      <c r="BK33" s="361"/>
      <c r="BL33" s="361"/>
      <c r="BM33" s="361"/>
      <c r="BN33" s="361"/>
      <c r="BO33" s="361"/>
      <c r="BP33" s="361"/>
      <c r="BQ33" s="361"/>
      <c r="BR33" s="361"/>
      <c r="BS33" s="361"/>
      <c r="BT33" s="361"/>
      <c r="BU33" s="361"/>
      <c r="BV33" s="361"/>
      <c r="BW33" s="361"/>
      <c r="BX33" s="361"/>
      <c r="BY33" s="361"/>
      <c r="BZ33" s="361"/>
    </row>
    <row r="34" spans="2:78"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361"/>
      <c r="AC34" s="84"/>
      <c r="AD34" s="84"/>
      <c r="AE34" s="361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361"/>
      <c r="BH34" s="361"/>
      <c r="BI34" s="361"/>
      <c r="BJ34" s="361"/>
      <c r="BK34" s="361"/>
      <c r="BL34" s="361"/>
      <c r="BM34" s="361"/>
      <c r="BN34" s="361"/>
      <c r="BO34" s="361"/>
      <c r="BP34" s="361"/>
      <c r="BQ34" s="361"/>
      <c r="BR34" s="361"/>
      <c r="BS34" s="361"/>
      <c r="BT34" s="361"/>
      <c r="BU34" s="361"/>
      <c r="BV34" s="361"/>
      <c r="BW34" s="361"/>
      <c r="BX34" s="361"/>
      <c r="BY34" s="361"/>
      <c r="BZ34" s="361"/>
    </row>
    <row r="35" spans="2:78"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361"/>
      <c r="AC35" s="84"/>
      <c r="AD35" s="84"/>
      <c r="AE35" s="361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361"/>
      <c r="BH35" s="361"/>
      <c r="BI35" s="361"/>
      <c r="BJ35" s="361"/>
      <c r="BK35" s="361"/>
      <c r="BL35" s="361"/>
      <c r="BM35" s="361"/>
      <c r="BN35" s="361"/>
      <c r="BO35" s="361"/>
      <c r="BP35" s="361"/>
      <c r="BQ35" s="361"/>
      <c r="BR35" s="361"/>
      <c r="BS35" s="361"/>
      <c r="BT35" s="361"/>
      <c r="BU35" s="361"/>
      <c r="BV35" s="361"/>
      <c r="BW35" s="361"/>
      <c r="BX35" s="361"/>
      <c r="BY35" s="361"/>
      <c r="BZ35" s="361"/>
    </row>
    <row r="36" spans="2:78"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361"/>
      <c r="AC36" s="84"/>
      <c r="AD36" s="84"/>
      <c r="AE36" s="361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361"/>
      <c r="BH36" s="361"/>
      <c r="BI36" s="361"/>
      <c r="BJ36" s="361"/>
      <c r="BK36" s="361"/>
      <c r="BL36" s="361"/>
      <c r="BM36" s="361"/>
      <c r="BN36" s="361"/>
      <c r="BO36" s="361"/>
      <c r="BP36" s="361"/>
      <c r="BQ36" s="361"/>
      <c r="BR36" s="361"/>
      <c r="BS36" s="361"/>
      <c r="BT36" s="361"/>
      <c r="BU36" s="361"/>
      <c r="BV36" s="361"/>
      <c r="BW36" s="361"/>
      <c r="BX36" s="361"/>
      <c r="BY36" s="361"/>
      <c r="BZ36" s="361"/>
    </row>
    <row r="37" spans="2:78"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361"/>
      <c r="AC37" s="84"/>
      <c r="AD37" s="84"/>
      <c r="AE37" s="361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361"/>
      <c r="BH37" s="361"/>
      <c r="BI37" s="361"/>
      <c r="BJ37" s="361"/>
      <c r="BK37" s="361"/>
      <c r="BL37" s="361"/>
      <c r="BM37" s="361"/>
      <c r="BN37" s="361"/>
      <c r="BO37" s="361"/>
      <c r="BP37" s="361"/>
      <c r="BQ37" s="361"/>
      <c r="BR37" s="361"/>
      <c r="BS37" s="361"/>
      <c r="BT37" s="361"/>
      <c r="BU37" s="361"/>
      <c r="BV37" s="361"/>
      <c r="BW37" s="361"/>
      <c r="BX37" s="361"/>
      <c r="BY37" s="361"/>
      <c r="BZ37" s="361"/>
    </row>
    <row r="38" spans="2:78"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361"/>
      <c r="AC38" s="84"/>
      <c r="AD38" s="84"/>
      <c r="AE38" s="361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361"/>
      <c r="BH38" s="361"/>
      <c r="BI38" s="361"/>
      <c r="BJ38" s="361"/>
      <c r="BK38" s="361"/>
      <c r="BL38" s="361"/>
      <c r="BM38" s="361"/>
      <c r="BN38" s="361"/>
      <c r="BO38" s="361"/>
      <c r="BP38" s="361"/>
      <c r="BQ38" s="361"/>
      <c r="BR38" s="361"/>
      <c r="BS38" s="361"/>
      <c r="BT38" s="361"/>
      <c r="BU38" s="361"/>
      <c r="BV38" s="361"/>
      <c r="BW38" s="361"/>
      <c r="BX38" s="361"/>
      <c r="BY38" s="361"/>
      <c r="BZ38" s="361"/>
    </row>
  </sheetData>
  <mergeCells count="13">
    <mergeCell ref="CA1:CB1"/>
    <mergeCell ref="A11:B11"/>
    <mergeCell ref="E1:G1"/>
    <mergeCell ref="AY1:BD1"/>
    <mergeCell ref="BE1:BH1"/>
    <mergeCell ref="BI1:BT1"/>
    <mergeCell ref="A1:A2"/>
    <mergeCell ref="B1:B2"/>
    <mergeCell ref="K1:AI1"/>
    <mergeCell ref="AJ1:AX1"/>
    <mergeCell ref="C1:D1"/>
    <mergeCell ref="BU1:BZ1"/>
    <mergeCell ref="H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5"/>
  <sheetViews>
    <sheetView workbookViewId="0">
      <pane ySplit="2" topLeftCell="A3" activePane="bottomLeft" state="frozen"/>
      <selection pane="bottomLeft" activeCell="O20" sqref="O20"/>
    </sheetView>
  </sheetViews>
  <sheetFormatPr defaultRowHeight="11.25"/>
  <cols>
    <col min="1" max="1" width="7.28515625" style="8" bestFit="1" customWidth="1"/>
    <col min="2" max="2" width="10.7109375" style="133" customWidth="1"/>
    <col min="3" max="3" width="52.42578125" style="88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1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751" t="s">
        <v>1</v>
      </c>
      <c r="B1" s="753" t="s">
        <v>2</v>
      </c>
      <c r="C1" s="755" t="s">
        <v>0</v>
      </c>
      <c r="D1" s="757" t="s">
        <v>7</v>
      </c>
      <c r="E1" s="746" t="s">
        <v>6</v>
      </c>
      <c r="F1" s="747"/>
      <c r="G1" s="748" t="s">
        <v>5</v>
      </c>
      <c r="H1" s="749"/>
      <c r="I1" s="746" t="s">
        <v>64</v>
      </c>
      <c r="J1" s="747"/>
      <c r="K1" s="616" t="s">
        <v>9</v>
      </c>
      <c r="L1" s="565" t="s">
        <v>400</v>
      </c>
      <c r="M1" s="762"/>
      <c r="N1" s="565" t="s">
        <v>84</v>
      </c>
      <c r="O1" s="566"/>
      <c r="P1" s="566"/>
      <c r="Q1" s="566"/>
      <c r="R1" s="566"/>
      <c r="S1" s="758" t="s">
        <v>86</v>
      </c>
      <c r="T1" s="758"/>
      <c r="U1" s="758"/>
      <c r="V1" s="758"/>
      <c r="W1" s="758"/>
      <c r="X1" s="758"/>
      <c r="Y1" s="758"/>
    </row>
    <row r="2" spans="1:29" ht="15.75" customHeight="1" thickBot="1">
      <c r="A2" s="752"/>
      <c r="B2" s="754"/>
      <c r="C2" s="756"/>
      <c r="D2" s="564"/>
      <c r="E2" s="61"/>
      <c r="F2" s="36" t="s">
        <v>9</v>
      </c>
      <c r="G2" s="61"/>
      <c r="H2" s="62" t="s">
        <v>9</v>
      </c>
      <c r="I2" s="61"/>
      <c r="J2" s="36" t="s">
        <v>9</v>
      </c>
      <c r="K2" s="617"/>
      <c r="L2" s="334"/>
      <c r="M2" s="173" t="s">
        <v>9</v>
      </c>
      <c r="N2" s="174" t="s">
        <v>142</v>
      </c>
      <c r="O2" s="174" t="s">
        <v>400</v>
      </c>
      <c r="P2" s="174" t="s">
        <v>364</v>
      </c>
      <c r="Q2" s="174" t="s">
        <v>59</v>
      </c>
      <c r="R2" s="174" t="s">
        <v>141</v>
      </c>
      <c r="S2" s="759" t="s">
        <v>405</v>
      </c>
      <c r="T2" s="760"/>
      <c r="U2" s="760"/>
      <c r="V2" s="760"/>
      <c r="W2" s="760"/>
      <c r="X2" s="761"/>
      <c r="Y2" s="175" t="s">
        <v>47</v>
      </c>
    </row>
    <row r="3" spans="1:29" s="5" customFormat="1">
      <c r="A3" s="360" t="str">
        <f>'1-συμβολαια'!A3</f>
        <v>11ο</v>
      </c>
      <c r="B3" s="367">
        <f>'1-συμβολαια'!B3</f>
        <v>38833</v>
      </c>
      <c r="C3" s="358" t="str">
        <f>'1-συμβολαια'!C3</f>
        <v>γονική [1/2 οικόπεδο Ποταμιά 47,70μ2 ΜΕ οικία 2όροφη (27,16μ2 έκαστος)</v>
      </c>
      <c r="D3" s="365">
        <f>'1-συμβολαια'!D3</f>
        <v>3153.08</v>
      </c>
      <c r="E3" s="317"/>
      <c r="F3" s="317"/>
      <c r="G3" s="317"/>
      <c r="H3" s="317"/>
      <c r="I3" s="317"/>
      <c r="J3" s="317"/>
      <c r="K3" s="319">
        <f>'1-συμβολαια'!N3</f>
        <v>91.120000000000019</v>
      </c>
      <c r="L3" s="319">
        <f>'2-δικαιώμ'!N3+'5-αντίγρ'!O3</f>
        <v>10.515544</v>
      </c>
      <c r="M3" s="319">
        <v>10.52</v>
      </c>
      <c r="N3" s="319">
        <f>'1-συμβολαια'!O3</f>
        <v>14.20141599999998</v>
      </c>
      <c r="O3" s="319">
        <f t="shared" ref="O3:O10" si="0">L3-M3</f>
        <v>-4.4559999999993494E-3</v>
      </c>
      <c r="P3" s="319">
        <f>'8-κ-15-17'!AG3</f>
        <v>-3.6300000000011323E-3</v>
      </c>
      <c r="Q3" s="319">
        <f>'5-αντίγρ'!AM3+'6-μεταγρ'!O3+'6-μεταγρ'!P3+'7-προςΔΟΥ'!K3+'11-χαρτόσ'!H3+'13-ντιΜιΧο'!CB3</f>
        <v>16.88</v>
      </c>
      <c r="R3" s="319">
        <f>'13-ντιΜιΧο'!CA3</f>
        <v>326.10000000000002</v>
      </c>
      <c r="S3" s="272"/>
      <c r="T3" s="264"/>
      <c r="U3" s="264"/>
      <c r="V3" s="264"/>
      <c r="W3" s="264"/>
      <c r="X3" s="264"/>
      <c r="Y3" s="267"/>
    </row>
    <row r="4" spans="1:29" s="5" customFormat="1" ht="12" thickBot="1">
      <c r="A4" s="426">
        <f>'1-συμβολαια'!A4</f>
        <v>0</v>
      </c>
      <c r="B4" s="419"/>
      <c r="C4" s="420" t="str">
        <f>'1-συμβολαια'!C4</f>
        <v>χρησικτησία οικοπέδου = 1980 μητρός ΔΩΡΕΑ άτυπος</v>
      </c>
      <c r="D4" s="421">
        <f>'1-συμβολαια'!D4</f>
        <v>1431</v>
      </c>
      <c r="E4" s="403"/>
      <c r="F4" s="403"/>
      <c r="G4" s="403"/>
      <c r="H4" s="403"/>
      <c r="I4" s="403"/>
      <c r="J4" s="403"/>
      <c r="K4" s="404">
        <f>'1-συμβολαια'!N4</f>
        <v>0</v>
      </c>
      <c r="L4" s="404">
        <f>'2-δικαιώμ'!N4+'5-αντίγρ'!O4</f>
        <v>3.8958000000000004</v>
      </c>
      <c r="M4" s="404"/>
      <c r="N4" s="404">
        <f>'1-συμβολαια'!O4</f>
        <v>37.276200000000003</v>
      </c>
      <c r="O4" s="404">
        <f t="shared" si="0"/>
        <v>3.8958000000000004</v>
      </c>
      <c r="P4" s="404">
        <f>'8-κ-15-17'!AG4</f>
        <v>11.090250000000001</v>
      </c>
      <c r="Q4" s="404">
        <f>'5-αντίγρ'!AM4+'6-μεταγρ'!O4+'6-μεταγρ'!P4+'7-προςΔΟΥ'!K4+'11-χαρτόσ'!H4+'13-ντιΜιΧο'!CB4</f>
        <v>3</v>
      </c>
      <c r="R4" s="404">
        <f>'13-ντιΜιΧο'!CA4</f>
        <v>140</v>
      </c>
      <c r="S4" s="503"/>
      <c r="T4" s="467"/>
      <c r="U4" s="467"/>
      <c r="V4" s="467"/>
      <c r="W4" s="467"/>
      <c r="X4" s="467"/>
      <c r="Y4" s="428"/>
    </row>
    <row r="5" spans="1:29" s="5" customFormat="1">
      <c r="A5" s="444" t="str">
        <f>'1-συμβολαια'!A5</f>
        <v>12ο</v>
      </c>
      <c r="B5" s="367">
        <f>'1-συμβολαια'!B5</f>
        <v>38833</v>
      </c>
      <c r="C5" s="417" t="str">
        <f>'1-συμβολαια'!C5</f>
        <v>δωρεά [1/2 οικόπεδο Ποταμιά 47,70μ2 ΜΕ οικία 2όροφη (27,16μ2 έκαστος)</v>
      </c>
      <c r="D5" s="418">
        <f>'1-συμβολαια'!D5</f>
        <v>3153.08</v>
      </c>
      <c r="E5" s="320"/>
      <c r="F5" s="320"/>
      <c r="G5" s="320"/>
      <c r="H5" s="320"/>
      <c r="I5" s="320"/>
      <c r="J5" s="320"/>
      <c r="K5" s="319">
        <f>'1-συμβολαια'!N5</f>
        <v>91.120000000000019</v>
      </c>
      <c r="L5" s="319">
        <f>'2-δικαιώμ'!N5+'5-αντίγρ'!O5</f>
        <v>10.515544</v>
      </c>
      <c r="M5" s="319">
        <v>10.52</v>
      </c>
      <c r="N5" s="319">
        <f>'1-συμβολαια'!O5</f>
        <v>14.20141599999998</v>
      </c>
      <c r="O5" s="319">
        <f t="shared" si="0"/>
        <v>-4.4559999999993494E-3</v>
      </c>
      <c r="P5" s="319">
        <f>'8-κ-15-17'!AG5</f>
        <v>-3.6300000000011323E-3</v>
      </c>
      <c r="Q5" s="319">
        <f>'5-αντίγρ'!AM5+'6-μεταγρ'!O5+'6-μεταγρ'!P5+'7-προςΔΟΥ'!K5+'11-χαρτόσ'!H5+'13-ντιΜιΧο'!CB5</f>
        <v>16.88</v>
      </c>
      <c r="R5" s="319">
        <f>'13-ντιΜιΧο'!CA5</f>
        <v>262.89999999999998</v>
      </c>
      <c r="S5" s="272"/>
      <c r="T5" s="268"/>
      <c r="U5" s="268"/>
      <c r="V5" s="268"/>
      <c r="W5" s="268"/>
      <c r="X5" s="268"/>
      <c r="Y5" s="263"/>
    </row>
    <row r="6" spans="1:29" s="5" customFormat="1" ht="12" thickBot="1">
      <c r="A6" s="445">
        <f>'1-συμβολαια'!A6</f>
        <v>0</v>
      </c>
      <c r="B6" s="419"/>
      <c r="C6" s="420" t="str">
        <f>'1-συμβολαια'!C6</f>
        <v>χρησικτησία οικοπέδου = 1980 μητρός ΔΩΡΕΑ άτυπος</v>
      </c>
      <c r="D6" s="421">
        <f>'1-συμβολαια'!D6</f>
        <v>1431</v>
      </c>
      <c r="E6" s="415"/>
      <c r="F6" s="415"/>
      <c r="G6" s="415"/>
      <c r="H6" s="415"/>
      <c r="I6" s="415"/>
      <c r="J6" s="415"/>
      <c r="K6" s="404">
        <f>'1-συμβολαια'!N6</f>
        <v>0</v>
      </c>
      <c r="L6" s="404">
        <f>'2-δικαιώμ'!N6+'5-αντίγρ'!O6</f>
        <v>3.8958000000000004</v>
      </c>
      <c r="M6" s="404"/>
      <c r="N6" s="404">
        <f>'1-συμβολαια'!O6</f>
        <v>37.276200000000003</v>
      </c>
      <c r="O6" s="404">
        <f t="shared" si="0"/>
        <v>3.8958000000000004</v>
      </c>
      <c r="P6" s="404">
        <f>'8-κ-15-17'!AG6</f>
        <v>11.090250000000001</v>
      </c>
      <c r="Q6" s="404">
        <f>'5-αντίγρ'!AM6+'6-μεταγρ'!O6+'6-μεταγρ'!P6+'7-προςΔΟΥ'!K6+'11-χαρτόσ'!H6+'13-ντιΜιΧο'!CB6</f>
        <v>3</v>
      </c>
      <c r="R6" s="404">
        <f>'13-ντιΜιΧο'!CA6</f>
        <v>140</v>
      </c>
      <c r="S6" s="503"/>
      <c r="T6" s="467"/>
      <c r="U6" s="467"/>
      <c r="V6" s="467"/>
      <c r="W6" s="467"/>
      <c r="X6" s="467"/>
      <c r="Y6" s="428"/>
    </row>
    <row r="7" spans="1:29" s="5" customFormat="1">
      <c r="A7" s="409" t="str">
        <f>'1-συμβολαια'!A7</f>
        <v>13ο</v>
      </c>
      <c r="B7" s="367">
        <f>'1-συμβολαια'!B7</f>
        <v>39416</v>
      </c>
      <c r="C7" s="417" t="str">
        <f>'1-συμβολαια'!C7</f>
        <v>γονικής 5393 ΔΙΟΡΘΩΣΗ</v>
      </c>
      <c r="D7" s="418">
        <f>'1-συμβολαια'!D7</f>
        <v>130.94</v>
      </c>
      <c r="E7" s="320"/>
      <c r="F7" s="320"/>
      <c r="G7" s="320"/>
      <c r="H7" s="320"/>
      <c r="I7" s="320"/>
      <c r="J7" s="320"/>
      <c r="K7" s="319">
        <f>'1-συμβολαια'!N7</f>
        <v>118.23</v>
      </c>
      <c r="L7" s="319">
        <f>'2-δικαιώμ'!N7+'5-αντίγρ'!O7</f>
        <v>6.8356920000000017</v>
      </c>
      <c r="M7" s="319">
        <v>6.84</v>
      </c>
      <c r="N7" s="319">
        <f>'1-συμβολαια'!O7</f>
        <v>-17.494411999999997</v>
      </c>
      <c r="O7" s="319">
        <f t="shared" si="0"/>
        <v>-4.3079999999982022E-3</v>
      </c>
      <c r="P7" s="319">
        <f>'8-κ-15-17'!AG7</f>
        <v>4.7850000000000392E-3</v>
      </c>
      <c r="Q7" s="319">
        <f>'5-αντίγρ'!AM7+'6-μεταγρ'!O7+'6-μεταγρ'!P7+'7-προςΔΟΥ'!K7+'11-χαρτόσ'!H7+'13-ντιΜιΧο'!CB7</f>
        <v>16.88</v>
      </c>
      <c r="R7" s="319">
        <f>'13-ντιΜιΧο'!CA7</f>
        <v>388.1</v>
      </c>
      <c r="S7" s="272"/>
      <c r="T7" s="268"/>
      <c r="U7" s="268"/>
      <c r="V7" s="268"/>
      <c r="W7" s="268"/>
      <c r="X7" s="268"/>
      <c r="Y7" s="263"/>
    </row>
    <row r="8" spans="1:29" s="5" customFormat="1">
      <c r="A8" s="345" t="str">
        <f>'1-συμβολαια'!A8</f>
        <v>14ο</v>
      </c>
      <c r="B8" s="394">
        <f>'1-συμβολαια'!B8</f>
        <v>39416</v>
      </c>
      <c r="C8" s="358" t="str">
        <f>'1-συμβολαια'!C8</f>
        <v>δωρεάς 5394 ΔΙΟΡΘΩΣΗ</v>
      </c>
      <c r="D8" s="365">
        <f>'1-συμβολαια'!D8</f>
        <v>130.94</v>
      </c>
      <c r="E8" s="335"/>
      <c r="F8" s="335"/>
      <c r="G8" s="335"/>
      <c r="H8" s="335"/>
      <c r="I8" s="335"/>
      <c r="J8" s="335"/>
      <c r="K8" s="318">
        <f>'1-συμβολαια'!N8</f>
        <v>118.23</v>
      </c>
      <c r="L8" s="318">
        <f>'2-δικαιώμ'!N8+'5-αντίγρ'!O8</f>
        <v>6.8356920000000017</v>
      </c>
      <c r="M8" s="318">
        <v>6.84</v>
      </c>
      <c r="N8" s="318">
        <f>'1-συμβολαια'!O8</f>
        <v>-17.494411999999997</v>
      </c>
      <c r="O8" s="318">
        <f t="shared" si="0"/>
        <v>-4.3079999999982022E-3</v>
      </c>
      <c r="P8" s="318">
        <f>'8-κ-15-17'!AG8</f>
        <v>4.7850000000000392E-3</v>
      </c>
      <c r="Q8" s="318">
        <f>'5-αντίγρ'!AM8+'6-μεταγρ'!O8+'6-μεταγρ'!P8+'7-προςΔΟΥ'!K8+'11-χαρτόσ'!H8+'13-ντιΜιΧο'!CB8</f>
        <v>16.88</v>
      </c>
      <c r="R8" s="318">
        <f>'13-ντιΜιΧο'!CA8</f>
        <v>324.89999999999998</v>
      </c>
      <c r="S8" s="524"/>
      <c r="T8" s="264"/>
      <c r="U8" s="264"/>
      <c r="V8" s="264"/>
      <c r="W8" s="264"/>
      <c r="X8" s="264"/>
      <c r="Y8" s="267"/>
    </row>
    <row r="9" spans="1:29" s="5" customFormat="1">
      <c r="A9" s="345" t="str">
        <f>'1-συμβολαια'!A9</f>
        <v>15ο</v>
      </c>
      <c r="B9" s="394">
        <f>'1-συμβολαια'!B9</f>
        <v>39416</v>
      </c>
      <c r="C9" s="358" t="str">
        <f>'1-συμβολαια'!C9</f>
        <v>γονικής 5942 ΔΙΟΡΘΩΣΗ</v>
      </c>
      <c r="D9" s="365">
        <f>'1-συμβολαια'!D9</f>
        <v>0</v>
      </c>
      <c r="E9" s="335"/>
      <c r="F9" s="335"/>
      <c r="G9" s="335"/>
      <c r="H9" s="335"/>
      <c r="I9" s="335"/>
      <c r="J9" s="335"/>
      <c r="K9" s="318">
        <f>'1-συμβολαια'!N9</f>
        <v>39.5</v>
      </c>
      <c r="L9" s="318">
        <f>'2-δικαιώμ'!N9+'5-αντίγρ'!O9</f>
        <v>3.9600000000000009</v>
      </c>
      <c r="M9" s="318"/>
      <c r="N9" s="318">
        <f>'1-συμβολαια'!O9</f>
        <v>18.54</v>
      </c>
      <c r="O9" s="318">
        <f t="shared" si="0"/>
        <v>3.9600000000000009</v>
      </c>
      <c r="P9" s="318">
        <f>'8-κ-15-17'!AG9</f>
        <v>0</v>
      </c>
      <c r="Q9" s="318">
        <f>'5-αντίγρ'!AM9+'6-μεταγρ'!O9+'6-μεταγρ'!P9+'7-προςΔΟΥ'!K9+'11-χαρτόσ'!H9+'13-ντιΜιΧο'!CB9</f>
        <v>8.92</v>
      </c>
      <c r="R9" s="318">
        <f>'13-ντιΜιΧο'!CA9</f>
        <v>288.89999999999998</v>
      </c>
      <c r="S9" s="524"/>
      <c r="T9" s="264"/>
      <c r="U9" s="264"/>
      <c r="V9" s="264"/>
      <c r="W9" s="264"/>
      <c r="X9" s="264"/>
      <c r="Y9" s="267"/>
    </row>
    <row r="10" spans="1:29" s="5" customFormat="1">
      <c r="A10" s="345" t="str">
        <f>'1-συμβολαια'!A10</f>
        <v>16ο</v>
      </c>
      <c r="B10" s="394">
        <f>'1-συμβολαια'!B10</f>
        <v>39416</v>
      </c>
      <c r="C10" s="358" t="str">
        <f>'1-συμβολαια'!C10</f>
        <v>δωρεάς 5943 ΔΙΟΡΘΩΣΗ</v>
      </c>
      <c r="D10" s="365">
        <f>'1-συμβολαια'!D10</f>
        <v>0</v>
      </c>
      <c r="E10" s="335"/>
      <c r="F10" s="335"/>
      <c r="G10" s="335"/>
      <c r="H10" s="335"/>
      <c r="I10" s="335"/>
      <c r="J10" s="335"/>
      <c r="K10" s="318">
        <f>'1-συμβολαια'!N10</f>
        <v>39.5</v>
      </c>
      <c r="L10" s="318">
        <f>'2-δικαιώμ'!N10+'5-αντίγρ'!O10</f>
        <v>3.9600000000000009</v>
      </c>
      <c r="M10" s="318"/>
      <c r="N10" s="318">
        <f>'1-συμβολαια'!O10</f>
        <v>18.54</v>
      </c>
      <c r="O10" s="318">
        <f t="shared" si="0"/>
        <v>3.9600000000000009</v>
      </c>
      <c r="P10" s="318">
        <f>'8-κ-15-17'!AG10</f>
        <v>0</v>
      </c>
      <c r="Q10" s="318">
        <f>'5-αντίγρ'!AM10+'6-μεταγρ'!O10+'6-μεταγρ'!P10+'7-προςΔΟΥ'!K10+'11-χαρτόσ'!H10+'13-ντιΜιΧο'!CB10</f>
        <v>8.92</v>
      </c>
      <c r="R10" s="318">
        <f>'13-ντιΜιΧο'!CA10</f>
        <v>263.89999999999998</v>
      </c>
      <c r="S10" s="524"/>
      <c r="T10" s="264"/>
      <c r="U10" s="264"/>
      <c r="V10" s="264"/>
      <c r="W10" s="264"/>
      <c r="X10" s="264"/>
      <c r="Y10" s="267"/>
    </row>
    <row r="11" spans="1:29">
      <c r="A11" s="750" t="s">
        <v>56</v>
      </c>
      <c r="B11" s="750"/>
      <c r="C11" s="750"/>
      <c r="D11" s="750"/>
      <c r="E11" s="451">
        <f t="shared" ref="E11:Y11" si="1">SUM(E3:E10)</f>
        <v>0</v>
      </c>
      <c r="F11" s="451">
        <f t="shared" si="1"/>
        <v>0</v>
      </c>
      <c r="G11" s="451">
        <f t="shared" si="1"/>
        <v>0</v>
      </c>
      <c r="H11" s="451">
        <f t="shared" si="1"/>
        <v>0</v>
      </c>
      <c r="I11" s="451">
        <f t="shared" si="1"/>
        <v>0</v>
      </c>
      <c r="J11" s="451">
        <f t="shared" si="1"/>
        <v>0</v>
      </c>
      <c r="K11" s="451">
        <f t="shared" si="1"/>
        <v>497.70000000000005</v>
      </c>
      <c r="L11" s="451">
        <f t="shared" si="1"/>
        <v>50.414072000000004</v>
      </c>
      <c r="M11" s="451">
        <f t="shared" si="1"/>
        <v>34.72</v>
      </c>
      <c r="N11" s="451">
        <f t="shared" si="1"/>
        <v>105.04640799999996</v>
      </c>
      <c r="O11" s="451">
        <f t="shared" si="1"/>
        <v>15.694072000000007</v>
      </c>
      <c r="P11" s="451">
        <f t="shared" si="1"/>
        <v>22.182809999999996</v>
      </c>
      <c r="Q11" s="451">
        <f t="shared" si="1"/>
        <v>91.36</v>
      </c>
      <c r="R11" s="451">
        <f t="shared" si="1"/>
        <v>2134.8000000000002</v>
      </c>
      <c r="S11" s="504">
        <f t="shared" si="1"/>
        <v>0</v>
      </c>
      <c r="T11" s="504">
        <f t="shared" si="1"/>
        <v>0</v>
      </c>
      <c r="U11" s="504">
        <f t="shared" si="1"/>
        <v>0</v>
      </c>
      <c r="V11" s="504">
        <f t="shared" si="1"/>
        <v>0</v>
      </c>
      <c r="W11" s="504">
        <f t="shared" si="1"/>
        <v>0</v>
      </c>
      <c r="X11" s="504">
        <f t="shared" si="1"/>
        <v>0</v>
      </c>
      <c r="Y11" s="505">
        <f t="shared" si="1"/>
        <v>0</v>
      </c>
    </row>
    <row r="13" spans="1:29">
      <c r="T13" s="81"/>
      <c r="U13" s="81"/>
      <c r="V13" s="81"/>
      <c r="W13" s="81"/>
      <c r="X13" s="81"/>
      <c r="Y13" s="81"/>
      <c r="Z13" s="81"/>
      <c r="AA13" s="81"/>
      <c r="AB13" s="81"/>
      <c r="AC13" s="81"/>
    </row>
    <row r="14" spans="1:29">
      <c r="T14" s="81"/>
      <c r="U14" s="81"/>
      <c r="V14" s="81"/>
      <c r="W14" s="81"/>
      <c r="X14" s="81"/>
      <c r="Y14" s="81"/>
      <c r="Z14" s="81"/>
      <c r="AA14" s="81"/>
      <c r="AB14" s="81"/>
      <c r="AC14" s="81"/>
    </row>
    <row r="15" spans="1:29" s="5" customFormat="1">
      <c r="A15" s="57"/>
      <c r="B15" s="108"/>
      <c r="C15" s="109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11:D11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5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66" t="s">
        <v>76</v>
      </c>
      <c r="B1" s="766"/>
      <c r="C1" s="766"/>
      <c r="D1" s="766"/>
      <c r="E1" s="766"/>
      <c r="F1" s="766"/>
      <c r="G1" s="766"/>
      <c r="H1" s="766"/>
      <c r="I1" s="766"/>
      <c r="J1" s="766"/>
      <c r="K1" s="766"/>
      <c r="L1" s="766"/>
      <c r="M1" s="766"/>
      <c r="N1" s="766"/>
      <c r="O1" s="766"/>
      <c r="P1" s="766"/>
      <c r="Q1" s="766"/>
    </row>
    <row r="2" spans="1:17" s="9" customFormat="1" ht="23.25" customHeight="1" thickBot="1">
      <c r="A2" s="240" t="s">
        <v>19</v>
      </c>
      <c r="B2" s="767" t="s">
        <v>29</v>
      </c>
      <c r="C2" s="768"/>
      <c r="D2" s="769"/>
      <c r="E2" s="770" t="s">
        <v>86</v>
      </c>
      <c r="F2" s="771"/>
      <c r="G2" s="771"/>
      <c r="H2" s="772"/>
      <c r="I2" s="773" t="s">
        <v>86</v>
      </c>
      <c r="J2" s="774"/>
      <c r="K2" s="774"/>
      <c r="L2" s="775"/>
      <c r="M2" s="241" t="s">
        <v>38</v>
      </c>
      <c r="N2" s="241" t="s">
        <v>39</v>
      </c>
      <c r="O2" s="241" t="s">
        <v>40</v>
      </c>
      <c r="P2" s="241" t="s">
        <v>41</v>
      </c>
      <c r="Q2" s="241" t="s">
        <v>42</v>
      </c>
    </row>
    <row r="3" spans="1:17" s="17" customFormat="1">
      <c r="A3" s="29" t="str">
        <f>'1-συμβολαια'!A3</f>
        <v>11ο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 t="str">
        <f>'1-συμβολαια'!A5</f>
        <v>12ο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 t="str">
        <f>'1-συμβολαια'!A7</f>
        <v>13ο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 t="str">
        <f>'1-συμβολαια'!A8</f>
        <v>14ο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15ο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 t="str">
        <f>'1-συμβολαια'!A10</f>
        <v>16ο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2" spans="1:17" ht="15.75" customHeight="1">
      <c r="B12" s="763" t="s">
        <v>106</v>
      </c>
      <c r="C12" s="763"/>
      <c r="D12" s="763"/>
      <c r="E12" s="763"/>
      <c r="F12" s="763"/>
      <c r="G12" s="763"/>
      <c r="H12" s="763"/>
      <c r="I12" s="763"/>
      <c r="J12" s="763"/>
      <c r="K12" s="763"/>
      <c r="L12" s="3"/>
      <c r="M12" s="3"/>
      <c r="N12" s="3"/>
      <c r="O12" s="3"/>
      <c r="P12" s="3"/>
      <c r="Q12" s="3"/>
    </row>
    <row r="13" spans="1:17" ht="15.75" customHeight="1">
      <c r="C13" s="765" t="s">
        <v>107</v>
      </c>
      <c r="D13" s="765"/>
      <c r="E13" s="765"/>
      <c r="F13" s="765"/>
      <c r="G13" s="765"/>
      <c r="H13" s="765"/>
      <c r="I13" s="765"/>
      <c r="J13" s="765"/>
      <c r="K13" s="765"/>
      <c r="L13" s="3"/>
      <c r="M13" s="3"/>
      <c r="N13" s="3"/>
      <c r="O13" s="3"/>
      <c r="P13" s="3"/>
      <c r="Q13" s="3"/>
    </row>
    <row r="14" spans="1:17" ht="15.75" customHeight="1">
      <c r="D14" s="763" t="s">
        <v>292</v>
      </c>
      <c r="E14" s="763"/>
      <c r="F14" s="763"/>
      <c r="G14" s="763"/>
      <c r="H14" s="763"/>
      <c r="I14" s="763"/>
      <c r="J14" s="763"/>
      <c r="K14" s="763"/>
      <c r="L14" s="763"/>
      <c r="M14" s="763"/>
      <c r="N14" s="763"/>
      <c r="O14" s="763"/>
      <c r="P14" s="3"/>
      <c r="Q14" s="3"/>
    </row>
    <row r="15" spans="1:17" s="5" customFormat="1" ht="15.75" customHeight="1">
      <c r="A15" s="57"/>
      <c r="B15" s="238"/>
      <c r="C15" s="238"/>
      <c r="D15" s="239"/>
      <c r="E15" s="765" t="s">
        <v>401</v>
      </c>
      <c r="F15" s="765"/>
      <c r="G15" s="765"/>
      <c r="H15" s="765"/>
      <c r="I15" s="765"/>
      <c r="J15" s="765"/>
      <c r="K15" s="765"/>
      <c r="L15" s="765"/>
      <c r="M15" s="765"/>
      <c r="N15" s="3"/>
      <c r="O15" s="3"/>
      <c r="P15" s="3"/>
      <c r="Q15" s="3"/>
    </row>
    <row r="16" spans="1:17" s="5" customFormat="1" ht="15.75" customHeight="1">
      <c r="A16" s="57"/>
      <c r="B16" s="238"/>
      <c r="C16" s="238"/>
      <c r="D16" s="239"/>
      <c r="E16" s="6"/>
      <c r="F16" s="763" t="s">
        <v>129</v>
      </c>
      <c r="G16" s="763"/>
      <c r="H16" s="763"/>
      <c r="I16" s="763"/>
      <c r="J16" s="763"/>
      <c r="K16" s="763"/>
      <c r="L16" s="763"/>
      <c r="M16" s="763"/>
      <c r="N16" s="763"/>
      <c r="O16" s="763"/>
      <c r="P16" s="763"/>
      <c r="Q16" s="3"/>
    </row>
    <row r="17" spans="1:23" s="5" customFormat="1" ht="15.75" customHeight="1">
      <c r="A17" s="57"/>
      <c r="B17" s="238"/>
      <c r="C17" s="238"/>
      <c r="D17" s="239"/>
      <c r="E17" s="6"/>
      <c r="F17" s="6"/>
      <c r="G17" s="765" t="s">
        <v>402</v>
      </c>
      <c r="H17" s="765"/>
      <c r="I17" s="765"/>
      <c r="J17" s="765"/>
      <c r="K17" s="765"/>
      <c r="L17" s="765"/>
      <c r="M17" s="765"/>
      <c r="N17" s="765"/>
      <c r="O17" s="765"/>
      <c r="P17" s="765"/>
      <c r="Q17" s="765"/>
    </row>
    <row r="18" spans="1:23" s="5" customFormat="1" ht="15.75" customHeight="1">
      <c r="A18" s="57"/>
      <c r="B18" s="238"/>
      <c r="C18" s="238"/>
      <c r="D18" s="239"/>
      <c r="E18" s="6"/>
      <c r="F18" s="6"/>
      <c r="G18" s="233"/>
      <c r="H18" s="763" t="s">
        <v>108</v>
      </c>
      <c r="I18" s="763"/>
      <c r="J18" s="763"/>
      <c r="K18" s="763"/>
      <c r="L18" s="763"/>
      <c r="M18" s="763"/>
      <c r="N18" s="763"/>
      <c r="O18" s="3"/>
      <c r="P18" s="3"/>
      <c r="Q18" s="3"/>
      <c r="R18" s="3"/>
      <c r="S18" s="3"/>
      <c r="T18" s="3"/>
      <c r="U18" s="3"/>
      <c r="V18" s="3"/>
      <c r="W18" s="3"/>
    </row>
    <row r="19" spans="1:23" s="5" customFormat="1" ht="15.75" customHeight="1">
      <c r="A19" s="57"/>
      <c r="B19" s="238"/>
      <c r="C19" s="238"/>
      <c r="D19" s="239"/>
      <c r="E19" s="6"/>
      <c r="F19" s="6"/>
      <c r="G19" s="233"/>
      <c r="H19" s="6"/>
      <c r="I19" s="765" t="s">
        <v>109</v>
      </c>
      <c r="J19" s="765"/>
      <c r="K19" s="765"/>
      <c r="L19" s="765"/>
      <c r="M19" s="765"/>
      <c r="N19" s="765"/>
      <c r="O19" s="765"/>
      <c r="P19" s="765"/>
      <c r="Q19" s="765"/>
      <c r="R19" s="765"/>
      <c r="S19" s="3"/>
      <c r="T19" s="3"/>
      <c r="U19" s="3"/>
      <c r="V19" s="3"/>
      <c r="W19" s="3"/>
    </row>
    <row r="20" spans="1:23" s="5" customFormat="1" ht="15.75" customHeight="1">
      <c r="A20" s="57"/>
      <c r="B20" s="238"/>
      <c r="C20" s="238"/>
      <c r="D20" s="239"/>
      <c r="E20" s="6"/>
      <c r="F20" s="6"/>
      <c r="G20" s="233"/>
      <c r="H20" s="6"/>
      <c r="I20" s="6"/>
      <c r="J20" s="763" t="s">
        <v>110</v>
      </c>
      <c r="K20" s="763"/>
      <c r="L20" s="763"/>
      <c r="M20" s="763"/>
      <c r="N20" s="763"/>
      <c r="O20" s="763"/>
      <c r="P20" s="763"/>
      <c r="Q20" s="763"/>
      <c r="R20" s="3"/>
      <c r="S20" s="3"/>
      <c r="T20" s="3"/>
      <c r="U20" s="3"/>
      <c r="V20" s="3"/>
      <c r="W20" s="3"/>
    </row>
    <row r="21" spans="1:23" s="5" customFormat="1" ht="15.75" customHeight="1">
      <c r="A21" s="57"/>
      <c r="B21" s="238"/>
      <c r="C21" s="238"/>
      <c r="D21" s="239"/>
      <c r="E21" s="6"/>
      <c r="F21" s="6"/>
      <c r="G21" s="233"/>
      <c r="H21" s="6"/>
      <c r="I21" s="6"/>
      <c r="J21" s="6"/>
      <c r="K21" s="764" t="s">
        <v>130</v>
      </c>
      <c r="L21" s="764"/>
      <c r="M21" s="764"/>
      <c r="N21" s="764"/>
      <c r="O21" s="764"/>
      <c r="P21" s="764"/>
      <c r="Q21" s="764"/>
      <c r="R21" s="764"/>
      <c r="S21" s="764"/>
      <c r="T21" s="764"/>
      <c r="U21" s="764"/>
      <c r="V21" s="3"/>
      <c r="W21" s="3"/>
    </row>
    <row r="22" spans="1:23" s="5" customFormat="1" ht="15.75" customHeight="1">
      <c r="A22" s="57"/>
      <c r="B22" s="238"/>
      <c r="C22" s="238"/>
      <c r="D22" s="239"/>
      <c r="E22" s="6"/>
      <c r="F22" s="6"/>
      <c r="G22" s="233"/>
      <c r="H22" s="6"/>
      <c r="I22" s="6"/>
      <c r="J22" s="6"/>
      <c r="K22" s="6"/>
      <c r="L22" s="763" t="s">
        <v>111</v>
      </c>
      <c r="M22" s="763"/>
      <c r="N22" s="763"/>
      <c r="O22" s="763"/>
      <c r="P22" s="763"/>
      <c r="Q22" s="763"/>
      <c r="R22" s="763"/>
      <c r="S22" s="763"/>
      <c r="T22" s="3"/>
      <c r="U22" s="3"/>
      <c r="V22" s="3"/>
      <c r="W22" s="3"/>
    </row>
    <row r="23" spans="1:23" s="5" customFormat="1" ht="15.75" customHeight="1">
      <c r="A23" s="57"/>
      <c r="B23" s="238"/>
      <c r="C23" s="238"/>
      <c r="D23" s="239"/>
      <c r="E23" s="6"/>
      <c r="F23" s="6"/>
      <c r="G23" s="233"/>
      <c r="H23" s="6"/>
      <c r="I23" s="6"/>
      <c r="J23" s="6"/>
      <c r="K23" s="6"/>
      <c r="L23" s="3"/>
      <c r="M23" s="765" t="s">
        <v>112</v>
      </c>
      <c r="N23" s="765"/>
      <c r="O23" s="765"/>
      <c r="P23" s="765"/>
      <c r="Q23" s="765"/>
      <c r="R23" s="765"/>
      <c r="S23" s="765"/>
      <c r="T23" s="765"/>
      <c r="U23" s="3"/>
      <c r="V23" s="3"/>
      <c r="W23" s="3"/>
    </row>
    <row r="24" spans="1:23" s="5" customFormat="1" ht="15.75" customHeight="1">
      <c r="A24" s="57"/>
      <c r="B24" s="238"/>
      <c r="C24" s="238"/>
      <c r="D24" s="239"/>
      <c r="E24" s="6"/>
      <c r="F24" s="6"/>
      <c r="G24" s="233"/>
      <c r="H24" s="6"/>
      <c r="I24" s="6"/>
      <c r="J24" s="6"/>
      <c r="K24" s="6"/>
      <c r="L24" s="3"/>
      <c r="M24" s="3"/>
      <c r="N24" s="763" t="s">
        <v>113</v>
      </c>
      <c r="O24" s="763"/>
      <c r="P24" s="763"/>
      <c r="Q24" s="763"/>
      <c r="R24" s="763"/>
      <c r="S24" s="763"/>
      <c r="T24" s="763"/>
      <c r="U24" s="763"/>
      <c r="V24" s="763"/>
      <c r="W24" s="763"/>
    </row>
    <row r="25" spans="1:23" s="5" customFormat="1" ht="15.75" customHeight="1">
      <c r="A25" s="57"/>
      <c r="B25" s="238"/>
      <c r="C25" s="238"/>
      <c r="D25" s="239"/>
      <c r="E25" s="6"/>
      <c r="F25" s="6"/>
      <c r="G25" s="233"/>
      <c r="H25" s="233"/>
      <c r="I25" s="233"/>
      <c r="J25" s="233"/>
      <c r="K25" s="233"/>
      <c r="L25" s="233"/>
      <c r="M25" s="233"/>
      <c r="N25" s="233"/>
      <c r="O25" s="233"/>
      <c r="P25" s="233"/>
      <c r="Q25" s="233"/>
    </row>
  </sheetData>
  <mergeCells count="17">
    <mergeCell ref="H18:N18"/>
    <mergeCell ref="I19:R19"/>
    <mergeCell ref="C13:K13"/>
    <mergeCell ref="D14:O14"/>
    <mergeCell ref="E15:M15"/>
    <mergeCell ref="F16:P16"/>
    <mergeCell ref="G17:Q17"/>
    <mergeCell ref="A1:Q1"/>
    <mergeCell ref="B2:D2"/>
    <mergeCell ref="E2:H2"/>
    <mergeCell ref="I2:L2"/>
    <mergeCell ref="B12:K12"/>
    <mergeCell ref="J20:Q20"/>
    <mergeCell ref="K21:U21"/>
    <mergeCell ref="L22:S22"/>
    <mergeCell ref="M23:T23"/>
    <mergeCell ref="N24:W24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9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766" t="s">
        <v>76</v>
      </c>
      <c r="B1" s="766"/>
      <c r="C1" s="766"/>
      <c r="D1" s="766"/>
      <c r="E1" s="766"/>
      <c r="F1" s="766"/>
      <c r="G1" s="766"/>
      <c r="H1" s="766"/>
      <c r="I1" s="766"/>
      <c r="J1" s="766"/>
      <c r="K1" s="766"/>
      <c r="L1" s="766"/>
      <c r="M1" s="766"/>
      <c r="N1" s="766"/>
      <c r="O1" s="766"/>
      <c r="P1" s="766"/>
      <c r="Q1" s="766"/>
      <c r="R1" s="766"/>
      <c r="S1" s="766"/>
      <c r="T1" s="766"/>
    </row>
    <row r="2" spans="1:20" s="9" customFormat="1" ht="23.25" customHeight="1" thickBot="1">
      <c r="A2" s="240" t="s">
        <v>19</v>
      </c>
      <c r="B2" s="767" t="s">
        <v>29</v>
      </c>
      <c r="C2" s="768"/>
      <c r="D2" s="769"/>
      <c r="E2" s="770" t="s">
        <v>86</v>
      </c>
      <c r="F2" s="771"/>
      <c r="G2" s="772"/>
      <c r="H2" s="777" t="s">
        <v>86</v>
      </c>
      <c r="I2" s="778"/>
      <c r="J2" s="779"/>
      <c r="K2" s="773" t="s">
        <v>86</v>
      </c>
      <c r="L2" s="774"/>
      <c r="M2" s="775"/>
      <c r="N2" s="241" t="s">
        <v>36</v>
      </c>
      <c r="O2" s="241" t="s">
        <v>37</v>
      </c>
      <c r="P2" s="241" t="s">
        <v>38</v>
      </c>
      <c r="Q2" s="241" t="s">
        <v>39</v>
      </c>
      <c r="R2" s="241" t="s">
        <v>40</v>
      </c>
      <c r="S2" s="241" t="s">
        <v>41</v>
      </c>
      <c r="T2" s="241" t="s">
        <v>42</v>
      </c>
    </row>
    <row r="3" spans="1:20" s="17" customFormat="1">
      <c r="A3" s="29" t="str">
        <f>'1-συμβολαια'!A3</f>
        <v>11ο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7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5" spans="1:20" s="17" customFormat="1">
      <c r="A5" s="29" t="str">
        <f>'1-συμβολαια'!A5</f>
        <v>12ο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</row>
    <row r="6" spans="1:20" s="17" customFormat="1">
      <c r="A6" s="29">
        <f>'1-συμβολαια'!A6</f>
        <v>0</v>
      </c>
      <c r="B6" s="79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</row>
    <row r="7" spans="1:20" s="17" customFormat="1">
      <c r="A7" s="29" t="str">
        <f>'1-συμβολαια'!A7</f>
        <v>13ο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</row>
    <row r="8" spans="1:20" s="17" customFormat="1">
      <c r="A8" s="29" t="str">
        <f>'1-συμβολαια'!A8</f>
        <v>14ο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</row>
    <row r="9" spans="1:20" s="17" customFormat="1">
      <c r="A9" s="29" t="str">
        <f>'1-συμβολαια'!A9</f>
        <v>15ο</v>
      </c>
      <c r="B9" s="79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</row>
    <row r="10" spans="1:20" s="17" customFormat="1">
      <c r="A10" s="29" t="str">
        <f>'1-συμβολαια'!A10</f>
        <v>16ο</v>
      </c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</row>
    <row r="12" spans="1:20" ht="15.75">
      <c r="B12" s="763" t="s">
        <v>114</v>
      </c>
      <c r="C12" s="763"/>
      <c r="D12" s="763"/>
      <c r="E12" s="763"/>
      <c r="F12" s="763"/>
      <c r="G12" s="763"/>
      <c r="H12" s="763"/>
      <c r="I12" s="116"/>
      <c r="J12" s="6"/>
      <c r="K12" s="6"/>
      <c r="L12" s="3"/>
      <c r="M12" s="3"/>
      <c r="N12" s="3"/>
      <c r="O12" s="3"/>
    </row>
    <row r="13" spans="1:20" ht="15.75">
      <c r="B13" s="6"/>
      <c r="C13" s="765" t="s">
        <v>115</v>
      </c>
      <c r="D13" s="765"/>
      <c r="E13" s="765"/>
      <c r="F13" s="765"/>
      <c r="G13" s="765"/>
      <c r="H13" s="765"/>
      <c r="I13" s="765"/>
      <c r="J13" s="6"/>
      <c r="K13" s="6"/>
      <c r="L13" s="3"/>
      <c r="M13" s="3"/>
      <c r="N13" s="3"/>
      <c r="O13" s="3"/>
    </row>
    <row r="14" spans="1:20" ht="15.75" customHeight="1">
      <c r="B14" s="6"/>
      <c r="C14" s="6"/>
      <c r="D14" s="763" t="s">
        <v>116</v>
      </c>
      <c r="E14" s="763"/>
      <c r="F14" s="763"/>
      <c r="G14" s="763"/>
      <c r="H14" s="763"/>
      <c r="I14" s="763"/>
      <c r="J14" s="763"/>
      <c r="K14" s="763"/>
      <c r="L14" s="3"/>
      <c r="M14" s="3"/>
      <c r="N14" s="3"/>
      <c r="O14" s="3"/>
    </row>
    <row r="15" spans="1:20" ht="15.75" customHeight="1">
      <c r="B15" s="6"/>
      <c r="C15" s="6"/>
      <c r="D15" s="6"/>
      <c r="E15" s="776" t="s">
        <v>121</v>
      </c>
      <c r="F15" s="776"/>
      <c r="G15" s="776"/>
      <c r="H15" s="776"/>
      <c r="I15" s="776"/>
      <c r="J15" s="776"/>
      <c r="K15" s="776"/>
      <c r="L15" s="776"/>
      <c r="M15" s="3"/>
      <c r="N15" s="3"/>
      <c r="O15" s="3"/>
    </row>
    <row r="16" spans="1:20" ht="15.75" customHeight="1">
      <c r="B16" s="6"/>
      <c r="C16" s="6"/>
      <c r="D16" s="6"/>
      <c r="E16" s="6"/>
      <c r="F16" s="763" t="s">
        <v>117</v>
      </c>
      <c r="G16" s="763"/>
      <c r="H16" s="763"/>
      <c r="I16" s="763"/>
      <c r="J16" s="763"/>
      <c r="K16" s="763"/>
      <c r="L16" s="763"/>
      <c r="M16" s="3"/>
      <c r="N16" s="3"/>
      <c r="O16" s="3"/>
    </row>
    <row r="17" spans="2:15" ht="15.75" customHeight="1">
      <c r="B17" s="6"/>
      <c r="C17" s="6"/>
      <c r="D17" s="6"/>
      <c r="E17" s="6"/>
      <c r="F17" s="6"/>
      <c r="G17" s="765" t="s">
        <v>118</v>
      </c>
      <c r="H17" s="765"/>
      <c r="I17" s="765"/>
      <c r="J17" s="765"/>
      <c r="K17" s="765"/>
      <c r="L17" s="765"/>
      <c r="M17" s="765"/>
      <c r="N17" s="3"/>
      <c r="O17" s="3"/>
    </row>
    <row r="18" spans="2:15" ht="15.75">
      <c r="B18" s="6"/>
      <c r="C18" s="6"/>
      <c r="D18" s="6"/>
      <c r="E18" s="6"/>
      <c r="F18" s="6"/>
      <c r="G18" s="6"/>
      <c r="H18" s="763" t="s">
        <v>119</v>
      </c>
      <c r="I18" s="763"/>
      <c r="J18" s="763"/>
      <c r="K18" s="763"/>
      <c r="L18" s="763"/>
      <c r="M18" s="763"/>
      <c r="N18" s="763"/>
      <c r="O18" s="3"/>
    </row>
    <row r="19" spans="2:15" ht="15.75">
      <c r="B19" s="6"/>
      <c r="C19" s="6"/>
      <c r="D19" s="6"/>
      <c r="E19" s="6"/>
      <c r="F19" s="6"/>
      <c r="G19" s="6"/>
      <c r="H19" s="6"/>
      <c r="I19" s="765" t="s">
        <v>120</v>
      </c>
      <c r="J19" s="765"/>
      <c r="K19" s="765"/>
      <c r="L19" s="765"/>
      <c r="M19" s="765"/>
      <c r="N19" s="765"/>
      <c r="O19" s="765"/>
    </row>
  </sheetData>
  <mergeCells count="13">
    <mergeCell ref="A1:T1"/>
    <mergeCell ref="B2:D2"/>
    <mergeCell ref="E2:G2"/>
    <mergeCell ref="H2:J2"/>
    <mergeCell ref="K2:M2"/>
    <mergeCell ref="G17:M17"/>
    <mergeCell ref="H18:N18"/>
    <mergeCell ref="I19:O19"/>
    <mergeCell ref="B12:H12"/>
    <mergeCell ref="C13:I13"/>
    <mergeCell ref="D14:K14"/>
    <mergeCell ref="E15:L15"/>
    <mergeCell ref="F16:L1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9"/>
  <sheetViews>
    <sheetView zoomScaleNormal="100"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4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14" t="s">
        <v>66</v>
      </c>
      <c r="B1" s="614"/>
      <c r="C1" s="788" t="s">
        <v>67</v>
      </c>
      <c r="D1" s="788"/>
      <c r="E1" s="614" t="s">
        <v>0</v>
      </c>
      <c r="F1" s="614"/>
      <c r="G1" s="784" t="s">
        <v>10</v>
      </c>
      <c r="H1" s="784"/>
      <c r="I1" s="784"/>
      <c r="J1" s="614" t="s">
        <v>8</v>
      </c>
      <c r="K1" s="614"/>
      <c r="L1" s="789" t="s">
        <v>403</v>
      </c>
      <c r="M1" s="790"/>
      <c r="N1" s="790"/>
      <c r="O1" s="791"/>
      <c r="P1" s="787" t="s">
        <v>65</v>
      </c>
      <c r="Q1" s="787"/>
      <c r="R1" s="784" t="s">
        <v>55</v>
      </c>
      <c r="S1" s="784"/>
      <c r="T1" s="782" t="s">
        <v>46</v>
      </c>
      <c r="U1" s="780" t="s">
        <v>86</v>
      </c>
      <c r="V1" s="780"/>
      <c r="W1" s="780"/>
      <c r="X1" s="780"/>
      <c r="Y1" s="780"/>
      <c r="Z1" s="780"/>
      <c r="AA1" s="780"/>
      <c r="AB1" s="780"/>
      <c r="AC1" s="780"/>
    </row>
    <row r="2" spans="1:35" s="11" customFormat="1" ht="15.75" customHeight="1" thickBot="1">
      <c r="A2" s="93"/>
      <c r="B2" s="50"/>
      <c r="C2" s="82"/>
      <c r="D2" s="53" t="s">
        <v>68</v>
      </c>
      <c r="E2" s="94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321</v>
      </c>
      <c r="M2" s="72" t="s">
        <v>322</v>
      </c>
      <c r="N2" s="72" t="s">
        <v>323</v>
      </c>
      <c r="O2" s="237" t="s">
        <v>29</v>
      </c>
      <c r="P2" s="59" t="s">
        <v>23</v>
      </c>
      <c r="Q2" s="52" t="s">
        <v>68</v>
      </c>
      <c r="R2" s="72" t="s">
        <v>23</v>
      </c>
      <c r="S2" s="35" t="s">
        <v>68</v>
      </c>
      <c r="T2" s="783"/>
      <c r="U2" s="781"/>
      <c r="V2" s="781"/>
      <c r="W2" s="781"/>
      <c r="X2" s="781"/>
      <c r="Y2" s="781"/>
      <c r="Z2" s="781"/>
      <c r="AA2" s="781"/>
      <c r="AB2" s="781"/>
      <c r="AC2" s="781"/>
    </row>
    <row r="3" spans="1:35" s="17" customFormat="1">
      <c r="A3" s="12" t="str">
        <f>'1-συμβολαια'!A3</f>
        <v>11ο</v>
      </c>
      <c r="B3" s="49"/>
      <c r="C3" s="78">
        <f>'1-συμβολαια'!B3</f>
        <v>38833</v>
      </c>
      <c r="D3" s="18"/>
      <c r="E3" s="89" t="str">
        <f>'1-συμβολαια'!C3</f>
        <v>γονική [1/2 οικόπεδο Ποταμιά 47,70μ2 ΜΕ οικία 2όροφη (27,16μ2 έκαστος)</v>
      </c>
      <c r="F3" s="13"/>
      <c r="G3" s="14" t="str">
        <f>'4-πολλυπρ'!D3</f>
        <v>219-54 = σύζυγος</v>
      </c>
      <c r="H3" s="14" t="str">
        <f>'4-πολλυπρ'!I3</f>
        <v>219-54 = θυγατέρα</v>
      </c>
      <c r="I3" s="19"/>
      <c r="J3" s="19">
        <f>'1-συμβολαια'!D3</f>
        <v>3153.08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9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78">
        <f>'1-συμβολαια'!B4</f>
        <v>0</v>
      </c>
      <c r="D4" s="18"/>
      <c r="E4" s="89" t="str">
        <f>'1-συμβολαια'!C4</f>
        <v>χρησικτησία οικοπέδου = 1980 μητρός ΔΩΡΕΑ άτυπος</v>
      </c>
      <c r="F4" s="13"/>
      <c r="G4" s="14" t="str">
        <f>'4-πολλυπρ'!D4</f>
        <v>πεθερά</v>
      </c>
      <c r="H4" s="14" t="str">
        <f>'4-πολλυπρ'!I4</f>
        <v>219-54 = σύζυγος</v>
      </c>
      <c r="I4" s="19"/>
      <c r="J4" s="19">
        <f>'1-συμβολαια'!D4</f>
        <v>1431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9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12ο</v>
      </c>
      <c r="B5" s="49"/>
      <c r="C5" s="78">
        <f>'1-συμβολαια'!B5</f>
        <v>38833</v>
      </c>
      <c r="D5" s="18"/>
      <c r="E5" s="89" t="str">
        <f>'1-συμβολαια'!C5</f>
        <v>δωρεά [1/2 οικόπεδο Ποταμιά 47,70μ2 ΜΕ οικία 2όροφη (27,16μ2 έκαστος)</v>
      </c>
      <c r="F5" s="13"/>
      <c r="G5" s="14" t="str">
        <f>'4-πολλυπρ'!D5</f>
        <v>219-54 = σύζυγος</v>
      </c>
      <c r="H5" s="14" t="str">
        <f>'4-πολλυπρ'!I5</f>
        <v>219-54 γαμβρός</v>
      </c>
      <c r="I5" s="19"/>
      <c r="J5" s="19">
        <f>'1-συμβολαια'!D5</f>
        <v>3153.08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9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78">
        <f>'1-συμβολαια'!B6</f>
        <v>0</v>
      </c>
      <c r="D6" s="18"/>
      <c r="E6" s="89" t="str">
        <f>'1-συμβολαια'!C6</f>
        <v>χρησικτησία οικοπέδου = 1980 μητρός ΔΩΡΕΑ άτυπος</v>
      </c>
      <c r="F6" s="13"/>
      <c r="G6" s="14" t="str">
        <f>'4-πολλυπρ'!D6</f>
        <v>πεθερά</v>
      </c>
      <c r="H6" s="14" t="str">
        <f>'4-πολλυπρ'!I6</f>
        <v>219-54 = σύζυγος</v>
      </c>
      <c r="I6" s="19"/>
      <c r="J6" s="19">
        <f>'1-συμβολαια'!D6</f>
        <v>1431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9"/>
      <c r="X6" s="24"/>
      <c r="Y6" s="24"/>
      <c r="Z6" s="24"/>
      <c r="AA6" s="24"/>
      <c r="AB6" s="24"/>
      <c r="AC6" s="24"/>
    </row>
    <row r="7" spans="1:35" s="17" customFormat="1">
      <c r="A7" s="12" t="str">
        <f>'1-συμβολαια'!A7</f>
        <v>13ο</v>
      </c>
      <c r="B7" s="49"/>
      <c r="C7" s="78">
        <f>'1-συμβολαια'!B7</f>
        <v>39416</v>
      </c>
      <c r="D7" s="18"/>
      <c r="E7" s="89" t="str">
        <f>'1-συμβολαια'!C7</f>
        <v>γονικής 5393 ΔΙΟΡΘΩΣΗ</v>
      </c>
      <c r="F7" s="13"/>
      <c r="G7" s="14" t="str">
        <f>'4-πολλυπρ'!D7</f>
        <v>219-54</v>
      </c>
      <c r="H7" s="14" t="str">
        <f>'4-πολλυπρ'!I7</f>
        <v>219-54 = θυγατέρα</v>
      </c>
      <c r="I7" s="19"/>
      <c r="J7" s="19">
        <f>'1-συμβολαια'!D7</f>
        <v>130.94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9"/>
      <c r="X7" s="24"/>
      <c r="Y7" s="24"/>
      <c r="Z7" s="24"/>
      <c r="AA7" s="24"/>
      <c r="AB7" s="24"/>
      <c r="AC7" s="24"/>
    </row>
    <row r="8" spans="1:35" s="17" customFormat="1">
      <c r="A8" s="12" t="str">
        <f>'1-συμβολαια'!A8</f>
        <v>14ο</v>
      </c>
      <c r="B8" s="49"/>
      <c r="C8" s="78">
        <f>'1-συμβολαια'!B8</f>
        <v>39416</v>
      </c>
      <c r="D8" s="18"/>
      <c r="E8" s="89" t="str">
        <f>'1-συμβολαια'!C8</f>
        <v>δωρεάς 5394 ΔΙΟΡΘΩΣΗ</v>
      </c>
      <c r="F8" s="13"/>
      <c r="G8" s="14" t="str">
        <f>'4-πολλυπρ'!D8</f>
        <v>219-54</v>
      </c>
      <c r="H8" s="14" t="str">
        <f>'4-πολλυπρ'!I8</f>
        <v>219-54 γαμβρός</v>
      </c>
      <c r="I8" s="19"/>
      <c r="J8" s="19">
        <f>'1-συμβολαια'!D8</f>
        <v>130.94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9"/>
      <c r="X8" s="24"/>
      <c r="Y8" s="24"/>
      <c r="Z8" s="24"/>
      <c r="AA8" s="24"/>
      <c r="AB8" s="24"/>
      <c r="AC8" s="24"/>
    </row>
    <row r="9" spans="1:35" s="17" customFormat="1">
      <c r="A9" s="12" t="str">
        <f>'1-συμβολαια'!A9</f>
        <v>15ο</v>
      </c>
      <c r="B9" s="49"/>
      <c r="C9" s="78">
        <f>'1-συμβολαια'!B9</f>
        <v>39416</v>
      </c>
      <c r="D9" s="18"/>
      <c r="E9" s="89" t="str">
        <f>'1-συμβολαια'!C9</f>
        <v>γονικής 5942 ΔΙΟΡΘΩΣΗ</v>
      </c>
      <c r="F9" s="13"/>
      <c r="G9" s="14" t="str">
        <f>'4-πολλυπρ'!D9</f>
        <v>219-54 = σύζυγος</v>
      </c>
      <c r="H9" s="14" t="str">
        <f>'4-πολλυπρ'!I9</f>
        <v>219-54 = θυγατέρα</v>
      </c>
      <c r="I9" s="19"/>
      <c r="J9" s="19">
        <f>'1-συμβολαια'!D9</f>
        <v>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9"/>
      <c r="X9" s="24"/>
      <c r="Y9" s="24"/>
      <c r="Z9" s="24"/>
      <c r="AA9" s="24"/>
      <c r="AB9" s="24"/>
      <c r="AC9" s="24"/>
    </row>
    <row r="10" spans="1:35" s="17" customFormat="1">
      <c r="A10" s="12" t="str">
        <f>'1-συμβολαια'!A10</f>
        <v>16ο</v>
      </c>
      <c r="B10" s="49"/>
      <c r="C10" s="78">
        <f>'1-συμβολαια'!B10</f>
        <v>39416</v>
      </c>
      <c r="D10" s="18"/>
      <c r="E10" s="89" t="str">
        <f>'1-συμβολαια'!C10</f>
        <v>δωρεάς 5943 ΔΙΟΡΘΩΣΗ</v>
      </c>
      <c r="F10" s="13"/>
      <c r="G10" s="14" t="str">
        <f>'4-πολλυπρ'!D10</f>
        <v>219-54 = σύζυγος</v>
      </c>
      <c r="H10" s="14" t="str">
        <f>'4-πολλυπρ'!I10</f>
        <v>219-54 γαμβρός</v>
      </c>
      <c r="I10" s="19"/>
      <c r="J10" s="19">
        <f>'1-συμβολαια'!D10</f>
        <v>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9"/>
      <c r="X10" s="24"/>
      <c r="Y10" s="24"/>
      <c r="Z10" s="24"/>
      <c r="AA10" s="24"/>
      <c r="AB10" s="24"/>
      <c r="AC10" s="24"/>
    </row>
    <row r="11" spans="1:35">
      <c r="A11" s="785" t="s">
        <v>56</v>
      </c>
      <c r="B11" s="786"/>
      <c r="C11" s="786"/>
      <c r="D11" s="786"/>
      <c r="E11" s="786"/>
      <c r="F11" s="786"/>
      <c r="G11" s="786"/>
      <c r="H11" s="786"/>
      <c r="I11" s="786"/>
      <c r="J11" s="786"/>
      <c r="K11" s="44"/>
      <c r="L11" s="1">
        <f>SUM(L3:L10)</f>
        <v>0</v>
      </c>
      <c r="M11" s="1"/>
      <c r="N11" s="1"/>
      <c r="O11" s="1">
        <f>SUM(O3:O10)</f>
        <v>0</v>
      </c>
      <c r="P11" s="37" t="e">
        <f>SUM(P3:P10)</f>
        <v>#REF!</v>
      </c>
      <c r="Q11" s="1">
        <f>SUM(Q3:Q10)</f>
        <v>0</v>
      </c>
      <c r="R11" s="1">
        <f>SUM(R3:R10)</f>
        <v>0</v>
      </c>
      <c r="S11" s="1">
        <f>SUM(S3:S10)</f>
        <v>0</v>
      </c>
      <c r="T11" s="3"/>
      <c r="U11" s="80"/>
      <c r="V11" s="80"/>
    </row>
    <row r="12" spans="1:35">
      <c r="T12" s="118"/>
    </row>
    <row r="13" spans="1:35" ht="15.75" customHeight="1">
      <c r="T13" s="118"/>
      <c r="U13" s="763" t="s">
        <v>122</v>
      </c>
      <c r="V13" s="763"/>
      <c r="W13" s="763"/>
      <c r="X13" s="763"/>
      <c r="Y13" s="763"/>
      <c r="Z13" s="763"/>
      <c r="AA13" s="763"/>
      <c r="AB13" s="763"/>
      <c r="AC13" s="763"/>
      <c r="AD13" s="116"/>
      <c r="AE13" s="116"/>
      <c r="AF13" s="116"/>
      <c r="AG13" s="116"/>
      <c r="AH13" s="111"/>
      <c r="AI13" s="111"/>
    </row>
    <row r="14" spans="1:35" ht="15.75" customHeight="1">
      <c r="T14" s="118"/>
      <c r="U14" s="117"/>
      <c r="V14" s="765" t="s">
        <v>123</v>
      </c>
      <c r="W14" s="765"/>
      <c r="X14" s="765"/>
      <c r="Y14" s="765"/>
      <c r="Z14" s="765"/>
      <c r="AA14" s="765"/>
      <c r="AB14" s="765"/>
      <c r="AC14" s="765"/>
      <c r="AD14" s="765"/>
      <c r="AE14" s="111"/>
      <c r="AF14" s="111"/>
      <c r="AG14" s="111"/>
      <c r="AH14" s="111"/>
      <c r="AI14" s="111"/>
    </row>
    <row r="15" spans="1:35" ht="15.75" customHeight="1">
      <c r="T15" s="118"/>
      <c r="U15" s="117"/>
      <c r="V15" s="117"/>
      <c r="W15" s="763" t="s">
        <v>124</v>
      </c>
      <c r="X15" s="763"/>
      <c r="Y15" s="763"/>
      <c r="Z15" s="763"/>
      <c r="AA15" s="763"/>
      <c r="AB15" s="763"/>
      <c r="AC15" s="763"/>
      <c r="AD15" s="763"/>
      <c r="AE15" s="763"/>
      <c r="AF15" s="111"/>
      <c r="AG15" s="111"/>
      <c r="AH15" s="111"/>
      <c r="AI15" s="111"/>
    </row>
    <row r="16" spans="1:35" ht="15.75">
      <c r="U16" s="117"/>
      <c r="V16" s="117"/>
      <c r="W16" s="117"/>
      <c r="X16" s="765" t="s">
        <v>125</v>
      </c>
      <c r="Y16" s="765"/>
      <c r="Z16" s="765"/>
      <c r="AA16" s="765"/>
      <c r="AB16" s="765"/>
      <c r="AC16" s="765"/>
      <c r="AD16" s="765"/>
      <c r="AE16" s="765"/>
      <c r="AF16" s="765"/>
      <c r="AG16" s="111"/>
      <c r="AH16" s="111"/>
      <c r="AI16" s="111"/>
    </row>
    <row r="17" spans="21:35" ht="15.75">
      <c r="U17" s="117"/>
      <c r="V17" s="117"/>
      <c r="W17" s="117"/>
      <c r="X17" s="117"/>
      <c r="Y17" s="763" t="s">
        <v>126</v>
      </c>
      <c r="Z17" s="763"/>
      <c r="AA17" s="763"/>
      <c r="AB17" s="763"/>
      <c r="AC17" s="763"/>
      <c r="AD17" s="763"/>
      <c r="AE17" s="763"/>
      <c r="AF17" s="763"/>
      <c r="AG17" s="763"/>
      <c r="AH17" s="111"/>
      <c r="AI17" s="111"/>
    </row>
    <row r="18" spans="21:35" ht="15.75">
      <c r="U18" s="117"/>
      <c r="V18" s="117"/>
      <c r="W18" s="117"/>
      <c r="X18" s="117"/>
      <c r="Y18" s="117"/>
      <c r="Z18" s="765" t="s">
        <v>127</v>
      </c>
      <c r="AA18" s="765"/>
      <c r="AB18" s="765"/>
      <c r="AC18" s="765"/>
      <c r="AD18" s="765"/>
      <c r="AE18" s="765"/>
      <c r="AF18" s="765"/>
      <c r="AG18" s="765"/>
      <c r="AH18" s="765"/>
      <c r="AI18" s="111"/>
    </row>
    <row r="19" spans="21:35" ht="15.75">
      <c r="U19" s="117"/>
      <c r="V19" s="117"/>
      <c r="W19" s="117"/>
      <c r="X19" s="117"/>
      <c r="Y19" s="117"/>
      <c r="Z19" s="117"/>
      <c r="AA19" s="763" t="s">
        <v>128</v>
      </c>
      <c r="AB19" s="763"/>
      <c r="AC19" s="763"/>
      <c r="AD19" s="763"/>
      <c r="AE19" s="763"/>
      <c r="AF19" s="763"/>
      <c r="AG19" s="763"/>
      <c r="AH19" s="763"/>
      <c r="AI19" s="763"/>
    </row>
  </sheetData>
  <mergeCells count="18">
    <mergeCell ref="A11:J11"/>
    <mergeCell ref="E1:F1"/>
    <mergeCell ref="P1:Q1"/>
    <mergeCell ref="A1:B1"/>
    <mergeCell ref="C1:D1"/>
    <mergeCell ref="G1:I1"/>
    <mergeCell ref="J1:K1"/>
    <mergeCell ref="L1:O1"/>
    <mergeCell ref="U13:AC13"/>
    <mergeCell ref="V14:AD14"/>
    <mergeCell ref="U1:AC2"/>
    <mergeCell ref="T1:T2"/>
    <mergeCell ref="R1:S1"/>
    <mergeCell ref="W15:AE15"/>
    <mergeCell ref="X16:AF16"/>
    <mergeCell ref="Y17:AG17"/>
    <mergeCell ref="Z18:AH18"/>
    <mergeCell ref="AA19:AI19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3"/>
  <sheetViews>
    <sheetView workbookViewId="0">
      <pane ySplit="2" topLeftCell="A3" activePane="bottomLeft" state="frozen"/>
      <selection pane="bottomLeft" activeCell="K31" sqref="K31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8" customFormat="1" ht="32.25" customHeight="1">
      <c r="A1" s="796" t="s">
        <v>31</v>
      </c>
      <c r="B1" s="797"/>
      <c r="C1" s="797"/>
      <c r="D1" s="797"/>
      <c r="E1" s="798"/>
      <c r="F1" s="799" t="s">
        <v>294</v>
      </c>
      <c r="G1" s="800"/>
      <c r="H1" s="800"/>
      <c r="I1" s="801"/>
      <c r="J1" s="792" t="s">
        <v>295</v>
      </c>
      <c r="K1" s="793"/>
      <c r="L1" s="793"/>
      <c r="M1" s="793"/>
      <c r="N1" s="793"/>
      <c r="O1" s="793"/>
      <c r="P1" s="793"/>
      <c r="Q1" s="793"/>
      <c r="R1" s="793"/>
      <c r="S1" s="793"/>
      <c r="T1" s="793"/>
      <c r="U1" s="793"/>
      <c r="V1" s="793"/>
      <c r="W1" s="793"/>
      <c r="X1" s="793"/>
      <c r="Y1" s="794"/>
      <c r="Z1" s="802" t="s">
        <v>296</v>
      </c>
      <c r="AA1" s="803"/>
      <c r="AB1" s="803"/>
      <c r="AC1" s="804"/>
      <c r="AD1" s="792" t="s">
        <v>297</v>
      </c>
      <c r="AE1" s="793"/>
      <c r="AF1" s="793"/>
      <c r="AG1" s="793"/>
      <c r="AH1" s="793"/>
      <c r="AI1" s="793"/>
      <c r="AJ1" s="793"/>
      <c r="AK1" s="793"/>
      <c r="AL1" s="793"/>
      <c r="AM1" s="793"/>
      <c r="AN1" s="793"/>
      <c r="AO1" s="793"/>
      <c r="AP1" s="793"/>
      <c r="AQ1" s="793"/>
      <c r="AR1" s="793"/>
      <c r="AS1" s="794"/>
      <c r="AT1" s="799" t="s">
        <v>298</v>
      </c>
      <c r="AU1" s="800"/>
      <c r="AV1" s="800"/>
      <c r="AW1" s="801"/>
      <c r="AX1" s="792" t="s">
        <v>299</v>
      </c>
      <c r="AY1" s="793"/>
      <c r="AZ1" s="793"/>
      <c r="BA1" s="793"/>
      <c r="BB1" s="793"/>
      <c r="BC1" s="793"/>
      <c r="BD1" s="793"/>
      <c r="BE1" s="793"/>
      <c r="BF1" s="793"/>
      <c r="BG1" s="793"/>
      <c r="BH1" s="793"/>
      <c r="BI1" s="793"/>
      <c r="BJ1" s="793"/>
      <c r="BK1" s="793"/>
      <c r="BL1" s="793"/>
      <c r="BM1" s="794"/>
    </row>
    <row r="2" spans="1:65" s="4" customFormat="1" ht="23.25" customHeight="1">
      <c r="A2" s="180" t="s">
        <v>19</v>
      </c>
      <c r="B2" s="180" t="s">
        <v>300</v>
      </c>
      <c r="C2" s="181" t="s">
        <v>301</v>
      </c>
      <c r="D2" s="565" t="s">
        <v>29</v>
      </c>
      <c r="E2" s="762"/>
      <c r="F2" s="182" t="s">
        <v>302</v>
      </c>
      <c r="G2" s="180" t="s">
        <v>18</v>
      </c>
      <c r="H2" s="182" t="s">
        <v>23</v>
      </c>
      <c r="I2" s="183" t="s">
        <v>86</v>
      </c>
      <c r="J2" s="184" t="s">
        <v>303</v>
      </c>
      <c r="K2" s="184" t="s">
        <v>304</v>
      </c>
      <c r="L2" s="182" t="s">
        <v>305</v>
      </c>
      <c r="M2" s="182" t="s">
        <v>306</v>
      </c>
      <c r="N2" s="182" t="s">
        <v>307</v>
      </c>
      <c r="O2" s="182" t="s">
        <v>308</v>
      </c>
      <c r="P2" s="182" t="s">
        <v>309</v>
      </c>
      <c r="Q2" s="182" t="s">
        <v>310</v>
      </c>
      <c r="R2" s="182" t="s">
        <v>311</v>
      </c>
      <c r="S2" s="182" t="s">
        <v>312</v>
      </c>
      <c r="T2" s="182" t="s">
        <v>313</v>
      </c>
      <c r="U2" s="182" t="s">
        <v>23</v>
      </c>
      <c r="V2" s="182" t="s">
        <v>314</v>
      </c>
      <c r="W2" s="182" t="s">
        <v>315</v>
      </c>
      <c r="X2" s="182" t="s">
        <v>316</v>
      </c>
      <c r="Y2" s="185" t="s">
        <v>317</v>
      </c>
      <c r="Z2" s="182" t="s">
        <v>302</v>
      </c>
      <c r="AA2" s="180" t="s">
        <v>18</v>
      </c>
      <c r="AB2" s="182" t="s">
        <v>23</v>
      </c>
      <c r="AC2" s="186" t="s">
        <v>86</v>
      </c>
      <c r="AD2" s="184" t="s">
        <v>303</v>
      </c>
      <c r="AE2" s="184" t="s">
        <v>304</v>
      </c>
      <c r="AF2" s="182" t="s">
        <v>305</v>
      </c>
      <c r="AG2" s="182" t="s">
        <v>306</v>
      </c>
      <c r="AH2" s="182" t="s">
        <v>307</v>
      </c>
      <c r="AI2" s="182" t="s">
        <v>308</v>
      </c>
      <c r="AJ2" s="182" t="s">
        <v>309</v>
      </c>
      <c r="AK2" s="182" t="s">
        <v>310</v>
      </c>
      <c r="AL2" s="182" t="s">
        <v>311</v>
      </c>
      <c r="AM2" s="182" t="s">
        <v>312</v>
      </c>
      <c r="AN2" s="182" t="s">
        <v>313</v>
      </c>
      <c r="AO2" s="182" t="s">
        <v>23</v>
      </c>
      <c r="AP2" s="182" t="s">
        <v>314</v>
      </c>
      <c r="AQ2" s="182" t="s">
        <v>315</v>
      </c>
      <c r="AR2" s="182" t="s">
        <v>316</v>
      </c>
      <c r="AS2" s="185" t="s">
        <v>317</v>
      </c>
      <c r="AT2" s="182" t="s">
        <v>302</v>
      </c>
      <c r="AU2" s="180" t="s">
        <v>18</v>
      </c>
      <c r="AV2" s="182" t="s">
        <v>23</v>
      </c>
      <c r="AW2" s="183" t="s">
        <v>86</v>
      </c>
      <c r="AX2" s="184" t="s">
        <v>303</v>
      </c>
      <c r="AY2" s="184" t="s">
        <v>304</v>
      </c>
      <c r="AZ2" s="182" t="s">
        <v>305</v>
      </c>
      <c r="BA2" s="182" t="s">
        <v>306</v>
      </c>
      <c r="BB2" s="182" t="s">
        <v>307</v>
      </c>
      <c r="BC2" s="182" t="s">
        <v>308</v>
      </c>
      <c r="BD2" s="182" t="s">
        <v>309</v>
      </c>
      <c r="BE2" s="182" t="s">
        <v>310</v>
      </c>
      <c r="BF2" s="182" t="s">
        <v>311</v>
      </c>
      <c r="BG2" s="182" t="s">
        <v>312</v>
      </c>
      <c r="BH2" s="182" t="s">
        <v>313</v>
      </c>
      <c r="BI2" s="182" t="s">
        <v>23</v>
      </c>
      <c r="BJ2" s="182" t="s">
        <v>314</v>
      </c>
      <c r="BK2" s="182" t="s">
        <v>315</v>
      </c>
      <c r="BL2" s="182" t="s">
        <v>318</v>
      </c>
      <c r="BM2" s="185" t="s">
        <v>317</v>
      </c>
    </row>
    <row r="3" spans="1:65" s="33" customFormat="1">
      <c r="A3" s="29" t="str">
        <f>'1-συμβολαια'!A3</f>
        <v>11ο</v>
      </c>
      <c r="B3" s="14" t="str">
        <f>'4-πολλυπρ'!D3</f>
        <v>219-54 = σύζυγος</v>
      </c>
      <c r="C3" s="14" t="str">
        <f>'4-πολλυπρ'!I3</f>
        <v>219-54 = θυγατέρα</v>
      </c>
      <c r="D3" s="31"/>
      <c r="E3" s="29"/>
      <c r="F3" s="29"/>
      <c r="G3" s="30"/>
      <c r="H3" s="29"/>
      <c r="I3" s="29"/>
      <c r="J3" s="29"/>
      <c r="K3" s="139" t="s">
        <v>319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7" t="s">
        <v>319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 t="str">
        <f>'4-πολλυπρ'!D4</f>
        <v>πεθερά</v>
      </c>
      <c r="C4" s="14" t="str">
        <f>'4-πολλυπρ'!I4</f>
        <v>219-54 = σύζυγος</v>
      </c>
      <c r="D4" s="31"/>
      <c r="E4" s="29"/>
      <c r="F4" s="29"/>
      <c r="G4" s="30"/>
      <c r="H4" s="29"/>
      <c r="I4" s="29"/>
      <c r="J4" s="29"/>
      <c r="K4" s="139" t="s">
        <v>319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7" t="s">
        <v>319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12ο</v>
      </c>
      <c r="B5" s="14" t="str">
        <f>'4-πολλυπρ'!D5</f>
        <v>219-54 = σύζυγος</v>
      </c>
      <c r="C5" s="14" t="str">
        <f>'4-πολλυπρ'!I5</f>
        <v>219-54 γαμβρός</v>
      </c>
      <c r="D5" s="31"/>
      <c r="E5" s="29"/>
      <c r="F5" s="29"/>
      <c r="G5" s="30"/>
      <c r="H5" s="29"/>
      <c r="I5" s="29"/>
      <c r="J5" s="29"/>
      <c r="K5" s="139" t="s">
        <v>319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7" t="s">
        <v>319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 t="str">
        <f>'4-πολλυπρ'!D6</f>
        <v>πεθερά</v>
      </c>
      <c r="C6" s="14" t="str">
        <f>'4-πολλυπρ'!I6</f>
        <v>219-54 = σύζυγος</v>
      </c>
      <c r="D6" s="31"/>
      <c r="E6" s="29"/>
      <c r="F6" s="29"/>
      <c r="G6" s="30"/>
      <c r="H6" s="29"/>
      <c r="I6" s="29"/>
      <c r="J6" s="29"/>
      <c r="K6" s="139" t="s">
        <v>319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7" t="s">
        <v>319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13ο</v>
      </c>
      <c r="B7" s="14" t="str">
        <f>'4-πολλυπρ'!D7</f>
        <v>219-54</v>
      </c>
      <c r="C7" s="14" t="str">
        <f>'4-πολλυπρ'!I7</f>
        <v>219-54 = θυγατέρα</v>
      </c>
      <c r="D7" s="31"/>
      <c r="E7" s="29"/>
      <c r="F7" s="29"/>
      <c r="G7" s="30"/>
      <c r="H7" s="29"/>
      <c r="I7" s="29"/>
      <c r="J7" s="29"/>
      <c r="K7" s="139" t="s">
        <v>319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7" t="s">
        <v>319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14ο</v>
      </c>
      <c r="B8" s="14" t="str">
        <f>'4-πολλυπρ'!D8</f>
        <v>219-54</v>
      </c>
      <c r="C8" s="14" t="str">
        <f>'4-πολλυπρ'!I8</f>
        <v>219-54 γαμβρός</v>
      </c>
      <c r="D8" s="31"/>
      <c r="E8" s="29"/>
      <c r="F8" s="29"/>
      <c r="G8" s="30"/>
      <c r="H8" s="29"/>
      <c r="I8" s="29"/>
      <c r="J8" s="29"/>
      <c r="K8" s="139" t="s">
        <v>319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7" t="s">
        <v>319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15ο</v>
      </c>
      <c r="B9" s="14" t="str">
        <f>'4-πολλυπρ'!D9</f>
        <v>219-54 = σύζυγος</v>
      </c>
      <c r="C9" s="14" t="str">
        <f>'4-πολλυπρ'!I9</f>
        <v>219-54 = θυγατέρα</v>
      </c>
      <c r="D9" s="31"/>
      <c r="E9" s="29"/>
      <c r="F9" s="29"/>
      <c r="G9" s="30"/>
      <c r="H9" s="29"/>
      <c r="I9" s="29"/>
      <c r="J9" s="29"/>
      <c r="K9" s="139" t="s">
        <v>319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87" t="s">
        <v>319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 t="str">
        <f>'1-συμβολαια'!A10</f>
        <v>16ο</v>
      </c>
      <c r="B10" s="14" t="str">
        <f>'4-πολλυπρ'!D10</f>
        <v>219-54 = σύζυγος</v>
      </c>
      <c r="C10" s="14" t="str">
        <f>'4-πολλυπρ'!I10</f>
        <v>219-54 γαμβρός</v>
      </c>
      <c r="D10" s="31"/>
      <c r="E10" s="29"/>
      <c r="F10" s="29"/>
      <c r="G10" s="30"/>
      <c r="H10" s="29"/>
      <c r="I10" s="29"/>
      <c r="J10" s="29"/>
      <c r="K10" s="139" t="s">
        <v>319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87" t="s">
        <v>319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2" spans="1:65">
      <c r="F12" s="795" t="s">
        <v>320</v>
      </c>
      <c r="G12" s="795"/>
      <c r="H12" s="795"/>
      <c r="I12" s="795"/>
    </row>
    <row r="13" spans="1:65">
      <c r="F13" s="795"/>
      <c r="G13" s="795"/>
      <c r="H13" s="795"/>
      <c r="I13" s="795"/>
    </row>
  </sheetData>
  <mergeCells count="9">
    <mergeCell ref="AX1:BM1"/>
    <mergeCell ref="D2:E2"/>
    <mergeCell ref="F12:I13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75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28515625" style="8" bestFit="1" customWidth="1"/>
    <col min="2" max="2" width="8.5703125" style="133" customWidth="1"/>
    <col min="3" max="3" width="53.5703125" style="90" bestFit="1" customWidth="1"/>
    <col min="4" max="4" width="6.28515625" style="3" customWidth="1"/>
    <col min="5" max="5" width="9.5703125" style="3" customWidth="1"/>
    <col min="6" max="6" width="8.140625" style="3" bestFit="1" customWidth="1"/>
    <col min="7" max="7" width="7.28515625" style="2" bestFit="1" customWidth="1"/>
    <col min="8" max="8" width="8.140625" style="2" bestFit="1" customWidth="1"/>
    <col min="9" max="9" width="7.28515625" style="2" bestFit="1" customWidth="1"/>
    <col min="10" max="11" width="9.42578125" style="2" customWidth="1"/>
    <col min="12" max="12" width="6.85546875" style="2" bestFit="1" customWidth="1"/>
    <col min="13" max="13" width="8.7109375" style="75" bestFit="1" customWidth="1"/>
    <col min="14" max="14" width="5.7109375" style="75" bestFit="1" customWidth="1"/>
    <col min="15" max="15" width="10" style="2" customWidth="1"/>
    <col min="16" max="17" width="9.42578125" style="2" bestFit="1" customWidth="1"/>
    <col min="18" max="18" width="9.42578125" style="8" bestFit="1" customWidth="1"/>
    <col min="19" max="19" width="9.42578125" style="2" bestFit="1" customWidth="1"/>
    <col min="20" max="20" width="8.28515625" style="8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7109375" style="28" bestFit="1" customWidth="1"/>
    <col min="25" max="25" width="10.5703125" style="8" customWidth="1"/>
    <col min="26" max="26" width="21.42578125" style="76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811" t="s">
        <v>1</v>
      </c>
      <c r="B1" s="813" t="s">
        <v>2</v>
      </c>
      <c r="C1" s="810" t="s">
        <v>0</v>
      </c>
      <c r="D1" s="814" t="s">
        <v>11</v>
      </c>
      <c r="E1" s="808" t="s">
        <v>12</v>
      </c>
      <c r="F1" s="820" t="s">
        <v>404</v>
      </c>
      <c r="G1" s="821"/>
      <c r="H1" s="821"/>
      <c r="I1" s="822" t="s">
        <v>364</v>
      </c>
      <c r="J1" s="825" t="s">
        <v>141</v>
      </c>
      <c r="K1" s="823" t="s">
        <v>495</v>
      </c>
      <c r="L1" s="829" t="s">
        <v>498</v>
      </c>
      <c r="M1" s="830"/>
      <c r="N1" s="830"/>
      <c r="O1" s="830"/>
      <c r="P1" s="366" t="s">
        <v>496</v>
      </c>
      <c r="Q1" s="833" t="s">
        <v>43</v>
      </c>
      <c r="R1" s="834"/>
      <c r="S1" s="835" t="s">
        <v>58</v>
      </c>
      <c r="T1" s="836"/>
      <c r="U1" s="831" t="s">
        <v>79</v>
      </c>
      <c r="V1" s="832"/>
      <c r="W1" s="832"/>
      <c r="X1" s="837" t="s">
        <v>54</v>
      </c>
      <c r="Y1" s="839" t="s">
        <v>44</v>
      </c>
      <c r="Z1" s="827" t="s">
        <v>82</v>
      </c>
      <c r="AA1" s="817" t="s">
        <v>29</v>
      </c>
      <c r="AB1" s="818"/>
      <c r="AC1" s="818"/>
      <c r="AD1" s="818"/>
      <c r="AE1" s="819"/>
    </row>
    <row r="2" spans="1:33" ht="26.25" thickBot="1">
      <c r="A2" s="812"/>
      <c r="B2" s="560"/>
      <c r="C2" s="586"/>
      <c r="D2" s="815"/>
      <c r="E2" s="809"/>
      <c r="F2" s="246" t="s">
        <v>256</v>
      </c>
      <c r="G2" s="245" t="s">
        <v>93</v>
      </c>
      <c r="H2" s="315" t="s">
        <v>47</v>
      </c>
      <c r="I2" s="651"/>
      <c r="J2" s="826"/>
      <c r="K2" s="824"/>
      <c r="L2" s="69" t="s">
        <v>23</v>
      </c>
      <c r="M2" s="74" t="s">
        <v>83</v>
      </c>
      <c r="N2" s="74" t="s">
        <v>531</v>
      </c>
      <c r="O2" s="495" t="s">
        <v>532</v>
      </c>
      <c r="P2" s="69"/>
      <c r="Q2" s="40" t="s">
        <v>23</v>
      </c>
      <c r="R2" s="385" t="s">
        <v>34</v>
      </c>
      <c r="S2" s="40" t="s">
        <v>23</v>
      </c>
      <c r="T2" s="384" t="s">
        <v>34</v>
      </c>
      <c r="U2" s="40" t="s">
        <v>77</v>
      </c>
      <c r="V2" s="10" t="s">
        <v>78</v>
      </c>
      <c r="W2" s="39" t="s">
        <v>33</v>
      </c>
      <c r="X2" s="838"/>
      <c r="Y2" s="840"/>
      <c r="Z2" s="828"/>
      <c r="AA2" s="817"/>
      <c r="AB2" s="818"/>
      <c r="AC2" s="818"/>
      <c r="AD2" s="818"/>
      <c r="AE2" s="819"/>
    </row>
    <row r="3" spans="1:33" s="5" customFormat="1">
      <c r="A3" s="339" t="str">
        <f>'1-συμβολαια'!A3</f>
        <v>11ο</v>
      </c>
      <c r="B3" s="368">
        <f>'1-συμβολαια'!B3</f>
        <v>38833</v>
      </c>
      <c r="C3" s="336" t="str">
        <f>'1-συμβολαια'!C3</f>
        <v>γονική [1/2 οικόπεδο Ποταμιά 47,70μ2 ΜΕ οικία 2όροφη (27,16μ2 έκαστος)</v>
      </c>
      <c r="D3" s="327" t="str">
        <f>'4-πολλυπρ'!D3</f>
        <v>219-54 = σύζυγος</v>
      </c>
      <c r="E3" s="327" t="str">
        <f>'4-πολλυπρ'!I3</f>
        <v>219-54 = θυγατέρα</v>
      </c>
      <c r="F3" s="328">
        <f>'14-βιβλΕσ'!L3</f>
        <v>10.515544</v>
      </c>
      <c r="G3" s="320">
        <f>'14-βιβλΕσ'!Q3</f>
        <v>16.88</v>
      </c>
      <c r="H3" s="320">
        <f t="shared" ref="H3:H10" si="0">F3+G3</f>
        <v>27.395544000000001</v>
      </c>
      <c r="I3" s="320">
        <f>'8-κ-15-17'!AG3</f>
        <v>-3.6300000000011323E-3</v>
      </c>
      <c r="J3" s="320">
        <f>'14-βιβλΕσ'!R3</f>
        <v>326.10000000000002</v>
      </c>
      <c r="K3" s="320">
        <f>('14-βιβλΕσ'!N3+'14-βιβλΕσ'!O3+'14-βιβλΕσ'!R3)*40%</f>
        <v>136.11878400000001</v>
      </c>
      <c r="L3" s="320"/>
      <c r="M3" s="320"/>
      <c r="N3" s="320"/>
      <c r="O3" s="320">
        <f>W3</f>
        <v>357.17332999999996</v>
      </c>
      <c r="P3" s="369"/>
      <c r="Q3" s="320">
        <f>W3</f>
        <v>357.17332999999996</v>
      </c>
      <c r="R3" s="267">
        <v>7803.4487216944899</v>
      </c>
      <c r="S3" s="369"/>
      <c r="T3" s="369"/>
      <c r="U3" s="320">
        <f>'1-συμβολαια'!L3+'1-συμβολαια'!P3+'8-κ-15-17'!AE3+'14-βιβλΕσ'!L3+'14-βιβλΕσ'!Q3+'14-βιβλΕσ'!R3</f>
        <v>486.25333000000001</v>
      </c>
      <c r="V3" s="320">
        <f>'1-συμβολαια'!M3</f>
        <v>129.08000000000001</v>
      </c>
      <c r="W3" s="320">
        <f t="shared" ref="W3:W10" si="1">U3-V3</f>
        <v>357.17332999999996</v>
      </c>
      <c r="X3" s="337">
        <v>46018</v>
      </c>
      <c r="Y3" s="263">
        <f>R3+T3</f>
        <v>7803.4487216944899</v>
      </c>
      <c r="Z3" s="338"/>
      <c r="AA3" s="73"/>
      <c r="AB3" s="73"/>
      <c r="AC3" s="73"/>
      <c r="AD3" s="73"/>
      <c r="AE3" s="73"/>
    </row>
    <row r="4" spans="1:33" s="5" customFormat="1" ht="12" thickBot="1">
      <c r="A4" s="550">
        <f>'1-συμβολαια'!A4</f>
        <v>0</v>
      </c>
      <c r="B4" s="401"/>
      <c r="C4" s="410" t="str">
        <f>'1-συμβολαια'!C4</f>
        <v>χρησικτησία οικοπέδου = 1980 μητρός ΔΩΡΕΑ άτυπος</v>
      </c>
      <c r="D4" s="432" t="str">
        <f>'4-πολλυπρ'!D4</f>
        <v>πεθερά</v>
      </c>
      <c r="E4" s="432" t="str">
        <f>'4-πολλυπρ'!I4</f>
        <v>219-54 = σύζυγος</v>
      </c>
      <c r="F4" s="403">
        <f>'14-βιβλΕσ'!L4</f>
        <v>3.8958000000000004</v>
      </c>
      <c r="G4" s="415">
        <f>'14-βιβλΕσ'!Q4</f>
        <v>3</v>
      </c>
      <c r="H4" s="415">
        <f t="shared" si="0"/>
        <v>6.8958000000000004</v>
      </c>
      <c r="I4" s="415">
        <f>'8-κ-15-17'!AG4</f>
        <v>11.090250000000001</v>
      </c>
      <c r="J4" s="415">
        <f>'14-βιβλΕσ'!R4</f>
        <v>140</v>
      </c>
      <c r="K4" s="415">
        <f>('14-βιβλΕσ'!N4+'14-βιβλΕσ'!O4+'14-βιβλΕσ'!R4)*40%</f>
        <v>72.468800000000002</v>
      </c>
      <c r="L4" s="415"/>
      <c r="M4" s="415"/>
      <c r="N4" s="415"/>
      <c r="O4" s="415">
        <f t="shared" ref="O4:O10" si="2">W4</f>
        <v>195.26224999999999</v>
      </c>
      <c r="P4" s="507"/>
      <c r="Q4" s="415">
        <f t="shared" ref="Q4:Q10" si="3">W4</f>
        <v>195.26224999999999</v>
      </c>
      <c r="R4" s="428">
        <v>4266.0490780700002</v>
      </c>
      <c r="S4" s="507"/>
      <c r="T4" s="507"/>
      <c r="U4" s="415">
        <f>'1-συμβολαια'!L4+'1-συμβολαια'!P4+'8-κ-15-17'!AE4+'14-βιβλΕσ'!L4+'14-βιβλΕσ'!Q4+'14-βιβλΕσ'!R4</f>
        <v>195.26224999999999</v>
      </c>
      <c r="V4" s="415">
        <f>'1-συμβολαια'!M4</f>
        <v>0</v>
      </c>
      <c r="W4" s="415">
        <f t="shared" si="1"/>
        <v>195.26224999999999</v>
      </c>
      <c r="X4" s="508"/>
      <c r="Y4" s="428">
        <f t="shared" ref="Y4:Y10" si="4">R4+T4</f>
        <v>4266.0490780700002</v>
      </c>
      <c r="Z4" s="338"/>
      <c r="AA4" s="73"/>
      <c r="AB4" s="73"/>
      <c r="AC4" s="73"/>
      <c r="AD4" s="73"/>
      <c r="AE4" s="73"/>
    </row>
    <row r="5" spans="1:33" s="5" customFormat="1">
      <c r="A5" s="444" t="str">
        <f>'1-συμβολαια'!A5</f>
        <v>12ο</v>
      </c>
      <c r="B5" s="368">
        <f>'1-συμβολαια'!B5</f>
        <v>38833</v>
      </c>
      <c r="C5" s="336" t="str">
        <f>'1-συμβολαια'!C5</f>
        <v>δωρεά [1/2 οικόπεδο Ποταμιά 47,70μ2 ΜΕ οικία 2όροφη (27,16μ2 έκαστος)</v>
      </c>
      <c r="D5" s="327" t="str">
        <f>'4-πολλυπρ'!D5</f>
        <v>219-54 = σύζυγος</v>
      </c>
      <c r="E5" s="327" t="str">
        <f>'4-πολλυπρ'!I5</f>
        <v>219-54 γαμβρός</v>
      </c>
      <c r="F5" s="328">
        <f>'14-βιβλΕσ'!L5</f>
        <v>10.515544</v>
      </c>
      <c r="G5" s="320">
        <f>'14-βιβλΕσ'!Q5</f>
        <v>16.88</v>
      </c>
      <c r="H5" s="320">
        <f t="shared" si="0"/>
        <v>27.395544000000001</v>
      </c>
      <c r="I5" s="320">
        <f>'8-κ-15-17'!AG5</f>
        <v>-3.6300000000011323E-3</v>
      </c>
      <c r="J5" s="320">
        <f>'14-βιβλΕσ'!R5</f>
        <v>262.89999999999998</v>
      </c>
      <c r="K5" s="320">
        <f>('14-βιβλΕσ'!N5+'14-βιβλΕσ'!O5+'14-βιβλΕσ'!R5)*40%</f>
        <v>110.83878399999999</v>
      </c>
      <c r="L5" s="320"/>
      <c r="M5" s="320"/>
      <c r="N5" s="320"/>
      <c r="O5" s="320">
        <f t="shared" si="2"/>
        <v>293.97332999999992</v>
      </c>
      <c r="P5" s="369"/>
      <c r="Q5" s="320">
        <f t="shared" si="3"/>
        <v>293.97332999999992</v>
      </c>
      <c r="R5" s="263">
        <v>6422.6682496164376</v>
      </c>
      <c r="S5" s="369"/>
      <c r="T5" s="369"/>
      <c r="U5" s="320">
        <f>'1-συμβολαια'!L5+'1-συμβολαια'!P5+'8-κ-15-17'!AE5+'14-βιβλΕσ'!L5+'14-βιβλΕσ'!Q5+'14-βιβλΕσ'!R5</f>
        <v>423.05332999999996</v>
      </c>
      <c r="V5" s="320">
        <f>'1-συμβολαια'!M5</f>
        <v>129.08000000000001</v>
      </c>
      <c r="W5" s="320">
        <f t="shared" si="1"/>
        <v>293.97332999999992</v>
      </c>
      <c r="X5" s="436">
        <v>46018</v>
      </c>
      <c r="Y5" s="263">
        <f t="shared" si="4"/>
        <v>6422.6682496164376</v>
      </c>
      <c r="Z5" s="338"/>
      <c r="AA5" s="73"/>
      <c r="AB5" s="73"/>
      <c r="AC5" s="73"/>
      <c r="AD5" s="73"/>
      <c r="AE5" s="73"/>
    </row>
    <row r="6" spans="1:33" s="5" customFormat="1" ht="12" thickBot="1">
      <c r="A6" s="445">
        <f>'1-συμβολαια'!A6</f>
        <v>0</v>
      </c>
      <c r="B6" s="401"/>
      <c r="C6" s="410" t="str">
        <f>'1-συμβολαια'!C6</f>
        <v>χρησικτησία οικοπέδου = 1980 μητρός ΔΩΡΕΑ άτυπος</v>
      </c>
      <c r="D6" s="432" t="str">
        <f>'4-πολλυπρ'!D6</f>
        <v>πεθερά</v>
      </c>
      <c r="E6" s="432" t="str">
        <f>'4-πολλυπρ'!I6</f>
        <v>219-54 = σύζυγος</v>
      </c>
      <c r="F6" s="403">
        <f>'14-βιβλΕσ'!L6</f>
        <v>3.8958000000000004</v>
      </c>
      <c r="G6" s="415">
        <f>'14-βιβλΕσ'!Q6</f>
        <v>3</v>
      </c>
      <c r="H6" s="415">
        <f t="shared" si="0"/>
        <v>6.8958000000000004</v>
      </c>
      <c r="I6" s="415">
        <f>'8-κ-15-17'!AG6</f>
        <v>11.090250000000001</v>
      </c>
      <c r="J6" s="415">
        <f>'14-βιβλΕσ'!R6</f>
        <v>140</v>
      </c>
      <c r="K6" s="415">
        <f>('14-βιβλΕσ'!N6+'14-βιβλΕσ'!O6+'14-βιβλΕσ'!R6)*40%</f>
        <v>72.468800000000002</v>
      </c>
      <c r="L6" s="415"/>
      <c r="M6" s="415"/>
      <c r="N6" s="415"/>
      <c r="O6" s="415">
        <f t="shared" si="2"/>
        <v>195.26224999999999</v>
      </c>
      <c r="P6" s="507"/>
      <c r="Q6" s="415">
        <f t="shared" si="3"/>
        <v>195.26224999999999</v>
      </c>
      <c r="R6" s="428">
        <v>4266.0490780700002</v>
      </c>
      <c r="S6" s="507"/>
      <c r="T6" s="507"/>
      <c r="U6" s="415">
        <f>'1-συμβολαια'!L6+'1-συμβολαια'!P6+'8-κ-15-17'!AE6+'14-βιβλΕσ'!L6+'14-βιβλΕσ'!Q6+'14-βιβλΕσ'!R6</f>
        <v>195.26224999999999</v>
      </c>
      <c r="V6" s="415">
        <f>'1-συμβολαια'!M6</f>
        <v>0</v>
      </c>
      <c r="W6" s="415">
        <f t="shared" si="1"/>
        <v>195.26224999999999</v>
      </c>
      <c r="X6" s="508"/>
      <c r="Y6" s="428">
        <f t="shared" si="4"/>
        <v>4266.0490780700002</v>
      </c>
      <c r="Z6" s="338"/>
      <c r="AA6" s="73"/>
      <c r="AB6" s="73"/>
      <c r="AC6" s="73"/>
      <c r="AD6" s="73"/>
      <c r="AE6" s="73"/>
    </row>
    <row r="7" spans="1:33" s="5" customFormat="1">
      <c r="A7" s="409" t="str">
        <f>'1-συμβολαια'!A7</f>
        <v>13ο</v>
      </c>
      <c r="B7" s="368">
        <f>'1-συμβολαια'!B7</f>
        <v>39416</v>
      </c>
      <c r="C7" s="336" t="str">
        <f>'1-συμβολαια'!C7</f>
        <v>γονικής 5393 ΔΙΟΡΘΩΣΗ</v>
      </c>
      <c r="D7" s="327" t="str">
        <f>'4-πολλυπρ'!D7</f>
        <v>219-54</v>
      </c>
      <c r="E7" s="327" t="str">
        <f>'4-πολλυπρ'!I7</f>
        <v>219-54 = θυγατέρα</v>
      </c>
      <c r="F7" s="328">
        <f>'14-βιβλΕσ'!L7</f>
        <v>6.8356920000000017</v>
      </c>
      <c r="G7" s="320">
        <f>'14-βιβλΕσ'!Q7</f>
        <v>16.88</v>
      </c>
      <c r="H7" s="320">
        <f t="shared" si="0"/>
        <v>23.715692000000001</v>
      </c>
      <c r="I7" s="320">
        <f>'8-κ-15-17'!AG7</f>
        <v>4.7850000000000392E-3</v>
      </c>
      <c r="J7" s="320">
        <f>'14-βιβλΕσ'!R7</f>
        <v>388.1</v>
      </c>
      <c r="K7" s="320">
        <f>('14-βιβλΕσ'!N7+'14-βιβλΕσ'!O7+'14-βιβλΕσ'!R7)*40%</f>
        <v>148.24051200000002</v>
      </c>
      <c r="L7" s="320"/>
      <c r="M7" s="320"/>
      <c r="N7" s="320"/>
      <c r="O7" s="320">
        <f t="shared" si="2"/>
        <v>387.48606499999994</v>
      </c>
      <c r="P7" s="369"/>
      <c r="Q7" s="320">
        <f t="shared" si="3"/>
        <v>387.48606499999994</v>
      </c>
      <c r="R7" s="263">
        <v>7054.8347544699327</v>
      </c>
      <c r="S7" s="369"/>
      <c r="T7" s="369"/>
      <c r="U7" s="320">
        <f>'1-συμβολαια'!L7+'1-συμβολαια'!P7+'8-κ-15-17'!AE7+'14-βιβλΕσ'!L7+'14-βιβλΕσ'!Q7+'14-βιβλΕσ'!R7</f>
        <v>516.56606499999998</v>
      </c>
      <c r="V7" s="320">
        <f>'1-συμβολαια'!M7</f>
        <v>129.08000000000001</v>
      </c>
      <c r="W7" s="320">
        <f t="shared" si="1"/>
        <v>387.48606499999994</v>
      </c>
      <c r="X7" s="436">
        <v>46018</v>
      </c>
      <c r="Y7" s="263">
        <f t="shared" si="4"/>
        <v>7054.8347544699327</v>
      </c>
      <c r="Z7" s="338"/>
      <c r="AA7" s="73"/>
      <c r="AB7" s="73"/>
      <c r="AC7" s="73"/>
      <c r="AD7" s="73"/>
      <c r="AE7" s="73"/>
    </row>
    <row r="8" spans="1:33" s="5" customFormat="1">
      <c r="A8" s="345" t="str">
        <f>'1-συμβολαια'!A8</f>
        <v>14ο</v>
      </c>
      <c r="B8" s="368">
        <f>'1-συμβολαια'!B8</f>
        <v>39416</v>
      </c>
      <c r="C8" s="326" t="str">
        <f>'1-συμβολαια'!C8</f>
        <v>δωρεάς 5394 ΔΙΟΡΘΩΣΗ</v>
      </c>
      <c r="D8" s="262" t="str">
        <f>'4-πολλυπρ'!D8</f>
        <v>219-54</v>
      </c>
      <c r="E8" s="262" t="str">
        <f>'4-πολλυπρ'!I8</f>
        <v>219-54 γαμβρός</v>
      </c>
      <c r="F8" s="317">
        <f>'14-βιβλΕσ'!L8</f>
        <v>6.8356920000000017</v>
      </c>
      <c r="G8" s="335">
        <f>'14-βιβλΕσ'!Q8</f>
        <v>16.88</v>
      </c>
      <c r="H8" s="335">
        <f t="shared" si="0"/>
        <v>23.715692000000001</v>
      </c>
      <c r="I8" s="335">
        <f>'8-κ-15-17'!AG8</f>
        <v>4.7850000000000392E-3</v>
      </c>
      <c r="J8" s="335">
        <f>'14-βιβλΕσ'!R8</f>
        <v>324.89999999999998</v>
      </c>
      <c r="K8" s="335">
        <f>('14-βιβλΕσ'!N8+'14-βιβλΕσ'!O8+'14-βιβλΕσ'!R8)*40%</f>
        <v>122.96051199999999</v>
      </c>
      <c r="L8" s="335"/>
      <c r="M8" s="335"/>
      <c r="N8" s="335"/>
      <c r="O8" s="335">
        <f t="shared" si="2"/>
        <v>324.28606500000001</v>
      </c>
      <c r="P8" s="549"/>
      <c r="Q8" s="335">
        <f t="shared" si="3"/>
        <v>324.28606500000001</v>
      </c>
      <c r="R8" s="267">
        <v>5904.1725842509913</v>
      </c>
      <c r="S8" s="549"/>
      <c r="T8" s="549"/>
      <c r="U8" s="320">
        <f>'1-συμβολαια'!L8+'1-συμβολαια'!P8+'8-κ-15-17'!AE8+'14-βιβλΕσ'!L8+'14-βιβλΕσ'!Q8+'14-βιβλΕσ'!R8</f>
        <v>453.36606499999999</v>
      </c>
      <c r="V8" s="335">
        <f>'1-συμβολαια'!M8</f>
        <v>129.08000000000001</v>
      </c>
      <c r="W8" s="335">
        <f t="shared" si="1"/>
        <v>324.28606500000001</v>
      </c>
      <c r="X8" s="337">
        <v>46018</v>
      </c>
      <c r="Y8" s="267">
        <f t="shared" si="4"/>
        <v>5904.1725842509913</v>
      </c>
      <c r="Z8" s="338"/>
      <c r="AA8" s="73"/>
      <c r="AB8" s="73"/>
      <c r="AC8" s="73"/>
      <c r="AD8" s="73"/>
      <c r="AE8" s="73"/>
    </row>
    <row r="9" spans="1:33" s="5" customFormat="1">
      <c r="A9" s="345" t="str">
        <f>'1-συμβολαια'!A9</f>
        <v>15ο</v>
      </c>
      <c r="B9" s="368">
        <f>'1-συμβολαια'!B9</f>
        <v>39416</v>
      </c>
      <c r="C9" s="326" t="str">
        <f>'1-συμβολαια'!C9</f>
        <v>γονικής 5942 ΔΙΟΡΘΩΣΗ</v>
      </c>
      <c r="D9" s="262" t="str">
        <f>'4-πολλυπρ'!D9</f>
        <v>219-54 = σύζυγος</v>
      </c>
      <c r="E9" s="262" t="str">
        <f>'4-πολλυπρ'!I9</f>
        <v>219-54 = θυγατέρα</v>
      </c>
      <c r="F9" s="317">
        <f>'14-βιβλΕσ'!L9</f>
        <v>3.9600000000000009</v>
      </c>
      <c r="G9" s="335">
        <f>'14-βιβλΕσ'!Q9</f>
        <v>8.92</v>
      </c>
      <c r="H9" s="335">
        <f t="shared" si="0"/>
        <v>12.88</v>
      </c>
      <c r="I9" s="335">
        <f>'8-κ-15-17'!AG9</f>
        <v>0</v>
      </c>
      <c r="J9" s="335">
        <f>'14-βιβλΕσ'!R9</f>
        <v>288.89999999999998</v>
      </c>
      <c r="K9" s="335">
        <f>('14-βιβλΕσ'!N9+'14-βιβλΕσ'!O9+'14-βιβλΕσ'!R9)*40%</f>
        <v>124.56</v>
      </c>
      <c r="L9" s="335"/>
      <c r="M9" s="335"/>
      <c r="N9" s="335"/>
      <c r="O9" s="335">
        <f t="shared" si="2"/>
        <v>320.32</v>
      </c>
      <c r="P9" s="549"/>
      <c r="Q9" s="335">
        <f t="shared" si="3"/>
        <v>320.32</v>
      </c>
      <c r="R9" s="267">
        <v>5831.9637082995787</v>
      </c>
      <c r="S9" s="549"/>
      <c r="T9" s="549"/>
      <c r="U9" s="320">
        <f>'1-συμβολαια'!L9+'1-συμβολαια'!P9+'8-κ-15-17'!AE9+'14-βιβλΕσ'!L9+'14-βιβλΕσ'!Q9+'14-βιβλΕσ'!R9</f>
        <v>360.32</v>
      </c>
      <c r="V9" s="335">
        <f>'1-συμβολαια'!M9</f>
        <v>40</v>
      </c>
      <c r="W9" s="335">
        <f t="shared" si="1"/>
        <v>320.32</v>
      </c>
      <c r="X9" s="337">
        <v>46018</v>
      </c>
      <c r="Y9" s="267">
        <f t="shared" si="4"/>
        <v>5831.9637082995787</v>
      </c>
      <c r="Z9" s="338"/>
      <c r="AA9" s="73"/>
      <c r="AB9" s="73"/>
      <c r="AC9" s="73"/>
      <c r="AD9" s="73"/>
      <c r="AE9" s="73"/>
    </row>
    <row r="10" spans="1:33" s="5" customFormat="1">
      <c r="A10" s="345" t="str">
        <f>'1-συμβολαια'!A10</f>
        <v>16ο</v>
      </c>
      <c r="B10" s="368">
        <f>'1-συμβολαια'!B10</f>
        <v>39416</v>
      </c>
      <c r="C10" s="326" t="str">
        <f>'1-συμβολαια'!C10</f>
        <v>δωρεάς 5943 ΔΙΟΡΘΩΣΗ</v>
      </c>
      <c r="D10" s="262" t="str">
        <f>'4-πολλυπρ'!D10</f>
        <v>219-54 = σύζυγος</v>
      </c>
      <c r="E10" s="262" t="str">
        <f>'4-πολλυπρ'!I10</f>
        <v>219-54 γαμβρός</v>
      </c>
      <c r="F10" s="317">
        <f>'14-βιβλΕσ'!L10</f>
        <v>3.9600000000000009</v>
      </c>
      <c r="G10" s="335">
        <f>'14-βιβλΕσ'!Q10</f>
        <v>8.92</v>
      </c>
      <c r="H10" s="335">
        <f t="shared" si="0"/>
        <v>12.88</v>
      </c>
      <c r="I10" s="335">
        <f>'8-κ-15-17'!AG10</f>
        <v>0</v>
      </c>
      <c r="J10" s="335">
        <f>'14-βιβλΕσ'!R10</f>
        <v>263.89999999999998</v>
      </c>
      <c r="K10" s="335">
        <f>('14-βιβλΕσ'!N10+'14-βιβλΕσ'!O10+'14-βιβλΕσ'!R10)*40%</f>
        <v>114.56</v>
      </c>
      <c r="L10" s="335"/>
      <c r="M10" s="335"/>
      <c r="N10" s="335"/>
      <c r="O10" s="335">
        <f t="shared" si="2"/>
        <v>295.32</v>
      </c>
      <c r="P10" s="549"/>
      <c r="Q10" s="335">
        <f t="shared" si="3"/>
        <v>295.32</v>
      </c>
      <c r="R10" s="267">
        <v>5376.7967105863718</v>
      </c>
      <c r="S10" s="549"/>
      <c r="T10" s="549"/>
      <c r="U10" s="320">
        <f>'1-συμβολαια'!L10+'1-συμβολαια'!P10+'8-κ-15-17'!AE10+'14-βιβλΕσ'!L10+'14-βιβλΕσ'!Q10+'14-βιβλΕσ'!R10</f>
        <v>335.32</v>
      </c>
      <c r="V10" s="335">
        <f>'1-συμβολαια'!M10</f>
        <v>40</v>
      </c>
      <c r="W10" s="335">
        <f t="shared" si="1"/>
        <v>295.32</v>
      </c>
      <c r="X10" s="337">
        <v>46018</v>
      </c>
      <c r="Y10" s="267">
        <f t="shared" si="4"/>
        <v>5376.7967105863718</v>
      </c>
      <c r="Z10" s="338"/>
      <c r="AA10" s="73"/>
      <c r="AB10" s="73"/>
      <c r="AC10" s="73"/>
      <c r="AD10" s="73"/>
      <c r="AE10" s="73"/>
    </row>
    <row r="11" spans="1:33" ht="18" customHeight="1">
      <c r="A11" s="805" t="s">
        <v>35</v>
      </c>
      <c r="B11" s="806"/>
      <c r="C11" s="806"/>
      <c r="D11" s="806"/>
      <c r="E11" s="807"/>
      <c r="F11" s="42">
        <f t="shared" ref="F11:L11" si="5">SUM(F3:F10)</f>
        <v>50.414072000000004</v>
      </c>
      <c r="G11" s="42">
        <f t="shared" si="5"/>
        <v>91.36</v>
      </c>
      <c r="H11" s="42">
        <f t="shared" si="5"/>
        <v>141.77407200000002</v>
      </c>
      <c r="I11" s="42">
        <f t="shared" si="5"/>
        <v>22.182809999999996</v>
      </c>
      <c r="J11" s="42">
        <f t="shared" si="5"/>
        <v>2134.8000000000002</v>
      </c>
      <c r="K11" s="42">
        <f t="shared" si="5"/>
        <v>902.21619199999986</v>
      </c>
      <c r="L11" s="506">
        <f t="shared" si="5"/>
        <v>0</v>
      </c>
      <c r="M11" s="506"/>
      <c r="N11" s="506">
        <f t="shared" ref="N11:W11" si="6">SUM(N3:N10)</f>
        <v>0</v>
      </c>
      <c r="O11" s="506">
        <f t="shared" si="6"/>
        <v>2369.08329</v>
      </c>
      <c r="P11" s="392">
        <f t="shared" si="6"/>
        <v>0</v>
      </c>
      <c r="Q11" s="42">
        <f t="shared" si="6"/>
        <v>2369.08329</v>
      </c>
      <c r="R11" s="383">
        <f t="shared" si="6"/>
        <v>46925.982885057798</v>
      </c>
      <c r="S11" s="392">
        <f t="shared" si="6"/>
        <v>0</v>
      </c>
      <c r="T11" s="393">
        <f t="shared" si="6"/>
        <v>0</v>
      </c>
      <c r="U11" s="42">
        <f t="shared" si="6"/>
        <v>2965.4032900000002</v>
      </c>
      <c r="V11" s="42">
        <f t="shared" si="6"/>
        <v>596.32000000000005</v>
      </c>
      <c r="W11" s="42">
        <f t="shared" si="6"/>
        <v>2369.08329</v>
      </c>
      <c r="X11" s="42"/>
      <c r="Y11" s="383">
        <f>SUM(Y3:Y10)</f>
        <v>46925.982885057798</v>
      </c>
    </row>
    <row r="12" spans="1:33">
      <c r="J12" s="75"/>
      <c r="K12" s="75"/>
    </row>
    <row r="13" spans="1:33">
      <c r="J13" s="130"/>
      <c r="K13" s="130"/>
      <c r="U13" s="130"/>
    </row>
    <row r="14" spans="1:33">
      <c r="U14" s="131"/>
    </row>
    <row r="15" spans="1:33" ht="15.75">
      <c r="AA15" s="120"/>
      <c r="AB15" s="122"/>
      <c r="AC15" s="122"/>
      <c r="AD15" s="122"/>
      <c r="AE15" s="122"/>
      <c r="AF15" s="121"/>
      <c r="AG15" s="121"/>
    </row>
    <row r="16" spans="1:33" ht="15.75">
      <c r="Q16" s="816" t="s">
        <v>533</v>
      </c>
      <c r="R16" s="816"/>
      <c r="S16" s="816"/>
      <c r="T16" s="816"/>
      <c r="AA16" s="121"/>
      <c r="AB16" s="121"/>
      <c r="AC16" s="121"/>
      <c r="AD16" s="121"/>
      <c r="AE16" s="121"/>
      <c r="AF16" s="121"/>
      <c r="AG16" s="121"/>
    </row>
    <row r="17" spans="16:33">
      <c r="AA17" s="11"/>
      <c r="AB17" s="11"/>
      <c r="AC17" s="11"/>
      <c r="AD17" s="11"/>
      <c r="AE17" s="11"/>
      <c r="AF17" s="509"/>
      <c r="AG17" s="11"/>
    </row>
    <row r="18" spans="16:33">
      <c r="P18" s="8">
        <v>5942</v>
      </c>
      <c r="Q18" s="335">
        <f>H3+I3+K3</f>
        <v>163.51069799999999</v>
      </c>
      <c r="R18" s="267">
        <v>1786.1738827076967</v>
      </c>
      <c r="S18" s="335">
        <f t="shared" ref="S18:S25" si="7">W3-Q18</f>
        <v>193.66263199999997</v>
      </c>
      <c r="T18" s="267">
        <v>1067.0307724116346</v>
      </c>
      <c r="Y18" s="267">
        <f>R18+T18</f>
        <v>2853.2046551193316</v>
      </c>
      <c r="AA18" s="11"/>
      <c r="AB18" s="11"/>
      <c r="AC18" s="11"/>
      <c r="AD18" s="11"/>
      <c r="AE18" s="11"/>
      <c r="AF18" s="11"/>
      <c r="AG18" s="11"/>
    </row>
    <row r="19" spans="16:33" ht="12" thickBot="1">
      <c r="P19" s="8"/>
      <c r="Q19" s="415">
        <f t="shared" ref="Q19:Q25" si="8">H4+I4+K4</f>
        <v>90.454850000000008</v>
      </c>
      <c r="R19" s="428">
        <v>988.11938674643898</v>
      </c>
      <c r="S19" s="415">
        <f t="shared" si="7"/>
        <v>104.80739999999999</v>
      </c>
      <c r="T19" s="428">
        <v>577.46153618554172</v>
      </c>
      <c r="Y19" s="428">
        <f t="shared" ref="Y19:Y25" si="9">R19+T19</f>
        <v>1565.5809229319807</v>
      </c>
      <c r="AA19" s="11"/>
      <c r="AB19" s="11"/>
      <c r="AC19" s="11"/>
      <c r="AD19" s="11"/>
      <c r="AE19" s="11"/>
      <c r="AF19" s="11"/>
      <c r="AG19" s="11"/>
    </row>
    <row r="20" spans="16:33">
      <c r="P20" s="8">
        <v>5943</v>
      </c>
      <c r="Q20" s="320">
        <f t="shared" si="8"/>
        <v>138.23069799999999</v>
      </c>
      <c r="R20" s="263">
        <v>1510.0177882920859</v>
      </c>
      <c r="S20" s="320">
        <f t="shared" si="7"/>
        <v>155.74263199999993</v>
      </c>
      <c r="T20" s="263">
        <v>858.10142723032436</v>
      </c>
      <c r="Y20" s="263">
        <f t="shared" si="9"/>
        <v>2368.1192155224103</v>
      </c>
      <c r="AA20" s="11"/>
      <c r="AB20" s="11"/>
      <c r="AC20" s="11"/>
      <c r="AD20" s="11"/>
      <c r="AE20" s="11"/>
      <c r="AF20" s="11"/>
      <c r="AG20" s="11"/>
    </row>
    <row r="21" spans="16:33" ht="12" thickBot="1">
      <c r="P21" s="8"/>
      <c r="Q21" s="415">
        <f t="shared" si="8"/>
        <v>90.454850000000008</v>
      </c>
      <c r="R21" s="428">
        <v>988.11938674643898</v>
      </c>
      <c r="S21" s="415">
        <f t="shared" si="7"/>
        <v>104.80739999999999</v>
      </c>
      <c r="T21" s="428">
        <v>577.46153618554172</v>
      </c>
      <c r="Y21" s="428">
        <f t="shared" si="9"/>
        <v>1565.5809229319807</v>
      </c>
      <c r="AA21" s="11"/>
      <c r="AB21" s="11"/>
      <c r="AC21" s="11"/>
      <c r="AD21" s="11"/>
      <c r="AE21" s="11"/>
      <c r="AF21" s="11"/>
      <c r="AG21" s="11"/>
    </row>
    <row r="22" spans="16:33">
      <c r="P22" s="8">
        <v>7462</v>
      </c>
      <c r="Q22" s="320">
        <f t="shared" si="8"/>
        <v>171.96098900000004</v>
      </c>
      <c r="R22" s="263">
        <v>1565.4193417384211</v>
      </c>
      <c r="S22" s="320">
        <f t="shared" si="7"/>
        <v>215.5250759999999</v>
      </c>
      <c r="T22" s="263">
        <v>990.80900792575483</v>
      </c>
      <c r="Y22" s="263">
        <f t="shared" si="9"/>
        <v>2556.2283496641758</v>
      </c>
      <c r="AA22" s="11"/>
      <c r="AB22" s="11"/>
      <c r="AC22" s="11"/>
      <c r="AD22" s="11"/>
      <c r="AE22" s="11"/>
      <c r="AF22" s="11"/>
      <c r="AG22" s="11"/>
    </row>
    <row r="23" spans="16:33">
      <c r="P23" s="8">
        <v>7463</v>
      </c>
      <c r="Q23" s="335">
        <f t="shared" si="8"/>
        <v>146.68098900000001</v>
      </c>
      <c r="R23" s="267">
        <v>1335.2869076946304</v>
      </c>
      <c r="S23" s="335">
        <f t="shared" si="7"/>
        <v>177.605076</v>
      </c>
      <c r="T23" s="267">
        <v>816.4836891375852</v>
      </c>
      <c r="Y23" s="267">
        <f t="shared" si="9"/>
        <v>2151.7705968322157</v>
      </c>
    </row>
    <row r="24" spans="16:33">
      <c r="P24" s="8">
        <v>7464</v>
      </c>
      <c r="Q24" s="335">
        <f t="shared" si="8"/>
        <v>137.44</v>
      </c>
      <c r="R24" s="267">
        <v>1251.1630433140188</v>
      </c>
      <c r="S24" s="335">
        <f t="shared" si="7"/>
        <v>182.88</v>
      </c>
      <c r="T24" s="267">
        <v>840.73349947206168</v>
      </c>
      <c r="Y24" s="267">
        <f t="shared" si="9"/>
        <v>2091.8965427860803</v>
      </c>
    </row>
    <row r="25" spans="16:33">
      <c r="P25" s="8">
        <v>7465</v>
      </c>
      <c r="Q25" s="335">
        <f t="shared" si="8"/>
        <v>127.44</v>
      </c>
      <c r="R25" s="267">
        <v>1160.1296437713806</v>
      </c>
      <c r="S25" s="335">
        <f t="shared" si="7"/>
        <v>167.88</v>
      </c>
      <c r="T25" s="267">
        <v>771.77569931851326</v>
      </c>
      <c r="Y25" s="267">
        <f t="shared" si="9"/>
        <v>1931.9053430898939</v>
      </c>
    </row>
    <row r="26" spans="16:33">
      <c r="Q26" s="42">
        <f>SUM(Q18:Q25)</f>
        <v>1066.173074</v>
      </c>
      <c r="R26" s="383">
        <f>SUM(R18:R25)</f>
        <v>10584.429381011112</v>
      </c>
      <c r="S26" s="42">
        <f>SUM(S18:S25)</f>
        <v>1302.9102159999998</v>
      </c>
      <c r="T26" s="383">
        <f>SUM(T18:T25)</f>
        <v>6499.8571678669568</v>
      </c>
      <c r="Y26" s="383">
        <f>SUM(Y18:Y25)</f>
        <v>17084.28654887807</v>
      </c>
    </row>
    <row r="30" spans="16:33">
      <c r="P30" s="8">
        <v>5942</v>
      </c>
      <c r="R30" s="8">
        <f>R18+R19</f>
        <v>2774.293269454136</v>
      </c>
      <c r="S30" s="8"/>
      <c r="T30" s="8">
        <f t="shared" ref="T30:Y30" si="10">T18+T19</f>
        <v>1644.4923085971764</v>
      </c>
      <c r="U30" s="8"/>
      <c r="V30" s="8"/>
      <c r="W30" s="8"/>
      <c r="X30" s="8"/>
      <c r="Y30" s="8">
        <f t="shared" si="10"/>
        <v>4418.7855780513128</v>
      </c>
    </row>
    <row r="31" spans="16:33">
      <c r="P31" s="8"/>
    </row>
    <row r="32" spans="16:33">
      <c r="P32" s="8">
        <v>5943</v>
      </c>
      <c r="R32" s="8">
        <f>R20+R21</f>
        <v>2498.1371750385251</v>
      </c>
      <c r="S32" s="8"/>
      <c r="T32" s="8">
        <f t="shared" ref="T32:Y32" si="11">T20+T21</f>
        <v>1435.5629634158661</v>
      </c>
      <c r="U32" s="8"/>
      <c r="V32" s="8"/>
      <c r="W32" s="8"/>
      <c r="X32" s="8"/>
      <c r="Y32" s="8">
        <f t="shared" si="11"/>
        <v>3933.700138454391</v>
      </c>
    </row>
    <row r="34" spans="24:33">
      <c r="X34" s="2"/>
    </row>
    <row r="35" spans="24:33" ht="15">
      <c r="AA35" s="120"/>
      <c r="AB35" s="120"/>
      <c r="AC35" s="120"/>
      <c r="AD35" s="120"/>
      <c r="AE35" s="120"/>
      <c r="AF35" s="120"/>
      <c r="AG35" s="120"/>
    </row>
    <row r="36" spans="24:33" ht="15">
      <c r="AA36" s="120"/>
      <c r="AB36" s="120"/>
      <c r="AC36" s="120"/>
      <c r="AD36" s="120"/>
      <c r="AE36" s="120"/>
      <c r="AF36" s="120"/>
      <c r="AG36" s="120"/>
    </row>
    <row r="37" spans="24:33" ht="15">
      <c r="AA37" s="120"/>
      <c r="AB37" s="120"/>
      <c r="AC37" s="120"/>
      <c r="AD37" s="120"/>
      <c r="AE37" s="120"/>
      <c r="AF37" s="120"/>
      <c r="AG37" s="120"/>
    </row>
    <row r="38" spans="24:33" ht="15">
      <c r="AA38" s="120"/>
      <c r="AB38" s="120"/>
      <c r="AC38" s="120"/>
      <c r="AD38" s="120"/>
      <c r="AE38" s="120"/>
      <c r="AF38" s="120"/>
      <c r="AG38" s="120"/>
    </row>
    <row r="39" spans="24:33" ht="15">
      <c r="AA39" s="120"/>
      <c r="AB39" s="120"/>
      <c r="AC39" s="120"/>
      <c r="AD39" s="120"/>
      <c r="AE39" s="120"/>
      <c r="AF39" s="120"/>
      <c r="AG39" s="120"/>
    </row>
    <row r="40" spans="24:33" ht="15">
      <c r="AA40" s="120"/>
      <c r="AB40" s="120"/>
      <c r="AC40" s="120"/>
      <c r="AD40" s="120"/>
      <c r="AE40" s="120"/>
      <c r="AF40" s="120"/>
      <c r="AG40" s="120"/>
    </row>
    <row r="41" spans="24:33" ht="15">
      <c r="AA41" s="120"/>
      <c r="AB41" s="120"/>
      <c r="AC41" s="120"/>
      <c r="AD41" s="120"/>
      <c r="AE41" s="120"/>
      <c r="AF41" s="120"/>
      <c r="AG41" s="120"/>
    </row>
    <row r="42" spans="24:33" ht="15">
      <c r="AA42" s="120"/>
      <c r="AB42" s="120"/>
      <c r="AC42" s="120"/>
      <c r="AD42" s="120"/>
      <c r="AE42" s="120"/>
      <c r="AF42" s="120"/>
      <c r="AG42" s="120"/>
    </row>
    <row r="43" spans="24:33" ht="15.75" customHeight="1">
      <c r="AA43" s="120"/>
      <c r="AB43" s="120"/>
      <c r="AC43" s="120"/>
      <c r="AD43" s="120"/>
      <c r="AE43" s="120"/>
      <c r="AF43" s="120"/>
      <c r="AG43" s="120"/>
    </row>
    <row r="44" spans="24:33" ht="15">
      <c r="AA44" s="120"/>
      <c r="AB44" s="120"/>
      <c r="AC44" s="120"/>
      <c r="AD44" s="120"/>
      <c r="AE44" s="120"/>
      <c r="AF44" s="120"/>
      <c r="AG44" s="120"/>
    </row>
    <row r="45" spans="24:33" ht="15">
      <c r="AA45" s="120"/>
      <c r="AB45" s="120"/>
      <c r="AC45" s="120"/>
      <c r="AD45" s="120"/>
      <c r="AE45" s="120"/>
      <c r="AF45" s="120"/>
      <c r="AG45" s="120"/>
    </row>
    <row r="46" spans="24:33" ht="15.75">
      <c r="AA46" s="120"/>
      <c r="AB46" s="120"/>
      <c r="AC46" s="120"/>
      <c r="AD46" s="120"/>
      <c r="AE46" s="120"/>
      <c r="AF46" s="124"/>
      <c r="AG46" s="124"/>
    </row>
    <row r="47" spans="24:33" ht="15.75" customHeight="1">
      <c r="AA47" s="120"/>
      <c r="AB47" s="120"/>
      <c r="AC47" s="120"/>
      <c r="AD47" s="120"/>
      <c r="AE47" s="120"/>
      <c r="AF47" s="124"/>
      <c r="AG47" s="124"/>
    </row>
    <row r="48" spans="24:33" ht="15">
      <c r="AA48" s="120"/>
      <c r="AB48" s="120"/>
      <c r="AC48" s="120"/>
      <c r="AD48" s="120"/>
      <c r="AE48" s="120"/>
      <c r="AF48" s="120"/>
      <c r="AG48" s="120"/>
    </row>
    <row r="49" spans="27:33" ht="15">
      <c r="AA49" s="120"/>
      <c r="AB49" s="120"/>
      <c r="AC49" s="120"/>
      <c r="AD49" s="120"/>
      <c r="AE49" s="120"/>
      <c r="AF49" s="120"/>
      <c r="AG49" s="120"/>
    </row>
    <row r="50" spans="27:33" ht="15">
      <c r="AA50" s="120"/>
      <c r="AB50" s="120"/>
      <c r="AC50" s="120"/>
      <c r="AD50" s="120"/>
      <c r="AE50" s="120"/>
      <c r="AF50" s="120"/>
      <c r="AG50" s="120"/>
    </row>
    <row r="51" spans="27:33" ht="15">
      <c r="AA51" s="120"/>
      <c r="AB51" s="120"/>
      <c r="AC51" s="120"/>
      <c r="AD51" s="120"/>
      <c r="AE51" s="120"/>
      <c r="AF51" s="120"/>
      <c r="AG51" s="120"/>
    </row>
    <row r="52" spans="27:33" ht="15">
      <c r="AA52" s="120"/>
      <c r="AB52" s="120"/>
      <c r="AC52" s="120"/>
      <c r="AD52" s="120"/>
      <c r="AE52" s="120"/>
      <c r="AF52" s="120"/>
      <c r="AG52" s="120"/>
    </row>
    <row r="53" spans="27:33" ht="15">
      <c r="AA53" s="120"/>
      <c r="AB53" s="120"/>
      <c r="AC53" s="120"/>
      <c r="AD53" s="120"/>
      <c r="AE53" s="120"/>
      <c r="AF53" s="120"/>
      <c r="AG53" s="120"/>
    </row>
    <row r="54" spans="27:33" ht="15">
      <c r="AA54" s="120"/>
      <c r="AB54" s="120"/>
      <c r="AC54" s="120"/>
      <c r="AD54" s="120"/>
      <c r="AE54" s="120"/>
      <c r="AF54" s="120"/>
      <c r="AG54" s="120"/>
    </row>
    <row r="55" spans="27:33" ht="15">
      <c r="AA55" s="120"/>
      <c r="AB55" s="120"/>
      <c r="AC55" s="120"/>
      <c r="AD55" s="120"/>
      <c r="AE55" s="120"/>
      <c r="AF55" s="120"/>
      <c r="AG55" s="120"/>
    </row>
    <row r="56" spans="27:33" ht="15">
      <c r="AA56" s="120"/>
      <c r="AB56" s="120"/>
      <c r="AC56" s="120"/>
      <c r="AD56" s="120"/>
      <c r="AE56" s="120"/>
      <c r="AF56" s="120"/>
      <c r="AG56" s="120"/>
    </row>
    <row r="57" spans="27:33" ht="15">
      <c r="AA57" s="120"/>
      <c r="AB57" s="120"/>
      <c r="AC57" s="120"/>
      <c r="AD57" s="120"/>
      <c r="AE57" s="120"/>
      <c r="AF57" s="120"/>
      <c r="AG57" s="120"/>
    </row>
    <row r="58" spans="27:33" ht="15.75">
      <c r="AA58" s="120"/>
      <c r="AB58" s="120"/>
      <c r="AC58" s="120"/>
      <c r="AD58" s="120"/>
      <c r="AE58" s="120"/>
      <c r="AF58" s="123"/>
      <c r="AG58" s="120"/>
    </row>
    <row r="59" spans="27:33" ht="15">
      <c r="AA59" s="120"/>
      <c r="AB59" s="120"/>
      <c r="AC59" s="120"/>
      <c r="AD59" s="120"/>
      <c r="AE59" s="120"/>
      <c r="AF59" s="120"/>
      <c r="AG59" s="120"/>
    </row>
    <row r="60" spans="27:33" ht="15">
      <c r="AA60" s="120"/>
      <c r="AB60" s="120"/>
      <c r="AC60" s="120"/>
      <c r="AD60" s="120"/>
      <c r="AE60" s="120"/>
      <c r="AF60" s="120"/>
      <c r="AG60" s="120"/>
    </row>
    <row r="61" spans="27:33" ht="15">
      <c r="AA61" s="120"/>
      <c r="AB61" s="120"/>
      <c r="AC61" s="120"/>
      <c r="AD61" s="120"/>
      <c r="AE61" s="120"/>
      <c r="AF61" s="120"/>
      <c r="AG61" s="120"/>
    </row>
    <row r="62" spans="27:33" ht="15">
      <c r="AA62" s="120"/>
      <c r="AB62" s="120"/>
      <c r="AC62" s="120"/>
      <c r="AD62" s="120"/>
      <c r="AE62" s="120"/>
      <c r="AF62" s="120"/>
      <c r="AG62" s="120"/>
    </row>
    <row r="63" spans="27:33" ht="15">
      <c r="AA63" s="120"/>
      <c r="AB63" s="120"/>
      <c r="AC63" s="120"/>
      <c r="AD63" s="120"/>
      <c r="AE63" s="120"/>
      <c r="AF63" s="120"/>
      <c r="AG63" s="120"/>
    </row>
    <row r="64" spans="27:33" ht="15">
      <c r="AA64" s="120"/>
      <c r="AB64" s="120"/>
      <c r="AC64" s="120"/>
      <c r="AD64" s="120"/>
      <c r="AE64" s="120"/>
      <c r="AF64" s="120"/>
      <c r="AG64" s="120"/>
    </row>
    <row r="65" spans="27:33" ht="15">
      <c r="AA65" s="120"/>
      <c r="AB65" s="120"/>
      <c r="AC65" s="120"/>
      <c r="AD65" s="120"/>
      <c r="AE65" s="120"/>
      <c r="AF65" s="120"/>
      <c r="AG65" s="120"/>
    </row>
    <row r="66" spans="27:33" ht="15">
      <c r="AA66" s="120"/>
      <c r="AB66" s="120"/>
      <c r="AC66" s="120"/>
      <c r="AD66" s="120"/>
      <c r="AE66" s="120"/>
      <c r="AF66" s="120"/>
      <c r="AG66" s="120"/>
    </row>
    <row r="67" spans="27:33" ht="15">
      <c r="AA67" s="120"/>
      <c r="AB67" s="120"/>
      <c r="AC67" s="120"/>
      <c r="AD67" s="120"/>
      <c r="AE67" s="120"/>
      <c r="AF67" s="120"/>
      <c r="AG67" s="120"/>
    </row>
    <row r="68" spans="27:33" ht="15">
      <c r="AA68" s="120"/>
      <c r="AB68" s="120"/>
      <c r="AC68" s="120"/>
      <c r="AD68" s="120"/>
      <c r="AE68" s="120"/>
      <c r="AF68" s="120"/>
      <c r="AG68" s="120"/>
    </row>
    <row r="69" spans="27:33" ht="15">
      <c r="AA69" s="120"/>
      <c r="AB69" s="120"/>
      <c r="AC69" s="120"/>
      <c r="AD69" s="120"/>
      <c r="AE69" s="120"/>
      <c r="AF69" s="120"/>
      <c r="AG69" s="120"/>
    </row>
    <row r="70" spans="27:33" ht="15">
      <c r="AA70" s="120"/>
      <c r="AB70" s="120"/>
      <c r="AC70" s="120"/>
      <c r="AD70" s="120"/>
      <c r="AE70" s="120"/>
      <c r="AF70" s="120"/>
      <c r="AG70" s="120"/>
    </row>
    <row r="71" spans="27:33" ht="15">
      <c r="AA71" s="120"/>
      <c r="AB71" s="120"/>
      <c r="AC71" s="120"/>
      <c r="AD71" s="120"/>
      <c r="AE71" s="120"/>
      <c r="AF71" s="120"/>
      <c r="AG71" s="120"/>
    </row>
    <row r="72" spans="27:33" ht="15">
      <c r="AA72" s="120"/>
      <c r="AB72" s="120"/>
      <c r="AC72" s="120"/>
      <c r="AD72" s="120"/>
      <c r="AE72" s="120"/>
      <c r="AF72" s="120"/>
      <c r="AG72" s="120"/>
    </row>
    <row r="73" spans="27:33" ht="15">
      <c r="AA73" s="120"/>
      <c r="AB73" s="120"/>
      <c r="AC73" s="120"/>
      <c r="AD73" s="120"/>
      <c r="AE73" s="120"/>
      <c r="AF73" s="120"/>
      <c r="AG73" s="120"/>
    </row>
    <row r="74" spans="27:33" ht="15">
      <c r="AA74" s="120"/>
      <c r="AB74" s="120"/>
      <c r="AC74" s="120"/>
      <c r="AD74" s="120"/>
      <c r="AE74" s="120"/>
      <c r="AF74" s="120"/>
      <c r="AG74" s="120"/>
    </row>
    <row r="75" spans="27:33" ht="15">
      <c r="AA75" s="120"/>
      <c r="AB75" s="120"/>
      <c r="AC75" s="120"/>
      <c r="AD75" s="120"/>
      <c r="AE75" s="120"/>
      <c r="AF75" s="120"/>
      <c r="AG75" s="120"/>
    </row>
  </sheetData>
  <mergeCells count="19">
    <mergeCell ref="Q16:T16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A11:E11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pane ySplit="1" topLeftCell="A2" activePane="bottomLeft" state="frozen"/>
      <selection pane="bottomLeft" activeCell="H27" sqref="H27"/>
    </sheetView>
  </sheetViews>
  <sheetFormatPr defaultRowHeight="11.25"/>
  <cols>
    <col min="1" max="1" width="9.140625" style="3"/>
    <col min="2" max="2" width="49" style="3" bestFit="1" customWidth="1"/>
    <col min="3" max="3" width="11" style="2" customWidth="1"/>
    <col min="4" max="7" width="9.140625" style="3"/>
    <col min="8" max="8" width="9.42578125" style="2" bestFit="1" customWidth="1"/>
    <col min="9" max="9" width="43.140625" style="3" bestFit="1" customWidth="1"/>
    <col min="10" max="16384" width="9.140625" style="3"/>
  </cols>
  <sheetData>
    <row r="1" spans="1:13">
      <c r="A1" s="189"/>
      <c r="B1" s="189"/>
      <c r="C1" s="303"/>
      <c r="D1" s="189" t="s">
        <v>321</v>
      </c>
      <c r="E1" s="573" t="s">
        <v>324</v>
      </c>
      <c r="F1" s="574"/>
      <c r="G1" s="574"/>
      <c r="H1" s="574"/>
      <c r="I1" s="575" t="s">
        <v>325</v>
      </c>
      <c r="J1" s="575"/>
      <c r="K1" s="575"/>
      <c r="L1" s="575"/>
      <c r="M1" s="576"/>
    </row>
    <row r="2" spans="1:13" s="5" customFormat="1">
      <c r="A2" s="510" t="str">
        <f>'1-συμβολαια'!A3</f>
        <v>11ο</v>
      </c>
      <c r="B2" s="73" t="str">
        <f>'1-συμβολαια'!C3</f>
        <v>γονική [1/2 οικόπεδο Ποταμιά 47,70μ2 ΜΕ οικία 2όροφη (27,16μ2 έκαστος)</v>
      </c>
      <c r="C2" s="335">
        <f>'1-συμβολαια'!D3</f>
        <v>3153.08</v>
      </c>
      <c r="D2" s="335">
        <v>3</v>
      </c>
      <c r="E2" s="337">
        <v>38841</v>
      </c>
      <c r="F2" s="73">
        <v>424</v>
      </c>
      <c r="G2" s="73">
        <v>66</v>
      </c>
      <c r="H2" s="335"/>
      <c r="I2" s="412"/>
      <c r="J2" s="73"/>
      <c r="K2" s="73"/>
      <c r="L2" s="73"/>
      <c r="M2" s="73"/>
    </row>
    <row r="3" spans="1:13" s="5" customFormat="1" ht="12" thickBot="1">
      <c r="A3" s="512">
        <f>'1-συμβολαια'!A4</f>
        <v>0</v>
      </c>
      <c r="B3" s="414" t="str">
        <f>'1-συμβολαια'!C4</f>
        <v>χρησικτησία οικοπέδου = 1980 μητρός ΔΩΡΕΑ άτυπος</v>
      </c>
      <c r="C3" s="415">
        <f>'1-συμβολαια'!D4</f>
        <v>1431</v>
      </c>
      <c r="D3" s="415"/>
      <c r="E3" s="414"/>
      <c r="F3" s="414"/>
      <c r="G3" s="414"/>
      <c r="H3" s="415"/>
      <c r="I3" s="414"/>
      <c r="J3" s="414"/>
      <c r="K3" s="414"/>
      <c r="L3" s="414"/>
      <c r="M3" s="414"/>
    </row>
    <row r="4" spans="1:13" s="5" customFormat="1">
      <c r="A4" s="511" t="str">
        <f>'1-συμβολαια'!A5</f>
        <v>12ο</v>
      </c>
      <c r="B4" s="413" t="str">
        <f>'1-συμβολαια'!C5</f>
        <v>δωρεά [1/2 οικόπεδο Ποταμιά 47,70μ2 ΜΕ οικία 2όροφη (27,16μ2 έκαστος)</v>
      </c>
      <c r="C4" s="320">
        <f>'1-συμβολαια'!D5</f>
        <v>3153.08</v>
      </c>
      <c r="D4" s="320">
        <v>3</v>
      </c>
      <c r="E4" s="436">
        <v>38841</v>
      </c>
      <c r="F4" s="413">
        <v>424</v>
      </c>
      <c r="G4" s="413">
        <v>66</v>
      </c>
      <c r="H4" s="320"/>
      <c r="I4" s="413"/>
      <c r="J4" s="413"/>
      <c r="K4" s="413"/>
      <c r="L4" s="413"/>
      <c r="M4" s="413"/>
    </row>
    <row r="5" spans="1:13" s="5" customFormat="1" ht="12" thickBot="1">
      <c r="A5" s="514">
        <f>'1-συμβολαια'!A6</f>
        <v>0</v>
      </c>
      <c r="B5" s="414" t="str">
        <f>'1-συμβολαια'!C6</f>
        <v>χρησικτησία οικοπέδου = 1980 μητρός ΔΩΡΕΑ άτυπος</v>
      </c>
      <c r="C5" s="415">
        <f>'1-συμβολαια'!D6</f>
        <v>1431</v>
      </c>
      <c r="D5" s="415"/>
      <c r="E5" s="508"/>
      <c r="F5" s="414"/>
      <c r="G5" s="414"/>
      <c r="H5" s="415"/>
      <c r="I5" s="515"/>
      <c r="J5" s="414"/>
      <c r="K5" s="414"/>
      <c r="L5" s="414"/>
      <c r="M5" s="414"/>
    </row>
    <row r="6" spans="1:13" s="5" customFormat="1">
      <c r="A6" s="263" t="str">
        <f>'1-συμβολαια'!A7</f>
        <v>13ο</v>
      </c>
      <c r="B6" s="413" t="str">
        <f>'1-συμβολαια'!C7</f>
        <v>γονικής 5393 ΔΙΟΡΘΩΣΗ</v>
      </c>
      <c r="C6" s="320">
        <f>'1-συμβολαια'!D7</f>
        <v>130.94</v>
      </c>
      <c r="D6" s="320">
        <v>3</v>
      </c>
      <c r="E6" s="436">
        <v>39423</v>
      </c>
      <c r="F6" s="413">
        <v>456</v>
      </c>
      <c r="G6" s="413">
        <v>2</v>
      </c>
      <c r="H6" s="528">
        <v>301.41000000000003</v>
      </c>
      <c r="I6" s="513" t="s">
        <v>549</v>
      </c>
      <c r="J6" s="413"/>
      <c r="K6" s="413"/>
      <c r="L6" s="413"/>
      <c r="M6" s="413"/>
    </row>
    <row r="7" spans="1:13" s="5" customFormat="1">
      <c r="A7" s="267" t="str">
        <f>'1-συμβολαια'!A8</f>
        <v>14ο</v>
      </c>
      <c r="B7" s="73" t="str">
        <f>'1-συμβολαια'!C8</f>
        <v>δωρεάς 5394 ΔΙΟΡΘΩΣΗ</v>
      </c>
      <c r="C7" s="335">
        <f>'1-συμβολαια'!D8</f>
        <v>130.94</v>
      </c>
      <c r="D7" s="335">
        <v>3</v>
      </c>
      <c r="E7" s="337">
        <v>39423</v>
      </c>
      <c r="F7" s="413">
        <v>456</v>
      </c>
      <c r="G7" s="73">
        <v>3</v>
      </c>
      <c r="H7" s="335"/>
      <c r="I7" s="73"/>
      <c r="J7" s="73"/>
      <c r="K7" s="73"/>
      <c r="L7" s="73"/>
      <c r="M7" s="73"/>
    </row>
    <row r="8" spans="1:13" s="5" customFormat="1">
      <c r="A8" s="267" t="str">
        <f>'1-συμβολαια'!A9</f>
        <v>15ο</v>
      </c>
      <c r="B8" s="73" t="str">
        <f>'1-συμβολαια'!C9</f>
        <v>γονικής 5942 ΔΙΟΡΘΩΣΗ</v>
      </c>
      <c r="C8" s="335">
        <f>'1-συμβολαια'!D9</f>
        <v>0</v>
      </c>
      <c r="D8" s="335">
        <v>0.5</v>
      </c>
      <c r="E8" s="337">
        <v>39423</v>
      </c>
      <c r="F8" s="413">
        <v>456</v>
      </c>
      <c r="G8" s="73">
        <v>4</v>
      </c>
      <c r="H8" s="335"/>
      <c r="I8" s="412"/>
      <c r="J8" s="73"/>
      <c r="K8" s="73"/>
      <c r="L8" s="73"/>
      <c r="M8" s="73"/>
    </row>
    <row r="9" spans="1:13" s="5" customFormat="1">
      <c r="A9" s="267" t="str">
        <f>'1-συμβολαια'!A10</f>
        <v>16ο</v>
      </c>
      <c r="B9" s="73" t="str">
        <f>'1-συμβολαια'!C10</f>
        <v>δωρεάς 5943 ΔΙΟΡΘΩΣΗ</v>
      </c>
      <c r="C9" s="335">
        <f>'1-συμβολαια'!D10</f>
        <v>0</v>
      </c>
      <c r="D9" s="335">
        <v>0.5</v>
      </c>
      <c r="E9" s="337">
        <v>39423</v>
      </c>
      <c r="F9" s="413">
        <v>456</v>
      </c>
      <c r="G9" s="73">
        <v>5</v>
      </c>
      <c r="H9" s="335"/>
      <c r="I9" s="73"/>
      <c r="J9" s="73"/>
      <c r="K9" s="73"/>
      <c r="L9" s="73"/>
      <c r="M9" s="73"/>
    </row>
    <row r="10" spans="1:13">
      <c r="A10" s="570" t="str">
        <f>'1-συμβολαια'!A11</f>
        <v>σύνολο</v>
      </c>
      <c r="B10" s="571"/>
      <c r="C10" s="572"/>
      <c r="D10" s="422">
        <f>SUM(D2:D9)</f>
        <v>13</v>
      </c>
    </row>
    <row r="12" spans="1:13">
      <c r="C12" s="2" t="s">
        <v>394</v>
      </c>
      <c r="D12" s="2"/>
    </row>
    <row r="20" spans="3:4">
      <c r="C20" s="4"/>
      <c r="D20" s="5"/>
    </row>
    <row r="21" spans="3:4">
      <c r="C21" s="4"/>
      <c r="D21" s="5"/>
    </row>
    <row r="22" spans="3:4">
      <c r="C22" s="4"/>
      <c r="D22" s="5"/>
    </row>
    <row r="23" spans="3:4"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</sheetData>
  <mergeCells count="3">
    <mergeCell ref="A10:C10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5"/>
  <sheetViews>
    <sheetView workbookViewId="0">
      <pane ySplit="2" topLeftCell="A3" activePane="bottomLeft" state="frozen"/>
      <selection pane="bottomLeft" activeCell="C36" sqref="C36"/>
    </sheetView>
  </sheetViews>
  <sheetFormatPr defaultRowHeight="11.25"/>
  <cols>
    <col min="1" max="1" width="7" style="8" customWidth="1"/>
    <col min="2" max="2" width="51.5703125" style="90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583" t="s">
        <v>1</v>
      </c>
      <c r="B1" s="585" t="s">
        <v>0</v>
      </c>
      <c r="C1" s="587" t="s">
        <v>7</v>
      </c>
      <c r="D1" s="581" t="s">
        <v>463</v>
      </c>
      <c r="E1" s="582"/>
      <c r="F1" s="582"/>
      <c r="G1" s="582"/>
      <c r="H1" s="582"/>
      <c r="I1" s="582"/>
      <c r="J1" s="582"/>
      <c r="K1" s="582"/>
      <c r="L1" s="589" t="s">
        <v>94</v>
      </c>
      <c r="M1" s="590"/>
      <c r="N1" s="591" t="s">
        <v>256</v>
      </c>
      <c r="O1" s="577"/>
      <c r="P1" s="577"/>
      <c r="Q1" s="577"/>
      <c r="R1" s="577"/>
      <c r="S1" s="577"/>
      <c r="T1" s="577"/>
      <c r="U1" s="577"/>
      <c r="V1" s="577"/>
      <c r="W1" s="578"/>
    </row>
    <row r="2" spans="1:23" s="11" customFormat="1" ht="24" customHeight="1" thickBot="1">
      <c r="A2" s="584"/>
      <c r="B2" s="586"/>
      <c r="C2" s="588"/>
      <c r="D2" s="59" t="s">
        <v>80</v>
      </c>
      <c r="E2" s="59" t="s">
        <v>81</v>
      </c>
      <c r="F2" s="59" t="s">
        <v>366</v>
      </c>
      <c r="G2" s="59" t="s">
        <v>23</v>
      </c>
      <c r="H2" s="208" t="s">
        <v>356</v>
      </c>
      <c r="I2" s="208" t="s">
        <v>357</v>
      </c>
      <c r="J2" s="208" t="s">
        <v>374</v>
      </c>
      <c r="K2" s="209" t="s">
        <v>359</v>
      </c>
      <c r="L2" s="211" t="s">
        <v>375</v>
      </c>
      <c r="M2" s="210" t="s">
        <v>376</v>
      </c>
      <c r="N2" s="592"/>
      <c r="O2" s="579"/>
      <c r="P2" s="579"/>
      <c r="Q2" s="579"/>
      <c r="R2" s="579"/>
      <c r="S2" s="579"/>
      <c r="T2" s="579"/>
      <c r="U2" s="579"/>
      <c r="V2" s="579"/>
      <c r="W2" s="580"/>
    </row>
    <row r="3" spans="1:23" s="5" customFormat="1">
      <c r="A3" s="322" t="str">
        <f>'1-συμβολαια'!A3</f>
        <v>11ο</v>
      </c>
      <c r="B3" s="326" t="str">
        <f>'1-συμβολαια'!C3</f>
        <v>γονική [1/2 οικόπεδο Ποταμιά 47,70μ2 ΜΕ οικία 2όροφη (27,16μ2 έκαστος)</v>
      </c>
      <c r="C3" s="328">
        <f>'1-συμβολαια'!D3</f>
        <v>3153.08</v>
      </c>
      <c r="D3" s="318"/>
      <c r="E3" s="318">
        <v>12</v>
      </c>
      <c r="F3" s="318">
        <f t="shared" ref="F3:F4" si="0">C3*1.2%</f>
        <v>37.836959999999998</v>
      </c>
      <c r="G3" s="318">
        <f t="shared" ref="G3:G10" si="1">D3+E3+F3</f>
        <v>49.836959999999998</v>
      </c>
      <c r="H3" s="319">
        <f t="shared" ref="H3:H10" si="2">F3*9%</f>
        <v>3.4053263999999999</v>
      </c>
      <c r="I3" s="319">
        <f t="shared" ref="I3:I10" si="3">(D3+E3)*5%</f>
        <v>0.60000000000000009</v>
      </c>
      <c r="J3" s="319">
        <f t="shared" ref="J3:J10" si="4">G3*5%</f>
        <v>2.4918480000000001</v>
      </c>
      <c r="K3" s="328">
        <f t="shared" ref="K3:K10" si="5">G3*1%</f>
        <v>0.49836959999999997</v>
      </c>
      <c r="L3" s="328">
        <f t="shared" ref="L3:L10" si="6">G3-N3</f>
        <v>42.841415999999995</v>
      </c>
      <c r="M3" s="328">
        <f t="shared" ref="M3:M10" si="7">D3+E3</f>
        <v>12</v>
      </c>
      <c r="N3" s="328">
        <f t="shared" ref="N3:N10" si="8">H3+I3+J3+K3</f>
        <v>6.9955439999999998</v>
      </c>
      <c r="O3" s="329" t="s">
        <v>392</v>
      </c>
      <c r="P3" s="329"/>
      <c r="Q3" s="329"/>
      <c r="R3" s="329"/>
      <c r="S3" s="329" t="s">
        <v>517</v>
      </c>
      <c r="T3" s="265"/>
      <c r="U3" s="265"/>
      <c r="V3" s="265"/>
      <c r="W3" s="265"/>
    </row>
    <row r="4" spans="1:23" s="5" customFormat="1" ht="11.25" customHeight="1" thickBot="1">
      <c r="A4" s="426">
        <f>'1-συμβολαια'!A4</f>
        <v>0</v>
      </c>
      <c r="B4" s="410" t="str">
        <f>'1-συμβολαια'!C4</f>
        <v>χρησικτησία οικοπέδου = 1980 μητρός ΔΩΡΕΑ άτυπος</v>
      </c>
      <c r="C4" s="403">
        <f>'1-συμβολαια'!D4</f>
        <v>1431</v>
      </c>
      <c r="D4" s="404"/>
      <c r="E4" s="404">
        <v>12</v>
      </c>
      <c r="F4" s="404">
        <f t="shared" si="0"/>
        <v>17.172000000000001</v>
      </c>
      <c r="G4" s="404">
        <f t="shared" si="1"/>
        <v>29.172000000000001</v>
      </c>
      <c r="H4" s="404">
        <f t="shared" si="2"/>
        <v>1.54548</v>
      </c>
      <c r="I4" s="404">
        <f t="shared" si="3"/>
        <v>0.60000000000000009</v>
      </c>
      <c r="J4" s="404">
        <f t="shared" si="4"/>
        <v>1.4586000000000001</v>
      </c>
      <c r="K4" s="403">
        <f t="shared" si="5"/>
        <v>0.29172000000000003</v>
      </c>
      <c r="L4" s="403">
        <f t="shared" si="6"/>
        <v>25.276199999999999</v>
      </c>
      <c r="M4" s="403">
        <f t="shared" si="7"/>
        <v>12</v>
      </c>
      <c r="N4" s="403">
        <f t="shared" si="8"/>
        <v>3.8958000000000004</v>
      </c>
      <c r="O4" s="452" t="s">
        <v>392</v>
      </c>
      <c r="P4" s="452" t="s">
        <v>393</v>
      </c>
      <c r="Q4" s="452"/>
      <c r="R4" s="452"/>
      <c r="S4" s="452"/>
      <c r="T4" s="526"/>
      <c r="U4" s="526"/>
      <c r="V4" s="526"/>
      <c r="W4" s="265"/>
    </row>
    <row r="5" spans="1:23" s="5" customFormat="1">
      <c r="A5" s="444" t="str">
        <f>'1-συμβολαια'!A5</f>
        <v>12ο</v>
      </c>
      <c r="B5" s="336" t="str">
        <f>'1-συμβολαια'!C5</f>
        <v>δωρεά [1/2 οικόπεδο Ποταμιά 47,70μ2 ΜΕ οικία 2όροφη (27,16μ2 έκαστος)</v>
      </c>
      <c r="C5" s="328">
        <f>'1-συμβολαια'!D5</f>
        <v>3153.08</v>
      </c>
      <c r="D5" s="443"/>
      <c r="E5" s="443">
        <v>12</v>
      </c>
      <c r="F5" s="443">
        <f t="shared" ref="F5:F10" si="9">C5*1.2%</f>
        <v>37.836959999999998</v>
      </c>
      <c r="G5" s="443">
        <f t="shared" si="1"/>
        <v>49.836959999999998</v>
      </c>
      <c r="H5" s="443">
        <f t="shared" si="2"/>
        <v>3.4053263999999999</v>
      </c>
      <c r="I5" s="443">
        <f t="shared" si="3"/>
        <v>0.60000000000000009</v>
      </c>
      <c r="J5" s="443">
        <f t="shared" si="4"/>
        <v>2.4918480000000001</v>
      </c>
      <c r="K5" s="442">
        <f t="shared" si="5"/>
        <v>0.49836959999999997</v>
      </c>
      <c r="L5" s="442">
        <f t="shared" si="6"/>
        <v>42.841415999999995</v>
      </c>
      <c r="M5" s="442">
        <f t="shared" si="7"/>
        <v>12</v>
      </c>
      <c r="N5" s="442">
        <f t="shared" si="8"/>
        <v>6.9955439999999998</v>
      </c>
      <c r="O5" s="347" t="s">
        <v>392</v>
      </c>
      <c r="P5" s="347"/>
      <c r="Q5" s="347"/>
      <c r="R5" s="347"/>
      <c r="S5" s="347" t="s">
        <v>517</v>
      </c>
      <c r="T5" s="525"/>
      <c r="U5" s="525"/>
      <c r="V5" s="525"/>
      <c r="W5" s="265"/>
    </row>
    <row r="6" spans="1:23" s="5" customFormat="1" ht="12" thickBot="1">
      <c r="A6" s="445">
        <f>'1-συμβολαια'!A6</f>
        <v>0</v>
      </c>
      <c r="B6" s="410" t="str">
        <f>'1-συμβολαια'!C6</f>
        <v>χρησικτησία οικοπέδου = 1980 μητρός ΔΩΡΕΑ άτυπος</v>
      </c>
      <c r="C6" s="403">
        <f>'1-συμβολαια'!D6</f>
        <v>1431</v>
      </c>
      <c r="D6" s="404"/>
      <c r="E6" s="404">
        <v>12</v>
      </c>
      <c r="F6" s="404">
        <f t="shared" si="9"/>
        <v>17.172000000000001</v>
      </c>
      <c r="G6" s="404">
        <f t="shared" si="1"/>
        <v>29.172000000000001</v>
      </c>
      <c r="H6" s="404">
        <f t="shared" si="2"/>
        <v>1.54548</v>
      </c>
      <c r="I6" s="404">
        <f t="shared" si="3"/>
        <v>0.60000000000000009</v>
      </c>
      <c r="J6" s="404">
        <f t="shared" si="4"/>
        <v>1.4586000000000001</v>
      </c>
      <c r="K6" s="403">
        <f t="shared" si="5"/>
        <v>0.29172000000000003</v>
      </c>
      <c r="L6" s="403">
        <f t="shared" si="6"/>
        <v>25.276199999999999</v>
      </c>
      <c r="M6" s="403">
        <f t="shared" si="7"/>
        <v>12</v>
      </c>
      <c r="N6" s="403">
        <f t="shared" si="8"/>
        <v>3.8958000000000004</v>
      </c>
      <c r="O6" s="452" t="s">
        <v>392</v>
      </c>
      <c r="P6" s="452" t="s">
        <v>393</v>
      </c>
      <c r="Q6" s="452"/>
      <c r="R6" s="452"/>
      <c r="S6" s="452"/>
      <c r="T6" s="526"/>
      <c r="U6" s="526"/>
      <c r="V6" s="526"/>
      <c r="W6" s="265"/>
    </row>
    <row r="7" spans="1:23" s="5" customFormat="1">
      <c r="A7" s="409" t="str">
        <f>'1-συμβολαια'!A7</f>
        <v>13ο</v>
      </c>
      <c r="B7" s="336" t="str">
        <f>'1-συμβολαια'!C7</f>
        <v>γονικής 5393 ΔΙΟΡΘΩΣΗ</v>
      </c>
      <c r="C7" s="328">
        <f>'1-συμβολαια'!D7</f>
        <v>130.94</v>
      </c>
      <c r="D7" s="319"/>
      <c r="E7" s="319">
        <v>12</v>
      </c>
      <c r="F7" s="319">
        <f t="shared" si="9"/>
        <v>1.57128</v>
      </c>
      <c r="G7" s="319">
        <f t="shared" si="1"/>
        <v>13.57128</v>
      </c>
      <c r="H7" s="319">
        <f t="shared" si="2"/>
        <v>0.14141519999999999</v>
      </c>
      <c r="I7" s="319">
        <f t="shared" si="3"/>
        <v>0.60000000000000009</v>
      </c>
      <c r="J7" s="319">
        <f t="shared" si="4"/>
        <v>0.67856400000000006</v>
      </c>
      <c r="K7" s="328">
        <f t="shared" si="5"/>
        <v>0.13571279999999999</v>
      </c>
      <c r="L7" s="328">
        <f t="shared" si="6"/>
        <v>12.015587999999999</v>
      </c>
      <c r="M7" s="328">
        <f t="shared" si="7"/>
        <v>12</v>
      </c>
      <c r="N7" s="328">
        <f t="shared" si="8"/>
        <v>1.5556920000000003</v>
      </c>
      <c r="O7" s="347" t="s">
        <v>392</v>
      </c>
      <c r="P7" s="347"/>
      <c r="Q7" s="347"/>
      <c r="R7" s="347"/>
      <c r="S7" s="347"/>
      <c r="T7" s="525"/>
      <c r="U7" s="525"/>
      <c r="V7" s="525"/>
      <c r="W7" s="265"/>
    </row>
    <row r="8" spans="1:23" s="5" customFormat="1">
      <c r="A8" s="345" t="str">
        <f>'1-συμβολαια'!A8</f>
        <v>14ο</v>
      </c>
      <c r="B8" s="326" t="str">
        <f>'1-συμβολαια'!C8</f>
        <v>δωρεάς 5394 ΔΙΟΡΘΩΣΗ</v>
      </c>
      <c r="C8" s="317">
        <f>'1-συμβολαια'!D8</f>
        <v>130.94</v>
      </c>
      <c r="D8" s="318"/>
      <c r="E8" s="318">
        <v>12</v>
      </c>
      <c r="F8" s="318">
        <f t="shared" si="9"/>
        <v>1.57128</v>
      </c>
      <c r="G8" s="318">
        <f t="shared" si="1"/>
        <v>13.57128</v>
      </c>
      <c r="H8" s="318">
        <f t="shared" si="2"/>
        <v>0.14141519999999999</v>
      </c>
      <c r="I8" s="318">
        <f t="shared" si="3"/>
        <v>0.60000000000000009</v>
      </c>
      <c r="J8" s="318">
        <f t="shared" si="4"/>
        <v>0.67856400000000006</v>
      </c>
      <c r="K8" s="317">
        <f t="shared" si="5"/>
        <v>0.13571279999999999</v>
      </c>
      <c r="L8" s="317">
        <f t="shared" si="6"/>
        <v>12.015587999999999</v>
      </c>
      <c r="M8" s="317">
        <f t="shared" si="7"/>
        <v>12</v>
      </c>
      <c r="N8" s="317">
        <f t="shared" si="8"/>
        <v>1.5556920000000003</v>
      </c>
      <c r="O8" s="329" t="s">
        <v>392</v>
      </c>
      <c r="P8" s="329"/>
      <c r="Q8" s="329"/>
      <c r="R8" s="329"/>
      <c r="S8" s="329"/>
      <c r="T8" s="265"/>
      <c r="U8" s="265"/>
      <c r="V8" s="265"/>
      <c r="W8" s="265"/>
    </row>
    <row r="9" spans="1:23" s="5" customFormat="1">
      <c r="A9" s="345" t="str">
        <f>'1-συμβολαια'!A9</f>
        <v>15ο</v>
      </c>
      <c r="B9" s="326" t="str">
        <f>'1-συμβολαια'!C9</f>
        <v>γονικής 5942 ΔΙΟΡΘΩΣΗ</v>
      </c>
      <c r="C9" s="317">
        <f>'1-συμβολαια'!D9</f>
        <v>0</v>
      </c>
      <c r="D9" s="318">
        <v>12</v>
      </c>
      <c r="E9" s="318"/>
      <c r="F9" s="318">
        <f t="shared" si="9"/>
        <v>0</v>
      </c>
      <c r="G9" s="318">
        <f t="shared" si="1"/>
        <v>12</v>
      </c>
      <c r="H9" s="318">
        <f t="shared" si="2"/>
        <v>0</v>
      </c>
      <c r="I9" s="318">
        <f t="shared" si="3"/>
        <v>0.60000000000000009</v>
      </c>
      <c r="J9" s="318">
        <f t="shared" si="4"/>
        <v>0.60000000000000009</v>
      </c>
      <c r="K9" s="317">
        <f t="shared" si="5"/>
        <v>0.12</v>
      </c>
      <c r="L9" s="317">
        <f t="shared" si="6"/>
        <v>10.68</v>
      </c>
      <c r="M9" s="317">
        <f t="shared" si="7"/>
        <v>12</v>
      </c>
      <c r="N9" s="317">
        <f t="shared" si="8"/>
        <v>1.3200000000000003</v>
      </c>
      <c r="O9" s="329"/>
      <c r="P9" s="329"/>
      <c r="Q9" s="329"/>
      <c r="R9" s="329"/>
      <c r="S9" s="329"/>
      <c r="T9" s="265"/>
      <c r="U9" s="265"/>
      <c r="V9" s="265"/>
      <c r="W9" s="265"/>
    </row>
    <row r="10" spans="1:23" s="5" customFormat="1">
      <c r="A10" s="345" t="str">
        <f>'1-συμβολαια'!A10</f>
        <v>16ο</v>
      </c>
      <c r="B10" s="326" t="str">
        <f>'1-συμβολαια'!C10</f>
        <v>δωρεάς 5943 ΔΙΟΡΘΩΣΗ</v>
      </c>
      <c r="C10" s="317">
        <f>'1-συμβολαια'!D10</f>
        <v>0</v>
      </c>
      <c r="D10" s="318">
        <v>12</v>
      </c>
      <c r="E10" s="318"/>
      <c r="F10" s="318">
        <f t="shared" si="9"/>
        <v>0</v>
      </c>
      <c r="G10" s="318">
        <f t="shared" si="1"/>
        <v>12</v>
      </c>
      <c r="H10" s="318">
        <f t="shared" si="2"/>
        <v>0</v>
      </c>
      <c r="I10" s="318">
        <f t="shared" si="3"/>
        <v>0.60000000000000009</v>
      </c>
      <c r="J10" s="318">
        <f t="shared" si="4"/>
        <v>0.60000000000000009</v>
      </c>
      <c r="K10" s="317">
        <f t="shared" si="5"/>
        <v>0.12</v>
      </c>
      <c r="L10" s="317">
        <f t="shared" si="6"/>
        <v>10.68</v>
      </c>
      <c r="M10" s="317">
        <f t="shared" si="7"/>
        <v>12</v>
      </c>
      <c r="N10" s="317">
        <f t="shared" si="8"/>
        <v>1.3200000000000003</v>
      </c>
      <c r="O10" s="329"/>
      <c r="P10" s="329"/>
      <c r="Q10" s="329"/>
      <c r="R10" s="329"/>
      <c r="S10" s="329"/>
      <c r="T10" s="265"/>
      <c r="U10" s="265"/>
      <c r="V10" s="265"/>
      <c r="W10" s="265"/>
    </row>
    <row r="11" spans="1:23">
      <c r="A11" s="555" t="s">
        <v>56</v>
      </c>
      <c r="B11" s="556"/>
      <c r="C11" s="556"/>
      <c r="D11" s="450">
        <f t="shared" ref="D11:N11" si="10">SUM(D3:D10)</f>
        <v>24</v>
      </c>
      <c r="E11" s="450">
        <f t="shared" si="10"/>
        <v>72</v>
      </c>
      <c r="F11" s="450">
        <f t="shared" si="10"/>
        <v>113.16048000000001</v>
      </c>
      <c r="G11" s="450">
        <f t="shared" si="10"/>
        <v>209.16048000000001</v>
      </c>
      <c r="H11" s="450">
        <f t="shared" si="10"/>
        <v>10.1844432</v>
      </c>
      <c r="I11" s="450">
        <f t="shared" si="10"/>
        <v>4.8000000000000007</v>
      </c>
      <c r="J11" s="450">
        <f t="shared" si="10"/>
        <v>10.458024</v>
      </c>
      <c r="K11" s="450">
        <f t="shared" si="10"/>
        <v>2.0916048000000003</v>
      </c>
      <c r="L11" s="450">
        <f t="shared" si="10"/>
        <v>181.62640800000003</v>
      </c>
      <c r="M11" s="450">
        <f t="shared" si="10"/>
        <v>96</v>
      </c>
      <c r="N11" s="450">
        <f t="shared" si="10"/>
        <v>27.534072000000002</v>
      </c>
    </row>
    <row r="12" spans="1:23">
      <c r="K12" s="8"/>
      <c r="O12" s="125"/>
      <c r="P12" s="125"/>
      <c r="Q12" s="125"/>
      <c r="R12" s="125"/>
      <c r="S12" s="125"/>
      <c r="T12" s="125"/>
      <c r="U12" s="125"/>
      <c r="V12" s="125"/>
    </row>
    <row r="13" spans="1:23">
      <c r="J13" s="195">
        <v>0.15</v>
      </c>
      <c r="K13" s="323" t="s">
        <v>385</v>
      </c>
      <c r="O13" s="156" t="s">
        <v>377</v>
      </c>
      <c r="P13" s="125"/>
      <c r="Q13" s="125"/>
      <c r="R13" s="125"/>
      <c r="S13" s="125"/>
      <c r="T13" s="125"/>
      <c r="U13" s="125"/>
      <c r="V13" s="135"/>
    </row>
    <row r="14" spans="1:23">
      <c r="O14" s="135"/>
      <c r="P14" s="125" t="s">
        <v>378</v>
      </c>
      <c r="Q14" s="135"/>
      <c r="R14" s="135"/>
      <c r="S14" s="135"/>
      <c r="T14" s="135"/>
      <c r="U14" s="135"/>
      <c r="V14" s="135"/>
    </row>
    <row r="15" spans="1:23">
      <c r="O15" s="135"/>
      <c r="P15" s="135"/>
      <c r="Q15" s="125" t="s">
        <v>379</v>
      </c>
      <c r="R15" s="135"/>
      <c r="S15" s="135"/>
      <c r="T15" s="135"/>
      <c r="U15" s="135"/>
      <c r="V15" s="135"/>
    </row>
    <row r="16" spans="1:23">
      <c r="O16" s="135"/>
      <c r="P16" s="125"/>
      <c r="Q16" s="135"/>
      <c r="R16" s="156" t="s">
        <v>380</v>
      </c>
      <c r="S16" s="135"/>
      <c r="T16" s="125"/>
      <c r="U16" s="125"/>
      <c r="V16" s="125"/>
      <c r="W16" s="125"/>
    </row>
    <row r="17" spans="2:23">
      <c r="O17" s="135"/>
      <c r="P17" s="125"/>
      <c r="Q17" s="135"/>
      <c r="R17" s="135"/>
      <c r="S17" s="125" t="s">
        <v>381</v>
      </c>
      <c r="T17" s="125"/>
      <c r="U17" s="125"/>
      <c r="V17" s="125"/>
      <c r="W17" s="135"/>
    </row>
    <row r="18" spans="2:23" ht="15.75">
      <c r="B18" s="284" t="s">
        <v>457</v>
      </c>
      <c r="C18" s="284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5"/>
      <c r="S18" s="135"/>
      <c r="T18" s="135"/>
      <c r="U18" s="135"/>
      <c r="V18" s="135"/>
      <c r="W18" s="135"/>
    </row>
    <row r="19" spans="2:23" ht="15.75">
      <c r="B19" s="137"/>
      <c r="C19" s="288" t="s">
        <v>458</v>
      </c>
      <c r="D19" s="288"/>
      <c r="E19" s="288"/>
      <c r="F19" s="289"/>
      <c r="G19" s="289"/>
      <c r="H19" s="289"/>
      <c r="I19" s="289"/>
      <c r="J19" s="289"/>
      <c r="K19" s="289"/>
      <c r="L19" s="289"/>
      <c r="M19" s="289"/>
      <c r="N19" s="289"/>
      <c r="O19" s="289"/>
      <c r="P19" s="289"/>
      <c r="Q19" s="289"/>
      <c r="R19" s="289"/>
    </row>
    <row r="20" spans="2:23" ht="15.75">
      <c r="B20" s="290"/>
      <c r="C20" s="291"/>
      <c r="D20" s="292" t="s">
        <v>459</v>
      </c>
      <c r="E20" s="292"/>
      <c r="F20" s="292"/>
      <c r="G20" s="293"/>
      <c r="H20" s="293"/>
      <c r="I20" s="293"/>
      <c r="J20" s="293"/>
      <c r="K20" s="293"/>
      <c r="L20" s="293"/>
      <c r="N20" s="325">
        <v>0.05</v>
      </c>
      <c r="O20" s="371">
        <v>0.73</v>
      </c>
      <c r="P20" s="324" t="s">
        <v>135</v>
      </c>
      <c r="Q20" s="324"/>
    </row>
    <row r="21" spans="2:23" ht="15.75">
      <c r="B21" s="290"/>
      <c r="C21" s="291"/>
      <c r="D21" s="291"/>
      <c r="E21" s="291"/>
      <c r="F21" s="291"/>
      <c r="G21" s="291"/>
      <c r="H21" s="295"/>
      <c r="I21" s="295"/>
      <c r="J21" s="295"/>
      <c r="K21" s="295"/>
      <c r="L21" s="60"/>
      <c r="N21" s="325">
        <v>0.05</v>
      </c>
      <c r="O21" s="371">
        <v>1.83</v>
      </c>
      <c r="P21" s="324" t="s">
        <v>388</v>
      </c>
      <c r="Q21" s="324"/>
    </row>
    <row r="22" spans="2:23" ht="15.75">
      <c r="B22" s="290"/>
      <c r="C22" s="220" t="s">
        <v>61</v>
      </c>
      <c r="D22" s="220"/>
      <c r="E22" s="289"/>
      <c r="F22" s="295"/>
      <c r="G22" s="295"/>
      <c r="H22" s="295"/>
      <c r="I22" s="296"/>
      <c r="J22" s="291"/>
      <c r="K22" s="291"/>
      <c r="L22" s="295"/>
      <c r="N22" s="325">
        <v>0.05</v>
      </c>
      <c r="O22" s="371">
        <v>3.7</v>
      </c>
      <c r="P22" s="324" t="s">
        <v>389</v>
      </c>
      <c r="Q22" s="324"/>
    </row>
    <row r="23" spans="2:23" ht="15.75">
      <c r="B23" s="290"/>
      <c r="C23" s="291"/>
      <c r="D23" s="212" t="s">
        <v>460</v>
      </c>
      <c r="E23" s="212"/>
      <c r="F23" s="297"/>
      <c r="G23" s="297"/>
      <c r="H23" s="297"/>
      <c r="I23" s="297"/>
      <c r="J23" s="297"/>
      <c r="K23" s="297"/>
      <c r="L23" s="289"/>
      <c r="N23" s="325">
        <v>0.05</v>
      </c>
      <c r="O23" s="196"/>
      <c r="P23" s="324" t="s">
        <v>440</v>
      </c>
      <c r="Q23" s="324"/>
    </row>
    <row r="24" spans="2:23" ht="15.75">
      <c r="B24" s="290"/>
      <c r="C24" s="291"/>
      <c r="D24" s="213" t="s">
        <v>461</v>
      </c>
      <c r="E24" s="213"/>
      <c r="F24" s="295"/>
      <c r="G24" s="297"/>
      <c r="H24" s="297"/>
      <c r="I24" s="297"/>
      <c r="J24" s="297"/>
      <c r="K24" s="297"/>
      <c r="L24" s="297"/>
      <c r="N24" s="325">
        <v>0.05</v>
      </c>
      <c r="O24" s="196"/>
      <c r="P24" s="324" t="s">
        <v>441</v>
      </c>
      <c r="Q24" s="324"/>
      <c r="R24" s="3"/>
      <c r="S24" s="3"/>
      <c r="T24" s="3"/>
      <c r="U24" s="3"/>
    </row>
    <row r="25" spans="2:23" ht="15.75">
      <c r="B25" s="290"/>
      <c r="C25" s="291"/>
      <c r="D25" s="213" t="s">
        <v>462</v>
      </c>
      <c r="E25" s="213"/>
      <c r="F25" s="295"/>
      <c r="G25" s="295"/>
      <c r="H25" s="291"/>
      <c r="I25" s="295"/>
      <c r="J25" s="295"/>
      <c r="K25" s="295"/>
      <c r="L25" s="298"/>
      <c r="N25" s="325"/>
      <c r="O25" s="196"/>
      <c r="P25" s="324"/>
      <c r="Q25" s="324"/>
      <c r="R25" s="3"/>
      <c r="S25" s="3"/>
      <c r="T25" s="3"/>
      <c r="U25" s="3"/>
    </row>
    <row r="26" spans="2:23" ht="15.75">
      <c r="B26" s="290"/>
      <c r="C26" s="291"/>
      <c r="D26" s="214" t="s">
        <v>384</v>
      </c>
      <c r="E26" s="291"/>
      <c r="F26" s="291"/>
      <c r="G26" s="291"/>
      <c r="H26" s="291"/>
      <c r="I26" s="291"/>
      <c r="J26" s="291"/>
      <c r="K26" s="291"/>
      <c r="L26" s="291"/>
      <c r="N26" s="196"/>
      <c r="O26" s="370" t="s">
        <v>499</v>
      </c>
      <c r="P26" s="324" t="s">
        <v>135</v>
      </c>
      <c r="Q26" s="324"/>
      <c r="R26" s="3"/>
      <c r="S26" s="3"/>
      <c r="T26" s="3"/>
      <c r="U26" s="3"/>
    </row>
    <row r="27" spans="2:23">
      <c r="N27" s="196"/>
      <c r="O27" s="370" t="s">
        <v>500</v>
      </c>
      <c r="P27" s="324" t="s">
        <v>136</v>
      </c>
      <c r="Q27" s="324"/>
    </row>
    <row r="28" spans="2:23">
      <c r="N28" s="196"/>
      <c r="O28" s="370" t="s">
        <v>501</v>
      </c>
      <c r="P28" s="324" t="s">
        <v>137</v>
      </c>
      <c r="Q28" s="324"/>
    </row>
    <row r="29" spans="2:23">
      <c r="N29" s="196"/>
      <c r="O29" s="371">
        <v>2.5</v>
      </c>
      <c r="P29" s="324" t="s">
        <v>390</v>
      </c>
      <c r="Q29" s="324"/>
    </row>
    <row r="30" spans="2:23">
      <c r="D30" s="2"/>
      <c r="N30" s="196"/>
      <c r="O30" s="371">
        <v>3.7</v>
      </c>
      <c r="P30" s="324" t="s">
        <v>391</v>
      </c>
      <c r="Q30" s="324"/>
    </row>
    <row r="31" spans="2:23" ht="15">
      <c r="O31" s="216"/>
      <c r="P31" s="300"/>
      <c r="Q31" s="3"/>
    </row>
    <row r="32" spans="2:23">
      <c r="B32" s="129"/>
      <c r="C32" s="4"/>
      <c r="D32" s="57"/>
      <c r="E32" s="4"/>
      <c r="F32" s="4"/>
      <c r="G32" s="57"/>
      <c r="H32" s="57"/>
      <c r="I32" s="57"/>
      <c r="J32" s="57"/>
      <c r="N32" s="8"/>
      <c r="O32" s="5"/>
      <c r="P32" s="5"/>
    </row>
    <row r="33" spans="2:16">
      <c r="B33" s="91"/>
      <c r="C33" s="4"/>
      <c r="D33" s="57"/>
      <c r="E33" s="4"/>
      <c r="F33" s="4"/>
      <c r="G33" s="57"/>
      <c r="H33" s="57"/>
      <c r="I33" s="57"/>
      <c r="J33" s="57"/>
      <c r="N33" s="8"/>
      <c r="O33" s="5"/>
      <c r="P33" s="5"/>
    </row>
    <row r="34" spans="2:16">
      <c r="N34" s="8"/>
      <c r="O34" s="5"/>
      <c r="P34" s="5"/>
    </row>
    <row r="35" spans="2:16">
      <c r="N35" s="8"/>
      <c r="O35" s="5"/>
      <c r="P35" s="5"/>
    </row>
  </sheetData>
  <mergeCells count="8">
    <mergeCell ref="O1:W2"/>
    <mergeCell ref="D1:K1"/>
    <mergeCell ref="A11:C11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8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11.5703125" style="3" bestFit="1" customWidth="1"/>
    <col min="2" max="2" width="76.42578125" style="88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9" width="5.5703125" style="80" customWidth="1"/>
    <col min="10" max="10" width="21.28515625" style="80" customWidth="1"/>
    <col min="11" max="12" width="5.5703125" style="80" customWidth="1"/>
    <col min="13" max="13" width="19.71093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02" t="s">
        <v>1</v>
      </c>
      <c r="B1" s="608" t="s">
        <v>0</v>
      </c>
      <c r="C1" s="610" t="s">
        <v>87</v>
      </c>
      <c r="D1" s="604" t="s">
        <v>3</v>
      </c>
      <c r="E1" s="605"/>
      <c r="F1" s="606" t="s">
        <v>465</v>
      </c>
      <c r="G1" s="607"/>
      <c r="H1" s="593" t="s">
        <v>29</v>
      </c>
      <c r="I1" s="594"/>
      <c r="J1" s="594"/>
      <c r="K1" s="594"/>
      <c r="L1" s="594"/>
      <c r="M1" s="594"/>
      <c r="N1" s="595"/>
    </row>
    <row r="2" spans="1:14" s="9" customFormat="1" ht="16.5" thickBot="1">
      <c r="A2" s="603"/>
      <c r="B2" s="609"/>
      <c r="C2" s="611"/>
      <c r="D2" s="47"/>
      <c r="E2" s="58" t="s">
        <v>9</v>
      </c>
      <c r="F2" s="301"/>
      <c r="G2" s="98" t="s">
        <v>9</v>
      </c>
      <c r="H2" s="596"/>
      <c r="I2" s="597"/>
      <c r="J2" s="597"/>
      <c r="K2" s="597"/>
      <c r="L2" s="597"/>
      <c r="M2" s="597"/>
      <c r="N2" s="598"/>
    </row>
    <row r="3" spans="1:14" s="134" customFormat="1" ht="15">
      <c r="A3" s="340" t="str">
        <f>'1-συμβολαια'!A3</f>
        <v>11ο</v>
      </c>
      <c r="B3" s="330" t="str">
        <f>'1-συμβολαια'!C3</f>
        <v>γονική [1/2 οικόπεδο Ποταμιά 47,70μ2 ΜΕ οικία 2όροφη (27,16μ2 έκαστος)</v>
      </c>
      <c r="C3" s="331">
        <f>'1-συμβολαια'!D3</f>
        <v>3153.08</v>
      </c>
      <c r="D3" s="374">
        <v>4</v>
      </c>
      <c r="E3" s="374">
        <v>4</v>
      </c>
      <c r="F3" s="332">
        <f t="shared" ref="F3:G10" si="0">(D3-1)*4</f>
        <v>12</v>
      </c>
      <c r="G3" s="332">
        <f t="shared" si="0"/>
        <v>12</v>
      </c>
      <c r="H3" s="329"/>
      <c r="I3" s="329"/>
      <c r="J3" s="329" t="s">
        <v>546</v>
      </c>
      <c r="K3" s="333"/>
      <c r="L3" s="333"/>
      <c r="M3" s="333"/>
      <c r="N3" s="333"/>
    </row>
    <row r="4" spans="1:14" s="134" customFormat="1" ht="15.75" thickBot="1">
      <c r="A4" s="429">
        <f>'1-συμβολαια'!A4</f>
        <v>0</v>
      </c>
      <c r="B4" s="433" t="str">
        <f>'1-συμβολαια'!C4</f>
        <v>χρησικτησία οικοπέδου = 1980 μητρός ΔΩΡΕΑ άτυπος</v>
      </c>
      <c r="C4" s="434">
        <f>'1-συμβολαια'!D4</f>
        <v>1431</v>
      </c>
      <c r="D4" s="520">
        <v>4</v>
      </c>
      <c r="E4" s="520"/>
      <c r="F4" s="408">
        <f t="shared" si="0"/>
        <v>12</v>
      </c>
      <c r="G4" s="408"/>
      <c r="H4" s="452" t="s">
        <v>229</v>
      </c>
      <c r="I4" s="452" t="s">
        <v>138</v>
      </c>
      <c r="J4" s="452"/>
      <c r="K4" s="454"/>
      <c r="L4" s="454"/>
      <c r="M4" s="454"/>
      <c r="N4" s="454"/>
    </row>
    <row r="5" spans="1:14" s="134" customFormat="1" ht="15">
      <c r="A5" s="493" t="str">
        <f>'1-συμβολαια'!A5</f>
        <v>12ο</v>
      </c>
      <c r="B5" s="405" t="str">
        <f>'1-συμβολαια'!C5</f>
        <v>δωρεά [1/2 οικόπεδο Ποταμιά 47,70μ2 ΜΕ οικία 2όροφη (27,16μ2 έκαστος)</v>
      </c>
      <c r="C5" s="406">
        <f>'1-συμβολαια'!D5</f>
        <v>3153.08</v>
      </c>
      <c r="D5" s="407">
        <v>4</v>
      </c>
      <c r="E5" s="407">
        <v>4</v>
      </c>
      <c r="F5" s="388">
        <f t="shared" si="0"/>
        <v>12</v>
      </c>
      <c r="G5" s="388">
        <f t="shared" si="0"/>
        <v>12</v>
      </c>
      <c r="H5" s="347"/>
      <c r="I5" s="347"/>
      <c r="J5" s="347" t="s">
        <v>546</v>
      </c>
      <c r="K5" s="453"/>
      <c r="L5" s="453"/>
      <c r="M5" s="453"/>
      <c r="N5" s="453"/>
    </row>
    <row r="6" spans="1:14" s="134" customFormat="1" ht="15.75" thickBot="1">
      <c r="A6" s="494">
        <f>'1-συμβολαια'!A6</f>
        <v>0</v>
      </c>
      <c r="B6" s="433" t="str">
        <f>'1-συμβολαια'!C6</f>
        <v>χρησικτησία οικοπέδου = 1980 μητρός ΔΩΡΕΑ άτυπος</v>
      </c>
      <c r="C6" s="434">
        <f>'1-συμβολαια'!D6</f>
        <v>1431</v>
      </c>
      <c r="D6" s="435">
        <v>4</v>
      </c>
      <c r="E6" s="435"/>
      <c r="F6" s="408">
        <f t="shared" si="0"/>
        <v>12</v>
      </c>
      <c r="G6" s="408"/>
      <c r="H6" s="452" t="s">
        <v>229</v>
      </c>
      <c r="I6" s="452" t="s">
        <v>138</v>
      </c>
      <c r="J6" s="452"/>
      <c r="K6" s="454"/>
      <c r="L6" s="454"/>
      <c r="M6" s="454"/>
      <c r="N6" s="454"/>
    </row>
    <row r="7" spans="1:14" s="134" customFormat="1" ht="15">
      <c r="A7" s="492" t="str">
        <f>'1-συμβολαια'!A7</f>
        <v>13ο</v>
      </c>
      <c r="B7" s="405" t="str">
        <f>'1-συμβολαια'!C7</f>
        <v>γονικής 5393 ΔΙΟΡΘΩΣΗ</v>
      </c>
      <c r="C7" s="406">
        <f>'1-συμβολαια'!D7</f>
        <v>130.94</v>
      </c>
      <c r="D7" s="407">
        <v>6</v>
      </c>
      <c r="E7" s="407">
        <v>6</v>
      </c>
      <c r="F7" s="388">
        <f t="shared" si="0"/>
        <v>20</v>
      </c>
      <c r="G7" s="388">
        <f t="shared" si="0"/>
        <v>20</v>
      </c>
      <c r="H7" s="347"/>
      <c r="I7" s="347"/>
      <c r="J7" s="347"/>
      <c r="K7" s="453"/>
      <c r="L7" s="453"/>
      <c r="M7" s="453"/>
      <c r="N7" s="453"/>
    </row>
    <row r="8" spans="1:14" s="134" customFormat="1" ht="15">
      <c r="A8" s="374" t="str">
        <f>'1-συμβολαια'!A8</f>
        <v>14ο</v>
      </c>
      <c r="B8" s="353" t="str">
        <f>'1-συμβολαια'!C8</f>
        <v>δωρεάς 5394 ΔΙΟΡΘΩΣΗ</v>
      </c>
      <c r="C8" s="396">
        <f>'1-συμβολαια'!D8</f>
        <v>130.94</v>
      </c>
      <c r="D8" s="518">
        <v>6</v>
      </c>
      <c r="E8" s="518">
        <v>6</v>
      </c>
      <c r="F8" s="332">
        <f t="shared" si="0"/>
        <v>20</v>
      </c>
      <c r="G8" s="332">
        <f t="shared" si="0"/>
        <v>20</v>
      </c>
      <c r="H8" s="329"/>
      <c r="I8" s="329"/>
      <c r="J8" s="329"/>
      <c r="K8" s="333"/>
      <c r="L8" s="333"/>
      <c r="M8" s="333"/>
      <c r="N8" s="333"/>
    </row>
    <row r="9" spans="1:14" s="134" customFormat="1" ht="15">
      <c r="A9" s="374" t="str">
        <f>'1-συμβολαια'!A9</f>
        <v>15ο</v>
      </c>
      <c r="B9" s="353" t="str">
        <f>'1-συμβολαια'!C9</f>
        <v>γονικής 5942 ΔΙΟΡΘΩΣΗ</v>
      </c>
      <c r="C9" s="396">
        <f>'1-συμβολαια'!D9</f>
        <v>0</v>
      </c>
      <c r="D9" s="518">
        <v>2</v>
      </c>
      <c r="E9" s="518">
        <v>2</v>
      </c>
      <c r="F9" s="332">
        <f t="shared" si="0"/>
        <v>4</v>
      </c>
      <c r="G9" s="332">
        <f t="shared" si="0"/>
        <v>4</v>
      </c>
      <c r="H9" s="329"/>
      <c r="I9" s="329"/>
      <c r="J9" s="329"/>
      <c r="K9" s="333"/>
      <c r="L9" s="333"/>
      <c r="M9" s="333"/>
      <c r="N9" s="333"/>
    </row>
    <row r="10" spans="1:14" s="134" customFormat="1" ht="15">
      <c r="A10" s="374" t="str">
        <f>'1-συμβολαια'!A10</f>
        <v>16ο</v>
      </c>
      <c r="B10" s="353" t="str">
        <f>'1-συμβολαια'!C10</f>
        <v>δωρεάς 5943 ΔΙΟΡΘΩΣΗ</v>
      </c>
      <c r="C10" s="396">
        <f>'1-συμβολαια'!D10</f>
        <v>0</v>
      </c>
      <c r="D10" s="518">
        <v>2</v>
      </c>
      <c r="E10" s="518">
        <v>2</v>
      </c>
      <c r="F10" s="332">
        <f t="shared" si="0"/>
        <v>4</v>
      </c>
      <c r="G10" s="332">
        <f t="shared" si="0"/>
        <v>4</v>
      </c>
      <c r="H10" s="329"/>
      <c r="I10" s="329"/>
      <c r="J10" s="329"/>
      <c r="K10" s="333"/>
      <c r="L10" s="333"/>
      <c r="M10" s="333"/>
      <c r="N10" s="333"/>
    </row>
    <row r="11" spans="1:14" ht="15.75">
      <c r="A11" s="599" t="s">
        <v>60</v>
      </c>
      <c r="B11" s="600"/>
      <c r="C11" s="600"/>
      <c r="D11" s="600"/>
      <c r="E11" s="601"/>
      <c r="F11" s="519">
        <f>SUM(F3:F10)</f>
        <v>96</v>
      </c>
      <c r="G11" s="519">
        <f>SUM(G3:G10)</f>
        <v>72</v>
      </c>
    </row>
    <row r="12" spans="1:14" ht="15.75">
      <c r="H12" s="136" t="s">
        <v>147</v>
      </c>
      <c r="I12" s="137"/>
      <c r="J12" s="137"/>
      <c r="K12" s="137"/>
      <c r="L12" s="137"/>
      <c r="M12" s="137"/>
    </row>
    <row r="13" spans="1:14" ht="15.75">
      <c r="B13" s="304" t="s">
        <v>464</v>
      </c>
      <c r="C13" s="305"/>
      <c r="D13" s="305"/>
      <c r="E13" s="305"/>
      <c r="F13" s="305"/>
      <c r="I13" s="137" t="s">
        <v>148</v>
      </c>
      <c r="J13" s="137"/>
      <c r="K13" s="137"/>
      <c r="L13" s="137"/>
      <c r="M13" s="84"/>
    </row>
    <row r="14" spans="1:14" ht="15.75">
      <c r="B14" s="3"/>
      <c r="C14" s="220" t="s">
        <v>61</v>
      </c>
      <c r="D14" s="3"/>
      <c r="J14" s="136" t="s">
        <v>149</v>
      </c>
    </row>
    <row r="17" spans="2:2">
      <c r="B17" s="219"/>
    </row>
    <row r="18" spans="2:2">
      <c r="B18" s="218"/>
    </row>
  </sheetData>
  <mergeCells count="7">
    <mergeCell ref="H1:N2"/>
    <mergeCell ref="A11:E11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pane ySplit="2" topLeftCell="A3" activePane="bottomLeft" state="frozen"/>
      <selection pane="bottomLeft" activeCell="I25" sqref="I25"/>
    </sheetView>
  </sheetViews>
  <sheetFormatPr defaultRowHeight="11.25"/>
  <cols>
    <col min="1" max="1" width="10.28515625" style="8" bestFit="1" customWidth="1"/>
    <col min="2" max="2" width="78" style="90" bestFit="1" customWidth="1"/>
    <col min="3" max="3" width="7.28515625" style="8" bestFit="1" customWidth="1"/>
    <col min="4" max="4" width="24.28515625" style="8" customWidth="1"/>
    <col min="5" max="7" width="4.140625" style="8" bestFit="1" customWidth="1"/>
    <col min="8" max="8" width="7.28515625" style="8" bestFit="1" customWidth="1"/>
    <col min="9" max="9" width="15.28515625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3" t="s">
        <v>1</v>
      </c>
      <c r="B1" s="585" t="s">
        <v>0</v>
      </c>
      <c r="C1" s="614" t="s">
        <v>11</v>
      </c>
      <c r="D1" s="614"/>
      <c r="E1" s="614"/>
      <c r="F1" s="614"/>
      <c r="G1" s="614"/>
      <c r="H1" s="615" t="s">
        <v>12</v>
      </c>
      <c r="I1" s="615"/>
      <c r="J1" s="615"/>
      <c r="K1" s="615"/>
      <c r="L1" s="615"/>
      <c r="M1" s="615"/>
      <c r="N1" s="615"/>
      <c r="O1" s="618" t="s">
        <v>88</v>
      </c>
      <c r="P1" s="616" t="s">
        <v>230</v>
      </c>
      <c r="Q1" s="612" t="s">
        <v>29</v>
      </c>
      <c r="R1" s="577"/>
      <c r="S1" s="577"/>
      <c r="T1" s="577"/>
      <c r="U1" s="578"/>
    </row>
    <row r="2" spans="1:25" ht="24" customHeight="1" thickBot="1">
      <c r="A2" s="584"/>
      <c r="B2" s="586"/>
      <c r="C2" s="7" t="s">
        <v>47</v>
      </c>
      <c r="D2" s="85" t="s">
        <v>48</v>
      </c>
      <c r="E2" s="85" t="s">
        <v>49</v>
      </c>
      <c r="F2" s="85" t="s">
        <v>50</v>
      </c>
      <c r="G2" s="38" t="s">
        <v>51</v>
      </c>
      <c r="H2" s="85" t="s">
        <v>47</v>
      </c>
      <c r="I2" s="85" t="s">
        <v>48</v>
      </c>
      <c r="J2" s="85" t="s">
        <v>49</v>
      </c>
      <c r="K2" s="85" t="s">
        <v>50</v>
      </c>
      <c r="L2" s="85" t="s">
        <v>51</v>
      </c>
      <c r="M2" s="85" t="s">
        <v>52</v>
      </c>
      <c r="N2" s="39" t="s">
        <v>53</v>
      </c>
      <c r="O2" s="619"/>
      <c r="P2" s="617"/>
      <c r="Q2" s="613"/>
      <c r="R2" s="579"/>
      <c r="S2" s="579"/>
      <c r="T2" s="579"/>
      <c r="U2" s="580"/>
    </row>
    <row r="3" spans="1:25" s="266" customFormat="1" ht="15">
      <c r="A3" s="340" t="str">
        <f>'1-συμβολαια'!A3</f>
        <v>11ο</v>
      </c>
      <c r="B3" s="341" t="str">
        <f>'1-συμβολαια'!C3</f>
        <v>γονική [1/2 οικόπεδο Ποταμιά 47,70μ2 ΜΕ οικία 2όροφη (27,16μ2 έκαστος)</v>
      </c>
      <c r="C3" s="342"/>
      <c r="D3" s="262" t="s">
        <v>539</v>
      </c>
      <c r="E3" s="262"/>
      <c r="F3" s="262"/>
      <c r="G3" s="262"/>
      <c r="H3" s="262"/>
      <c r="I3" s="8" t="s">
        <v>540</v>
      </c>
      <c r="J3" s="262"/>
      <c r="K3" s="262"/>
      <c r="L3" s="262"/>
      <c r="M3" s="262"/>
      <c r="N3" s="262"/>
      <c r="O3" s="342"/>
      <c r="P3" s="332">
        <f>O3*('2-δικαιώμ'!M3+'3-φύλλα2α'!F3)</f>
        <v>0</v>
      </c>
      <c r="Q3" s="343"/>
      <c r="R3" s="343"/>
      <c r="S3" s="343"/>
      <c r="T3" s="343"/>
      <c r="U3" s="344"/>
    </row>
    <row r="4" spans="1:25" s="266" customFormat="1" ht="15.75" thickBot="1">
      <c r="A4" s="429">
        <f>'1-συμβολαια'!A4</f>
        <v>0</v>
      </c>
      <c r="B4" s="425" t="str">
        <f>'1-συμβολαια'!C4</f>
        <v>χρησικτησία οικοπέδου = 1980 μητρός ΔΩΡΕΑ άτυπος</v>
      </c>
      <c r="C4" s="431"/>
      <c r="D4" s="432" t="s">
        <v>542</v>
      </c>
      <c r="E4" s="432"/>
      <c r="F4" s="432"/>
      <c r="G4" s="432"/>
      <c r="H4" s="432"/>
      <c r="I4" s="432" t="s">
        <v>539</v>
      </c>
      <c r="J4" s="432"/>
      <c r="K4" s="432"/>
      <c r="L4" s="432"/>
      <c r="M4" s="432"/>
      <c r="N4" s="432"/>
      <c r="O4" s="431"/>
      <c r="P4" s="408">
        <f>O4*('2-δικαιώμ'!M4+'3-φύλλα2α'!F4)</f>
        <v>0</v>
      </c>
      <c r="Q4" s="448"/>
      <c r="R4" s="448"/>
      <c r="S4" s="448"/>
      <c r="T4" s="448"/>
      <c r="U4" s="344"/>
    </row>
    <row r="5" spans="1:25" s="266" customFormat="1" ht="15">
      <c r="A5" s="493" t="str">
        <f>'1-συμβολαια'!A5</f>
        <v>12ο</v>
      </c>
      <c r="B5" s="424" t="str">
        <f>'1-συμβολαια'!C5</f>
        <v>δωρεά [1/2 οικόπεδο Ποταμιά 47,70μ2 ΜΕ οικία 2όροφη (27,16μ2 έκαστος)</v>
      </c>
      <c r="C5" s="430"/>
      <c r="D5" s="327" t="s">
        <v>539</v>
      </c>
      <c r="E5" s="327"/>
      <c r="F5" s="327"/>
      <c r="G5" s="327"/>
      <c r="H5" s="263"/>
      <c r="I5" s="517" t="s">
        <v>541</v>
      </c>
      <c r="J5" s="263"/>
      <c r="K5" s="263"/>
      <c r="L5" s="263"/>
      <c r="M5" s="263"/>
      <c r="N5" s="263"/>
      <c r="O5" s="430"/>
      <c r="P5" s="388">
        <f>O5*('2-δικαιώμ'!M5+'3-φύλλα2α'!F5)</f>
        <v>0</v>
      </c>
      <c r="Q5" s="447"/>
      <c r="R5" s="447"/>
      <c r="S5" s="447"/>
      <c r="T5" s="447"/>
      <c r="U5" s="344"/>
    </row>
    <row r="6" spans="1:25" s="266" customFormat="1" ht="15.75" thickBot="1">
      <c r="A6" s="494">
        <f>'1-συμβολαια'!A6</f>
        <v>0</v>
      </c>
      <c r="B6" s="425" t="str">
        <f>'1-συμβολαια'!C6</f>
        <v>χρησικτησία οικοπέδου = 1980 μητρός ΔΩΡΕΑ άτυπος</v>
      </c>
      <c r="C6" s="431"/>
      <c r="D6" s="432" t="s">
        <v>542</v>
      </c>
      <c r="E6" s="432"/>
      <c r="F6" s="428"/>
      <c r="G6" s="428"/>
      <c r="H6" s="428"/>
      <c r="I6" s="516" t="s">
        <v>539</v>
      </c>
      <c r="J6" s="428"/>
      <c r="K6" s="428"/>
      <c r="L6" s="428"/>
      <c r="M6" s="428"/>
      <c r="N6" s="428"/>
      <c r="O6" s="431"/>
      <c r="P6" s="408">
        <f>O6*('2-δικαιώμ'!M6+'3-φύλλα2α'!F6)</f>
        <v>0</v>
      </c>
      <c r="Q6" s="448"/>
      <c r="R6" s="448"/>
      <c r="S6" s="448"/>
      <c r="T6" s="448"/>
      <c r="U6" s="344"/>
    </row>
    <row r="7" spans="1:25" s="266" customFormat="1" ht="15">
      <c r="A7" s="492" t="str">
        <f>'1-συμβολαια'!A7</f>
        <v>13ο</v>
      </c>
      <c r="B7" s="424" t="str">
        <f>'1-συμβολαια'!C7</f>
        <v>γονικής 5393 ΔΙΟΡΘΩΣΗ</v>
      </c>
      <c r="C7" s="430"/>
      <c r="D7" s="327" t="s">
        <v>564</v>
      </c>
      <c r="E7" s="327"/>
      <c r="F7" s="263"/>
      <c r="G7" s="263"/>
      <c r="H7" s="263"/>
      <c r="I7" s="529" t="s">
        <v>540</v>
      </c>
      <c r="J7" s="263"/>
      <c r="K7" s="263"/>
      <c r="L7" s="263"/>
      <c r="M7" s="263"/>
      <c r="N7" s="263"/>
      <c r="O7" s="430"/>
      <c r="P7" s="388">
        <f>O7*('2-δικαιώμ'!M7+'3-φύλλα2α'!F7)</f>
        <v>0</v>
      </c>
      <c r="Q7" s="447"/>
      <c r="R7" s="447"/>
      <c r="S7" s="447"/>
      <c r="T7" s="447"/>
      <c r="U7" s="344"/>
    </row>
    <row r="8" spans="1:25" s="266" customFormat="1" ht="15">
      <c r="A8" s="374" t="str">
        <f>'1-συμβολαια'!A8</f>
        <v>14ο</v>
      </c>
      <c r="B8" s="341" t="str">
        <f>'1-συμβολαια'!C8</f>
        <v>δωρεάς 5394 ΔΙΟΡΘΩΣΗ</v>
      </c>
      <c r="C8" s="342"/>
      <c r="D8" s="327" t="s">
        <v>564</v>
      </c>
      <c r="E8" s="262"/>
      <c r="F8" s="267"/>
      <c r="G8" s="267"/>
      <c r="H8" s="267"/>
      <c r="I8" s="262" t="s">
        <v>541</v>
      </c>
      <c r="J8" s="267"/>
      <c r="K8" s="267"/>
      <c r="L8" s="267"/>
      <c r="M8" s="267"/>
      <c r="N8" s="267"/>
      <c r="O8" s="342"/>
      <c r="P8" s="332">
        <f>O8*('2-δικαιώμ'!M8+'3-φύλλα2α'!F8)</f>
        <v>0</v>
      </c>
      <c r="Q8" s="343"/>
      <c r="R8" s="343"/>
      <c r="S8" s="343"/>
      <c r="T8" s="343"/>
      <c r="U8" s="344"/>
    </row>
    <row r="9" spans="1:25" s="266" customFormat="1" ht="15">
      <c r="A9" s="374" t="str">
        <f>'1-συμβολαια'!A9</f>
        <v>15ο</v>
      </c>
      <c r="B9" s="341" t="str">
        <f>'1-συμβολαια'!C9</f>
        <v>γονικής 5942 ΔΙΟΡΘΩΣΗ</v>
      </c>
      <c r="C9" s="342"/>
      <c r="D9" s="262" t="s">
        <v>539</v>
      </c>
      <c r="E9" s="262"/>
      <c r="F9" s="267"/>
      <c r="G9" s="267"/>
      <c r="H9" s="267"/>
      <c r="I9" s="530" t="s">
        <v>540</v>
      </c>
      <c r="J9" s="267"/>
      <c r="K9" s="267"/>
      <c r="L9" s="267"/>
      <c r="M9" s="267"/>
      <c r="N9" s="267"/>
      <c r="O9" s="342"/>
      <c r="P9" s="332">
        <f>O9*('2-δικαιώμ'!M9+'3-φύλλα2α'!F9)</f>
        <v>0</v>
      </c>
      <c r="Q9" s="343"/>
      <c r="R9" s="343"/>
      <c r="S9" s="343"/>
      <c r="T9" s="343"/>
      <c r="U9" s="344"/>
    </row>
    <row r="10" spans="1:25" s="266" customFormat="1" ht="15">
      <c r="A10" s="374" t="str">
        <f>'1-συμβολαια'!A10</f>
        <v>16ο</v>
      </c>
      <c r="B10" s="341" t="str">
        <f>'1-συμβολαια'!C10</f>
        <v>δωρεάς 5943 ΔΙΟΡΘΩΣΗ</v>
      </c>
      <c r="C10" s="342"/>
      <c r="D10" s="262" t="s">
        <v>539</v>
      </c>
      <c r="E10" s="262"/>
      <c r="F10" s="267"/>
      <c r="G10" s="267"/>
      <c r="H10" s="267"/>
      <c r="I10" s="327" t="s">
        <v>541</v>
      </c>
      <c r="J10" s="267"/>
      <c r="K10" s="267"/>
      <c r="L10" s="267"/>
      <c r="M10" s="267"/>
      <c r="N10" s="267"/>
      <c r="O10" s="342"/>
      <c r="P10" s="332">
        <f>O10*('2-δικαιώμ'!M10+'3-φύλλα2α'!F10)</f>
        <v>0</v>
      </c>
      <c r="Q10" s="343"/>
      <c r="R10" s="343"/>
      <c r="S10" s="343"/>
      <c r="T10" s="343"/>
      <c r="U10" s="344"/>
    </row>
    <row r="11" spans="1:25" ht="15.75">
      <c r="A11" s="599" t="s">
        <v>47</v>
      </c>
      <c r="B11" s="600"/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  <c r="P11" s="449">
        <f>SUM(P3:P10)</f>
        <v>0</v>
      </c>
    </row>
    <row r="13" spans="1:25" ht="15.75">
      <c r="Q13" s="154" t="s">
        <v>150</v>
      </c>
      <c r="R13" s="122"/>
      <c r="S13" s="122"/>
      <c r="T13" s="122"/>
      <c r="U13" s="122"/>
      <c r="V13" s="122"/>
      <c r="W13" s="122"/>
      <c r="X13" s="122"/>
      <c r="Y13" s="111"/>
    </row>
    <row r="14" spans="1:25" ht="15.75">
      <c r="R14" s="137" t="s">
        <v>151</v>
      </c>
      <c r="S14" s="137"/>
      <c r="T14" s="137"/>
      <c r="U14" s="137"/>
      <c r="V14" s="137"/>
      <c r="W14" s="137"/>
      <c r="X14" s="137"/>
    </row>
    <row r="15" spans="1:25" ht="15.75">
      <c r="S15" s="154" t="s">
        <v>152</v>
      </c>
    </row>
    <row r="16" spans="1:25">
      <c r="E16" s="397"/>
      <c r="F16" s="294"/>
    </row>
    <row r="17" spans="5:6">
      <c r="E17" s="397"/>
      <c r="F17" s="399"/>
    </row>
    <row r="18" spans="5:6">
      <c r="E18" s="397"/>
      <c r="F18" s="399"/>
    </row>
    <row r="19" spans="5:6">
      <c r="E19" s="397"/>
      <c r="F19" s="399"/>
    </row>
    <row r="20" spans="5:6">
      <c r="E20" s="398"/>
      <c r="F20" s="399"/>
    </row>
  </sheetData>
  <mergeCells count="8">
    <mergeCell ref="Q1:U2"/>
    <mergeCell ref="A11:O11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9"/>
  <sheetViews>
    <sheetView workbookViewId="0">
      <pane ySplit="2" topLeftCell="A3" activePane="bottomLeft" state="frozen"/>
      <selection pane="bottomLeft" activeCell="Q38" sqref="Q38"/>
    </sheetView>
  </sheetViews>
  <sheetFormatPr defaultRowHeight="11.25"/>
  <cols>
    <col min="1" max="1" width="10.28515625" style="8" customWidth="1"/>
    <col min="2" max="2" width="53.85546875" style="90" bestFit="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7.7109375" style="2" customWidth="1"/>
    <col min="11" max="11" width="9.425781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customWidth="1"/>
    <col min="18" max="18" width="8.7109375" style="80" customWidth="1"/>
    <col min="19" max="19" width="7.28515625" style="80" customWidth="1"/>
    <col min="20" max="20" width="8.5703125" style="362" customWidth="1"/>
    <col min="21" max="21" width="7.28515625" style="362" customWidth="1"/>
    <col min="22" max="22" width="9.140625" style="362" customWidth="1"/>
    <col min="23" max="23" width="7.140625" style="80" customWidth="1"/>
    <col min="24" max="24" width="4.85546875" style="80" customWidth="1"/>
    <col min="25" max="25" width="5.85546875" style="80" customWidth="1"/>
    <col min="26" max="26" width="7.140625" style="80" customWidth="1"/>
    <col min="27" max="27" width="6.7109375" style="80" customWidth="1"/>
    <col min="28" max="28" width="6.5703125" style="362" customWidth="1"/>
    <col min="29" max="29" width="6.28515625" style="80" customWidth="1"/>
    <col min="30" max="30" width="7" style="80" customWidth="1"/>
    <col min="31" max="31" width="7.42578125" style="362" customWidth="1"/>
    <col min="32" max="32" width="7.7109375" style="80" customWidth="1"/>
    <col min="33" max="33" width="6.28515625" style="80" customWidth="1"/>
    <col min="34" max="34" width="7.5703125" style="80" customWidth="1"/>
    <col min="35" max="38" width="6.28515625" style="80" customWidth="1"/>
    <col min="39" max="39" width="7" style="80" customWidth="1"/>
    <col min="40" max="40" width="11.7109375" style="80" customWidth="1"/>
    <col min="41" max="41" width="22.7109375" style="8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57" t="s">
        <v>1</v>
      </c>
      <c r="B1" s="622" t="s">
        <v>0</v>
      </c>
      <c r="C1" s="563" t="s">
        <v>7</v>
      </c>
      <c r="D1" s="624" t="s">
        <v>3</v>
      </c>
      <c r="E1" s="625"/>
      <c r="F1" s="626" t="s">
        <v>467</v>
      </c>
      <c r="G1" s="627"/>
      <c r="H1" s="627"/>
      <c r="I1" s="627"/>
      <c r="J1" s="627"/>
      <c r="K1" s="627"/>
      <c r="L1" s="628"/>
      <c r="M1" s="629" t="s">
        <v>396</v>
      </c>
      <c r="N1" s="630"/>
      <c r="O1" s="631" t="s">
        <v>256</v>
      </c>
      <c r="P1" s="632"/>
      <c r="Q1" s="633" t="s">
        <v>395</v>
      </c>
      <c r="R1" s="621" t="s">
        <v>175</v>
      </c>
      <c r="S1" s="621"/>
      <c r="T1" s="621"/>
      <c r="U1" s="621"/>
      <c r="V1" s="621"/>
      <c r="W1" s="621"/>
      <c r="X1" s="621"/>
      <c r="Y1" s="621"/>
      <c r="Z1" s="621"/>
      <c r="AA1" s="621"/>
      <c r="AB1" s="621"/>
      <c r="AC1" s="621"/>
      <c r="AD1" s="621"/>
      <c r="AE1" s="621"/>
      <c r="AF1" s="621"/>
      <c r="AG1" s="621"/>
      <c r="AH1" s="621"/>
      <c r="AI1" s="621"/>
      <c r="AJ1" s="621"/>
      <c r="AK1" s="621"/>
      <c r="AL1" s="621"/>
      <c r="AM1" s="621"/>
      <c r="AN1" s="621"/>
      <c r="AO1" s="621"/>
    </row>
    <row r="2" spans="1:41" ht="23.25" thickBot="1">
      <c r="A2" s="558"/>
      <c r="B2" s="623"/>
      <c r="C2" s="564"/>
      <c r="D2" s="159" t="s">
        <v>4</v>
      </c>
      <c r="E2" s="145" t="s">
        <v>9</v>
      </c>
      <c r="F2" s="222" t="s">
        <v>4</v>
      </c>
      <c r="G2" s="160" t="s">
        <v>9</v>
      </c>
      <c r="H2" s="143" t="s">
        <v>47</v>
      </c>
      <c r="I2" s="221" t="s">
        <v>9</v>
      </c>
      <c r="J2" s="202" t="s">
        <v>357</v>
      </c>
      <c r="K2" s="202" t="s">
        <v>374</v>
      </c>
      <c r="L2" s="204" t="s">
        <v>359</v>
      </c>
      <c r="M2" s="221" t="s">
        <v>23</v>
      </c>
      <c r="N2" s="223" t="s">
        <v>89</v>
      </c>
      <c r="O2" s="221" t="s">
        <v>23</v>
      </c>
      <c r="P2" s="217" t="s">
        <v>9</v>
      </c>
      <c r="Q2" s="634"/>
      <c r="R2" s="162" t="s">
        <v>131</v>
      </c>
      <c r="S2" s="162" t="s">
        <v>173</v>
      </c>
      <c r="T2" s="378" t="s">
        <v>132</v>
      </c>
      <c r="U2" s="378" t="s">
        <v>260</v>
      </c>
      <c r="V2" s="378" t="s">
        <v>133</v>
      </c>
      <c r="W2" s="162" t="s">
        <v>261</v>
      </c>
      <c r="X2" s="162" t="s">
        <v>153</v>
      </c>
      <c r="Y2" s="162" t="s">
        <v>174</v>
      </c>
      <c r="Z2" s="162" t="s">
        <v>154</v>
      </c>
      <c r="AA2" s="162" t="s">
        <v>262</v>
      </c>
      <c r="AB2" s="378" t="s">
        <v>155</v>
      </c>
      <c r="AC2" s="162" t="s">
        <v>263</v>
      </c>
      <c r="AD2" s="162" t="s">
        <v>156</v>
      </c>
      <c r="AE2" s="378" t="s">
        <v>278</v>
      </c>
      <c r="AF2" s="162" t="s">
        <v>279</v>
      </c>
      <c r="AG2" s="259" t="s">
        <v>280</v>
      </c>
      <c r="AH2" s="162" t="s">
        <v>281</v>
      </c>
      <c r="AI2" s="162" t="s">
        <v>282</v>
      </c>
      <c r="AJ2" s="162" t="s">
        <v>427</v>
      </c>
      <c r="AK2" s="162" t="s">
        <v>428</v>
      </c>
      <c r="AL2" s="162"/>
      <c r="AM2" s="244" t="s">
        <v>93</v>
      </c>
      <c r="AN2" s="242" t="s">
        <v>47</v>
      </c>
      <c r="AO2" s="243" t="s">
        <v>29</v>
      </c>
    </row>
    <row r="3" spans="1:41" s="5" customFormat="1">
      <c r="A3" s="322" t="str">
        <f>'1-συμβολαια'!A3</f>
        <v>11ο</v>
      </c>
      <c r="B3" s="326" t="str">
        <f>'1-συμβολαια'!C3</f>
        <v>γονική [1/2 οικόπεδο Ποταμιά 47,70μ2 ΜΕ οικία 2όροφη (27,16μ2 έκαστος)</v>
      </c>
      <c r="C3" s="328">
        <f>'1-συμβολαια'!D3</f>
        <v>3153.08</v>
      </c>
      <c r="D3" s="345">
        <f>'3-φύλλα2α'!D3</f>
        <v>4</v>
      </c>
      <c r="E3" s="345">
        <f>'3-φύλλα2α'!E3</f>
        <v>4</v>
      </c>
      <c r="F3" s="375">
        <v>2</v>
      </c>
      <c r="G3" s="375">
        <v>2</v>
      </c>
      <c r="H3" s="318">
        <f t="shared" ref="H3:H10" si="0">F3*D3*4</f>
        <v>32</v>
      </c>
      <c r="I3" s="346">
        <f t="shared" ref="I3:I10" si="1">E3*G3*4</f>
        <v>32</v>
      </c>
      <c r="J3" s="346">
        <f t="shared" ref="J3:J10" si="2">H3*5%</f>
        <v>1.6</v>
      </c>
      <c r="K3" s="346">
        <f t="shared" ref="K3:K10" si="3">H3*5%</f>
        <v>1.6</v>
      </c>
      <c r="L3" s="346">
        <f t="shared" ref="L3:L10" si="4">H3*1%</f>
        <v>0.32</v>
      </c>
      <c r="M3" s="346">
        <f t="shared" ref="M3:M10" si="5">H3-O3</f>
        <v>28.48</v>
      </c>
      <c r="N3" s="346">
        <f t="shared" ref="N3:N10" si="6">I3-P3</f>
        <v>28.48</v>
      </c>
      <c r="O3" s="346">
        <f t="shared" ref="O3:O10" si="7">J3+K3+L3</f>
        <v>3.52</v>
      </c>
      <c r="P3" s="346">
        <f t="shared" ref="P3:P10" si="8">I3*11%</f>
        <v>3.52</v>
      </c>
      <c r="Q3" s="346">
        <f t="shared" ref="Q3:Q10" si="9">O3-P3</f>
        <v>0</v>
      </c>
      <c r="R3" s="456"/>
      <c r="S3" s="456"/>
      <c r="T3" s="456">
        <v>16</v>
      </c>
      <c r="U3" s="456">
        <v>1.98</v>
      </c>
      <c r="V3" s="456">
        <v>16</v>
      </c>
      <c r="W3" s="456">
        <v>5</v>
      </c>
      <c r="X3" s="456"/>
      <c r="Y3" s="456"/>
      <c r="Z3" s="456"/>
      <c r="AA3" s="456"/>
      <c r="AB3" s="456"/>
      <c r="AC3" s="456"/>
      <c r="AD3" s="456"/>
      <c r="AE3" s="456"/>
      <c r="AF3" s="456"/>
      <c r="AG3" s="459"/>
      <c r="AH3" s="459">
        <v>8</v>
      </c>
      <c r="AI3" s="459">
        <v>1.98</v>
      </c>
      <c r="AJ3" s="459"/>
      <c r="AK3" s="459"/>
      <c r="AL3" s="459"/>
      <c r="AM3" s="458">
        <f t="shared" ref="AM3:AM10" si="10">U3+Y3+AA3+AI3+AK3</f>
        <v>3.96</v>
      </c>
      <c r="AN3" s="459">
        <f t="shared" ref="AN3:AN10" si="11">R3+S3+T3+V3+W3+X3+Z3+AB3+AC3+AD3+AE3+AF3+AG3+AH3+AJ3+AL3</f>
        <v>45</v>
      </c>
      <c r="AO3" s="455"/>
    </row>
    <row r="4" spans="1:41" s="5" customFormat="1" ht="12" thickBot="1">
      <c r="A4" s="426">
        <f>'1-συμβολαια'!A4</f>
        <v>0</v>
      </c>
      <c r="B4" s="410" t="str">
        <f>'1-συμβολαια'!C4</f>
        <v>χρησικτησία οικοπέδου = 1980 μητρός ΔΩΡΕΑ άτυπος</v>
      </c>
      <c r="C4" s="403">
        <f>'1-συμβολαια'!D4</f>
        <v>1431</v>
      </c>
      <c r="D4" s="411">
        <f>'3-φύλλα2α'!D4</f>
        <v>4</v>
      </c>
      <c r="E4" s="411">
        <f>'3-φύλλα2α'!E4</f>
        <v>0</v>
      </c>
      <c r="F4" s="522"/>
      <c r="G4" s="522"/>
      <c r="H4" s="404">
        <f t="shared" si="0"/>
        <v>0</v>
      </c>
      <c r="I4" s="441">
        <f t="shared" si="1"/>
        <v>0</v>
      </c>
      <c r="J4" s="441">
        <f t="shared" si="2"/>
        <v>0</v>
      </c>
      <c r="K4" s="441">
        <f t="shared" si="3"/>
        <v>0</v>
      </c>
      <c r="L4" s="441">
        <f t="shared" si="4"/>
        <v>0</v>
      </c>
      <c r="M4" s="441">
        <f t="shared" si="5"/>
        <v>0</v>
      </c>
      <c r="N4" s="441">
        <f t="shared" si="6"/>
        <v>0</v>
      </c>
      <c r="O4" s="441">
        <f t="shared" si="7"/>
        <v>0</v>
      </c>
      <c r="P4" s="441">
        <f t="shared" si="8"/>
        <v>0</v>
      </c>
      <c r="Q4" s="404">
        <f t="shared" si="9"/>
        <v>0</v>
      </c>
      <c r="R4" s="461"/>
      <c r="S4" s="461"/>
      <c r="T4" s="461"/>
      <c r="U4" s="461"/>
      <c r="V4" s="461"/>
      <c r="W4" s="461"/>
      <c r="X4" s="461"/>
      <c r="Y4" s="461"/>
      <c r="Z4" s="461"/>
      <c r="AA4" s="461"/>
      <c r="AB4" s="461"/>
      <c r="AC4" s="461"/>
      <c r="AD4" s="461"/>
      <c r="AE4" s="461"/>
      <c r="AF4" s="461"/>
      <c r="AG4" s="461"/>
      <c r="AH4" s="461"/>
      <c r="AI4" s="461"/>
      <c r="AJ4" s="461"/>
      <c r="AK4" s="461"/>
      <c r="AL4" s="461"/>
      <c r="AM4" s="462">
        <f t="shared" si="10"/>
        <v>0</v>
      </c>
      <c r="AN4" s="461">
        <f t="shared" si="11"/>
        <v>0</v>
      </c>
      <c r="AO4" s="460"/>
    </row>
    <row r="5" spans="1:41" s="5" customFormat="1">
      <c r="A5" s="444" t="str">
        <f>'1-συμβολαια'!A5</f>
        <v>12ο</v>
      </c>
      <c r="B5" s="336" t="str">
        <f>'1-συμβολαια'!C5</f>
        <v>δωρεά [1/2 οικόπεδο Ποταμιά 47,70μ2 ΜΕ οικία 2όροφη (27,16μ2 έκαστος)</v>
      </c>
      <c r="C5" s="328">
        <f>'1-συμβολαια'!D5</f>
        <v>3153.08</v>
      </c>
      <c r="D5" s="409">
        <f>'3-φύλλα2α'!D5</f>
        <v>4</v>
      </c>
      <c r="E5" s="409">
        <f>'3-φύλλα2α'!E5</f>
        <v>4</v>
      </c>
      <c r="F5" s="263">
        <v>2</v>
      </c>
      <c r="G5" s="263">
        <v>2</v>
      </c>
      <c r="H5" s="319">
        <f t="shared" si="0"/>
        <v>32</v>
      </c>
      <c r="I5" s="319">
        <f t="shared" si="1"/>
        <v>32</v>
      </c>
      <c r="J5" s="319">
        <f t="shared" si="2"/>
        <v>1.6</v>
      </c>
      <c r="K5" s="319">
        <f t="shared" si="3"/>
        <v>1.6</v>
      </c>
      <c r="L5" s="319">
        <f t="shared" si="4"/>
        <v>0.32</v>
      </c>
      <c r="M5" s="319">
        <f t="shared" si="5"/>
        <v>28.48</v>
      </c>
      <c r="N5" s="319">
        <f t="shared" si="6"/>
        <v>28.48</v>
      </c>
      <c r="O5" s="319">
        <f t="shared" si="7"/>
        <v>3.52</v>
      </c>
      <c r="P5" s="319">
        <f t="shared" si="8"/>
        <v>3.52</v>
      </c>
      <c r="Q5" s="319">
        <f t="shared" si="9"/>
        <v>0</v>
      </c>
      <c r="R5" s="459"/>
      <c r="S5" s="459"/>
      <c r="T5" s="459">
        <v>16</v>
      </c>
      <c r="U5" s="459">
        <v>1.98</v>
      </c>
      <c r="V5" s="459">
        <v>16</v>
      </c>
      <c r="W5" s="459">
        <v>5</v>
      </c>
      <c r="X5" s="459"/>
      <c r="Y5" s="459"/>
      <c r="Z5" s="459"/>
      <c r="AA5" s="459"/>
      <c r="AB5" s="459"/>
      <c r="AC5" s="459"/>
      <c r="AD5" s="459"/>
      <c r="AE5" s="459"/>
      <c r="AF5" s="459"/>
      <c r="AG5" s="459"/>
      <c r="AH5" s="459">
        <v>8</v>
      </c>
      <c r="AI5" s="459">
        <v>1.98</v>
      </c>
      <c r="AJ5" s="459"/>
      <c r="AK5" s="459"/>
      <c r="AL5" s="459"/>
      <c r="AM5" s="458">
        <f t="shared" si="10"/>
        <v>3.96</v>
      </c>
      <c r="AN5" s="459">
        <f t="shared" si="11"/>
        <v>45</v>
      </c>
      <c r="AO5" s="457"/>
    </row>
    <row r="6" spans="1:41" s="5" customFormat="1" ht="12" thickBot="1">
      <c r="A6" s="445">
        <f>'1-συμβολαια'!A6</f>
        <v>0</v>
      </c>
      <c r="B6" s="410" t="str">
        <f>'1-συμβολαια'!C6</f>
        <v>χρησικτησία οικοπέδου = 1980 μητρός ΔΩΡΕΑ άτυπος</v>
      </c>
      <c r="C6" s="403">
        <f>'1-συμβολαια'!D6</f>
        <v>1431</v>
      </c>
      <c r="D6" s="411">
        <f>'3-φύλλα2α'!D6</f>
        <v>4</v>
      </c>
      <c r="E6" s="411">
        <f>'3-φύλλα2α'!E6</f>
        <v>0</v>
      </c>
      <c r="F6" s="428"/>
      <c r="G6" s="428"/>
      <c r="H6" s="404">
        <f t="shared" si="0"/>
        <v>0</v>
      </c>
      <c r="I6" s="404">
        <f t="shared" si="1"/>
        <v>0</v>
      </c>
      <c r="J6" s="404">
        <f t="shared" si="2"/>
        <v>0</v>
      </c>
      <c r="K6" s="404">
        <f t="shared" si="3"/>
        <v>0</v>
      </c>
      <c r="L6" s="404">
        <f t="shared" si="4"/>
        <v>0</v>
      </c>
      <c r="M6" s="404">
        <f t="shared" si="5"/>
        <v>0</v>
      </c>
      <c r="N6" s="404">
        <f t="shared" si="6"/>
        <v>0</v>
      </c>
      <c r="O6" s="404">
        <f t="shared" si="7"/>
        <v>0</v>
      </c>
      <c r="P6" s="404">
        <f t="shared" si="8"/>
        <v>0</v>
      </c>
      <c r="Q6" s="404">
        <f t="shared" si="9"/>
        <v>0</v>
      </c>
      <c r="R6" s="461"/>
      <c r="S6" s="461"/>
      <c r="T6" s="461"/>
      <c r="U6" s="461"/>
      <c r="V6" s="461"/>
      <c r="W6" s="461"/>
      <c r="X6" s="461"/>
      <c r="Y6" s="461"/>
      <c r="Z6" s="461"/>
      <c r="AA6" s="461"/>
      <c r="AB6" s="461"/>
      <c r="AC6" s="461"/>
      <c r="AD6" s="461"/>
      <c r="AE6" s="461"/>
      <c r="AF6" s="461"/>
      <c r="AG6" s="461"/>
      <c r="AH6" s="461"/>
      <c r="AI6" s="461"/>
      <c r="AJ6" s="461"/>
      <c r="AK6" s="461"/>
      <c r="AL6" s="461"/>
      <c r="AM6" s="462">
        <f t="shared" si="10"/>
        <v>0</v>
      </c>
      <c r="AN6" s="461">
        <f t="shared" si="11"/>
        <v>0</v>
      </c>
      <c r="AO6" s="460"/>
    </row>
    <row r="7" spans="1:41" s="5" customFormat="1">
      <c r="A7" s="409" t="str">
        <f>'1-συμβολαια'!A7</f>
        <v>13ο</v>
      </c>
      <c r="B7" s="336" t="str">
        <f>'1-συμβολαια'!C7</f>
        <v>γονικής 5393 ΔΙΟΡΘΩΣΗ</v>
      </c>
      <c r="C7" s="328">
        <f>'1-συμβολαια'!D7</f>
        <v>130.94</v>
      </c>
      <c r="D7" s="409">
        <f>'3-φύλλα2α'!D7</f>
        <v>6</v>
      </c>
      <c r="E7" s="409">
        <f>'3-φύλλα2α'!E7</f>
        <v>6</v>
      </c>
      <c r="F7" s="263">
        <v>2</v>
      </c>
      <c r="G7" s="263">
        <v>2</v>
      </c>
      <c r="H7" s="319">
        <f t="shared" si="0"/>
        <v>48</v>
      </c>
      <c r="I7" s="319">
        <f t="shared" si="1"/>
        <v>48</v>
      </c>
      <c r="J7" s="319">
        <f t="shared" si="2"/>
        <v>2.4000000000000004</v>
      </c>
      <c r="K7" s="319">
        <f t="shared" si="3"/>
        <v>2.4000000000000004</v>
      </c>
      <c r="L7" s="319">
        <f t="shared" si="4"/>
        <v>0.48</v>
      </c>
      <c r="M7" s="319">
        <f t="shared" si="5"/>
        <v>42.72</v>
      </c>
      <c r="N7" s="319">
        <f t="shared" si="6"/>
        <v>42.72</v>
      </c>
      <c r="O7" s="319">
        <f t="shared" si="7"/>
        <v>5.2800000000000011</v>
      </c>
      <c r="P7" s="319">
        <f t="shared" si="8"/>
        <v>5.28</v>
      </c>
      <c r="Q7" s="319">
        <f t="shared" si="9"/>
        <v>0</v>
      </c>
      <c r="R7" s="459">
        <f>6*4</f>
        <v>24</v>
      </c>
      <c r="S7" s="459">
        <v>5</v>
      </c>
      <c r="T7" s="459">
        <v>24</v>
      </c>
      <c r="U7" s="459">
        <v>1.98</v>
      </c>
      <c r="V7" s="459">
        <v>24</v>
      </c>
      <c r="W7" s="459">
        <v>5</v>
      </c>
      <c r="X7" s="459"/>
      <c r="Y7" s="459"/>
      <c r="Z7" s="459"/>
      <c r="AA7" s="459"/>
      <c r="AB7" s="459"/>
      <c r="AC7" s="459"/>
      <c r="AD7" s="459">
        <v>4</v>
      </c>
      <c r="AE7" s="459">
        <v>8</v>
      </c>
      <c r="AF7" s="459">
        <v>5</v>
      </c>
      <c r="AG7" s="459"/>
      <c r="AH7" s="459">
        <v>8</v>
      </c>
      <c r="AI7" s="459">
        <v>1.98</v>
      </c>
      <c r="AJ7" s="459"/>
      <c r="AK7" s="459"/>
      <c r="AL7" s="459"/>
      <c r="AM7" s="458">
        <f t="shared" si="10"/>
        <v>3.96</v>
      </c>
      <c r="AN7" s="459">
        <f t="shared" si="11"/>
        <v>107</v>
      </c>
      <c r="AO7" s="457"/>
    </row>
    <row r="8" spans="1:41" s="5" customFormat="1">
      <c r="A8" s="345" t="str">
        <f>'1-συμβολαια'!A8</f>
        <v>14ο</v>
      </c>
      <c r="B8" s="326" t="str">
        <f>'1-συμβολαια'!C8</f>
        <v>δωρεάς 5394 ΔΙΟΡΘΩΣΗ</v>
      </c>
      <c r="C8" s="317">
        <f>'1-συμβολαια'!D8</f>
        <v>130.94</v>
      </c>
      <c r="D8" s="345">
        <f>'3-φύλλα2α'!D8</f>
        <v>6</v>
      </c>
      <c r="E8" s="345">
        <f>'3-φύλλα2α'!E8</f>
        <v>6</v>
      </c>
      <c r="F8" s="267">
        <v>2</v>
      </c>
      <c r="G8" s="267">
        <v>2</v>
      </c>
      <c r="H8" s="318">
        <f t="shared" si="0"/>
        <v>48</v>
      </c>
      <c r="I8" s="318">
        <f t="shared" si="1"/>
        <v>48</v>
      </c>
      <c r="J8" s="318">
        <f t="shared" si="2"/>
        <v>2.4000000000000004</v>
      </c>
      <c r="K8" s="318">
        <f t="shared" si="3"/>
        <v>2.4000000000000004</v>
      </c>
      <c r="L8" s="318">
        <f t="shared" si="4"/>
        <v>0.48</v>
      </c>
      <c r="M8" s="318">
        <f t="shared" si="5"/>
        <v>42.72</v>
      </c>
      <c r="N8" s="318">
        <f t="shared" si="6"/>
        <v>42.72</v>
      </c>
      <c r="O8" s="318">
        <f t="shared" si="7"/>
        <v>5.2800000000000011</v>
      </c>
      <c r="P8" s="318">
        <f t="shared" si="8"/>
        <v>5.28</v>
      </c>
      <c r="Q8" s="318">
        <f t="shared" si="9"/>
        <v>0</v>
      </c>
      <c r="R8" s="459">
        <f>6*4</f>
        <v>24</v>
      </c>
      <c r="S8" s="456">
        <v>5</v>
      </c>
      <c r="T8" s="456">
        <v>24</v>
      </c>
      <c r="U8" s="456">
        <v>1.98</v>
      </c>
      <c r="V8" s="456">
        <v>24</v>
      </c>
      <c r="W8" s="456">
        <v>5</v>
      </c>
      <c r="X8" s="456"/>
      <c r="Y8" s="456"/>
      <c r="Z8" s="456"/>
      <c r="AA8" s="456"/>
      <c r="AB8" s="456"/>
      <c r="AC8" s="456"/>
      <c r="AD8" s="456">
        <v>4</v>
      </c>
      <c r="AE8" s="456">
        <v>8</v>
      </c>
      <c r="AF8" s="456">
        <v>5</v>
      </c>
      <c r="AG8" s="456"/>
      <c r="AH8" s="456">
        <v>8</v>
      </c>
      <c r="AI8" s="456">
        <v>1.98</v>
      </c>
      <c r="AJ8" s="456"/>
      <c r="AK8" s="456"/>
      <c r="AL8" s="456"/>
      <c r="AM8" s="521">
        <f t="shared" si="10"/>
        <v>3.96</v>
      </c>
      <c r="AN8" s="456">
        <f t="shared" si="11"/>
        <v>107</v>
      </c>
      <c r="AO8" s="455"/>
    </row>
    <row r="9" spans="1:41" s="5" customFormat="1">
      <c r="A9" s="345" t="str">
        <f>'1-συμβολαια'!A9</f>
        <v>15ο</v>
      </c>
      <c r="B9" s="326" t="str">
        <f>'1-συμβολαια'!C9</f>
        <v>γονικής 5942 ΔΙΟΡΘΩΣΗ</v>
      </c>
      <c r="C9" s="317">
        <f>'1-συμβολαια'!D9</f>
        <v>0</v>
      </c>
      <c r="D9" s="345">
        <f>'3-φύλλα2α'!D9</f>
        <v>2</v>
      </c>
      <c r="E9" s="345">
        <f>'3-φύλλα2α'!E9</f>
        <v>2</v>
      </c>
      <c r="F9" s="267">
        <v>3</v>
      </c>
      <c r="G9" s="267">
        <v>3</v>
      </c>
      <c r="H9" s="318">
        <f t="shared" si="0"/>
        <v>24</v>
      </c>
      <c r="I9" s="318">
        <f t="shared" si="1"/>
        <v>24</v>
      </c>
      <c r="J9" s="318">
        <f t="shared" si="2"/>
        <v>1.2000000000000002</v>
      </c>
      <c r="K9" s="318">
        <f t="shared" si="3"/>
        <v>1.2000000000000002</v>
      </c>
      <c r="L9" s="318">
        <f t="shared" si="4"/>
        <v>0.24</v>
      </c>
      <c r="M9" s="318">
        <f t="shared" si="5"/>
        <v>21.36</v>
      </c>
      <c r="N9" s="318">
        <f t="shared" si="6"/>
        <v>21.36</v>
      </c>
      <c r="O9" s="318">
        <f t="shared" si="7"/>
        <v>2.6400000000000006</v>
      </c>
      <c r="P9" s="318">
        <f t="shared" si="8"/>
        <v>2.64</v>
      </c>
      <c r="Q9" s="318">
        <f t="shared" si="9"/>
        <v>0</v>
      </c>
      <c r="R9" s="456">
        <v>16</v>
      </c>
      <c r="S9" s="456">
        <v>5</v>
      </c>
      <c r="T9" s="456">
        <v>8</v>
      </c>
      <c r="U9" s="456">
        <v>1.98</v>
      </c>
      <c r="V9" s="456">
        <v>20</v>
      </c>
      <c r="W9" s="456">
        <v>5</v>
      </c>
      <c r="X9" s="456"/>
      <c r="Y9" s="456"/>
      <c r="Z9" s="456"/>
      <c r="AA9" s="456"/>
      <c r="AB9" s="456"/>
      <c r="AC9" s="456"/>
      <c r="AD9" s="456">
        <v>4</v>
      </c>
      <c r="AE9" s="456">
        <v>8</v>
      </c>
      <c r="AF9" s="456">
        <v>5</v>
      </c>
      <c r="AG9" s="456"/>
      <c r="AH9" s="456"/>
      <c r="AI9" s="456"/>
      <c r="AJ9" s="456"/>
      <c r="AK9" s="456"/>
      <c r="AL9" s="456"/>
      <c r="AM9" s="521">
        <f t="shared" si="10"/>
        <v>1.98</v>
      </c>
      <c r="AN9" s="456">
        <f t="shared" si="11"/>
        <v>71</v>
      </c>
      <c r="AO9" s="455"/>
    </row>
    <row r="10" spans="1:41" s="5" customFormat="1">
      <c r="A10" s="345" t="str">
        <f>'1-συμβολαια'!A10</f>
        <v>16ο</v>
      </c>
      <c r="B10" s="326" t="str">
        <f>'1-συμβολαια'!C10</f>
        <v>δωρεάς 5943 ΔΙΟΡΘΩΣΗ</v>
      </c>
      <c r="C10" s="317">
        <f>'1-συμβολαια'!D10</f>
        <v>0</v>
      </c>
      <c r="D10" s="345">
        <f>'3-φύλλα2α'!D10</f>
        <v>2</v>
      </c>
      <c r="E10" s="345">
        <f>'3-φύλλα2α'!E10</f>
        <v>2</v>
      </c>
      <c r="F10" s="267">
        <v>3</v>
      </c>
      <c r="G10" s="267">
        <v>3</v>
      </c>
      <c r="H10" s="318">
        <f t="shared" si="0"/>
        <v>24</v>
      </c>
      <c r="I10" s="318">
        <f t="shared" si="1"/>
        <v>24</v>
      </c>
      <c r="J10" s="318">
        <f t="shared" si="2"/>
        <v>1.2000000000000002</v>
      </c>
      <c r="K10" s="318">
        <f t="shared" si="3"/>
        <v>1.2000000000000002</v>
      </c>
      <c r="L10" s="318">
        <f t="shared" si="4"/>
        <v>0.24</v>
      </c>
      <c r="M10" s="318">
        <f t="shared" si="5"/>
        <v>21.36</v>
      </c>
      <c r="N10" s="318">
        <f t="shared" si="6"/>
        <v>21.36</v>
      </c>
      <c r="O10" s="318">
        <f t="shared" si="7"/>
        <v>2.6400000000000006</v>
      </c>
      <c r="P10" s="318">
        <f t="shared" si="8"/>
        <v>2.64</v>
      </c>
      <c r="Q10" s="318">
        <f t="shared" si="9"/>
        <v>0</v>
      </c>
      <c r="R10" s="456">
        <v>16</v>
      </c>
      <c r="S10" s="456">
        <v>5</v>
      </c>
      <c r="T10" s="456">
        <v>8</v>
      </c>
      <c r="U10" s="456">
        <v>1.98</v>
      </c>
      <c r="V10" s="456"/>
      <c r="W10" s="456"/>
      <c r="X10" s="456"/>
      <c r="Y10" s="456"/>
      <c r="Z10" s="456"/>
      <c r="AA10" s="456"/>
      <c r="AB10" s="456"/>
      <c r="AC10" s="456"/>
      <c r="AD10" s="456">
        <v>4</v>
      </c>
      <c r="AE10" s="456">
        <v>8</v>
      </c>
      <c r="AF10" s="456">
        <v>5</v>
      </c>
      <c r="AG10" s="456"/>
      <c r="AH10" s="456"/>
      <c r="AI10" s="456"/>
      <c r="AJ10" s="456"/>
      <c r="AK10" s="456"/>
      <c r="AL10" s="456"/>
      <c r="AM10" s="521">
        <f t="shared" si="10"/>
        <v>1.98</v>
      </c>
      <c r="AN10" s="456">
        <f t="shared" si="11"/>
        <v>46</v>
      </c>
      <c r="AO10" s="455"/>
    </row>
    <row r="11" spans="1:41">
      <c r="A11" s="555" t="s">
        <v>47</v>
      </c>
      <c r="B11" s="556"/>
      <c r="C11" s="556"/>
      <c r="D11" s="556"/>
      <c r="E11" s="556"/>
      <c r="F11" s="556"/>
      <c r="G11" s="620"/>
      <c r="H11" s="450">
        <f t="shared" ref="H11:W11" si="12">SUM(H3:H10)</f>
        <v>208</v>
      </c>
      <c r="I11" s="450">
        <f t="shared" si="12"/>
        <v>208</v>
      </c>
      <c r="J11" s="450">
        <f t="shared" si="12"/>
        <v>10.399999999999999</v>
      </c>
      <c r="K11" s="450">
        <f t="shared" si="12"/>
        <v>10.399999999999999</v>
      </c>
      <c r="L11" s="450">
        <f t="shared" si="12"/>
        <v>2.08</v>
      </c>
      <c r="M11" s="450">
        <f t="shared" si="12"/>
        <v>185.12</v>
      </c>
      <c r="N11" s="450">
        <f t="shared" si="12"/>
        <v>185.12</v>
      </c>
      <c r="O11" s="450">
        <f t="shared" si="12"/>
        <v>22.880000000000003</v>
      </c>
      <c r="P11" s="450">
        <f t="shared" si="12"/>
        <v>22.880000000000003</v>
      </c>
      <c r="Q11" s="450">
        <f t="shared" si="12"/>
        <v>0</v>
      </c>
      <c r="R11" s="450">
        <f t="shared" si="12"/>
        <v>80</v>
      </c>
      <c r="S11" s="450">
        <f t="shared" si="12"/>
        <v>20</v>
      </c>
      <c r="T11" s="450">
        <f t="shared" si="12"/>
        <v>96</v>
      </c>
      <c r="U11" s="450">
        <f t="shared" si="12"/>
        <v>11.88</v>
      </c>
      <c r="V11" s="450">
        <f t="shared" si="12"/>
        <v>100</v>
      </c>
      <c r="W11" s="450">
        <f t="shared" si="12"/>
        <v>25</v>
      </c>
      <c r="X11" s="450"/>
      <c r="Y11" s="450"/>
      <c r="Z11" s="450"/>
      <c r="AA11" s="450">
        <f t="shared" ref="AA11:AF11" si="13">SUM(AA3:AA10)</f>
        <v>0</v>
      </c>
      <c r="AB11" s="450">
        <f t="shared" si="13"/>
        <v>0</v>
      </c>
      <c r="AC11" s="450">
        <f t="shared" si="13"/>
        <v>0</v>
      </c>
      <c r="AD11" s="450">
        <f t="shared" si="13"/>
        <v>16</v>
      </c>
      <c r="AE11" s="450">
        <f t="shared" si="13"/>
        <v>32</v>
      </c>
      <c r="AF11" s="450">
        <f t="shared" si="13"/>
        <v>20</v>
      </c>
      <c r="AG11" s="260"/>
      <c r="AH11" s="450">
        <f>SUM(AH3:AH10)</f>
        <v>32</v>
      </c>
      <c r="AI11" s="450">
        <f>SUM(AI3:AI10)</f>
        <v>7.92</v>
      </c>
      <c r="AJ11" s="450"/>
      <c r="AK11" s="450"/>
      <c r="AL11" s="450">
        <f>SUM(AL3:AL10)</f>
        <v>0</v>
      </c>
      <c r="AM11" s="450">
        <f>SUM(AM3:AM10)</f>
        <v>19.8</v>
      </c>
      <c r="AN11" s="450">
        <f>SUM(AN3:AN10)</f>
        <v>421</v>
      </c>
    </row>
    <row r="13" spans="1:41">
      <c r="R13" s="156" t="s">
        <v>426</v>
      </c>
      <c r="S13" s="165"/>
      <c r="T13" s="168"/>
      <c r="U13" s="168"/>
      <c r="V13" s="168"/>
      <c r="W13" s="165"/>
      <c r="X13" s="166"/>
      <c r="Y13" s="166"/>
      <c r="Z13" s="166"/>
      <c r="AA13" s="166"/>
      <c r="AB13" s="379"/>
      <c r="AC13" s="166"/>
      <c r="AD13" s="166"/>
      <c r="AE13" s="361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 ht="15.75">
      <c r="B14" s="304" t="s">
        <v>466</v>
      </c>
      <c r="C14" s="305"/>
      <c r="D14" s="305"/>
      <c r="E14" s="305"/>
      <c r="R14" s="166"/>
      <c r="S14" s="167" t="s">
        <v>231</v>
      </c>
      <c r="T14" s="379"/>
      <c r="U14" s="379"/>
      <c r="V14" s="379"/>
      <c r="W14" s="166"/>
      <c r="X14" s="166"/>
      <c r="Y14" s="166"/>
      <c r="Z14" s="166"/>
      <c r="AA14" s="166"/>
      <c r="AB14" s="379"/>
      <c r="AC14" s="166"/>
      <c r="AD14" s="166"/>
      <c r="AE14" s="361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H15" s="76" t="s">
        <v>556</v>
      </c>
      <c r="I15" s="2" t="s">
        <v>515</v>
      </c>
      <c r="R15" s="166"/>
      <c r="S15" s="166"/>
      <c r="T15" s="164" t="s">
        <v>232</v>
      </c>
      <c r="U15" s="379"/>
      <c r="V15" s="379"/>
      <c r="W15" s="166"/>
      <c r="X15" s="166"/>
      <c r="Y15" s="166"/>
      <c r="Z15" s="166"/>
      <c r="AA15" s="166"/>
      <c r="AB15" s="379"/>
      <c r="AC15" s="166"/>
      <c r="AD15" s="166"/>
      <c r="AE15" s="361"/>
      <c r="AF15" s="84"/>
      <c r="AG15" s="84"/>
      <c r="AH15" s="84"/>
      <c r="AI15" s="84"/>
      <c r="AJ15" s="84"/>
      <c r="AK15" s="84"/>
      <c r="AL15" s="84"/>
      <c r="AM15" s="84"/>
      <c r="AN15" s="84"/>
    </row>
    <row r="16" spans="1:41">
      <c r="H16" s="76"/>
      <c r="I16" s="372" t="s">
        <v>545</v>
      </c>
      <c r="R16" s="166"/>
      <c r="S16" s="166"/>
      <c r="T16" s="379"/>
      <c r="U16" s="167" t="s">
        <v>233</v>
      </c>
      <c r="V16" s="379"/>
      <c r="W16" s="166"/>
      <c r="X16" s="166"/>
      <c r="Y16" s="166"/>
      <c r="Z16" s="166"/>
      <c r="AA16" s="166"/>
      <c r="AB16" s="379"/>
      <c r="AC16" s="166"/>
      <c r="AD16" s="166"/>
      <c r="AE16" s="361"/>
      <c r="AF16" s="84"/>
      <c r="AG16" s="84"/>
      <c r="AH16" s="84"/>
      <c r="AI16" s="84"/>
      <c r="AJ16" s="84"/>
      <c r="AK16" s="84"/>
      <c r="AL16" s="84"/>
      <c r="AM16" s="84"/>
      <c r="AN16" s="84"/>
    </row>
    <row r="17" spans="2:41">
      <c r="H17" s="76"/>
      <c r="N17" s="8"/>
      <c r="R17" s="166"/>
      <c r="S17" s="166"/>
      <c r="T17" s="379"/>
      <c r="U17" s="379"/>
      <c r="V17" s="164" t="s">
        <v>264</v>
      </c>
      <c r="W17" s="166"/>
      <c r="X17" s="166"/>
      <c r="Y17" s="166"/>
      <c r="Z17" s="166"/>
      <c r="AA17" s="166"/>
      <c r="AB17" s="379"/>
      <c r="AC17" s="166"/>
      <c r="AD17" s="166"/>
      <c r="AE17" s="379"/>
      <c r="AF17" s="166"/>
      <c r="AG17" s="166"/>
      <c r="AH17" s="166"/>
      <c r="AI17" s="166"/>
      <c r="AJ17" s="166"/>
      <c r="AK17" s="166"/>
      <c r="AL17" s="166"/>
      <c r="AM17" s="84"/>
      <c r="AN17" s="84"/>
    </row>
    <row r="18" spans="2:41">
      <c r="H18" s="76" t="s">
        <v>557</v>
      </c>
      <c r="I18" s="2" t="s">
        <v>515</v>
      </c>
      <c r="N18" s="8"/>
      <c r="Q18" s="8"/>
      <c r="R18" s="166"/>
      <c r="S18" s="166"/>
      <c r="T18" s="379"/>
      <c r="U18" s="379"/>
      <c r="V18" s="379"/>
      <c r="W18" s="167" t="s">
        <v>234</v>
      </c>
      <c r="X18" s="166"/>
      <c r="Y18" s="166"/>
      <c r="Z18" s="166"/>
      <c r="AA18" s="166"/>
      <c r="AB18" s="379"/>
      <c r="AC18" s="166"/>
      <c r="AD18" s="166"/>
      <c r="AE18" s="379"/>
      <c r="AF18" s="166"/>
      <c r="AG18" s="166"/>
      <c r="AH18" s="166"/>
      <c r="AI18" s="166"/>
      <c r="AJ18" s="166"/>
      <c r="AK18" s="166"/>
      <c r="AL18" s="166"/>
      <c r="AM18" s="84"/>
      <c r="AN18" s="84"/>
    </row>
    <row r="19" spans="2:41">
      <c r="H19" s="76"/>
      <c r="I19" s="372" t="s">
        <v>545</v>
      </c>
      <c r="N19" s="8"/>
      <c r="Q19" s="76" t="s">
        <v>558</v>
      </c>
      <c r="R19" s="166" t="s">
        <v>562</v>
      </c>
      <c r="S19" s="166"/>
      <c r="T19" s="379"/>
      <c r="U19" s="379"/>
      <c r="V19" s="379"/>
      <c r="W19" s="166"/>
      <c r="X19" s="164" t="s">
        <v>235</v>
      </c>
      <c r="Y19" s="164"/>
      <c r="Z19" s="166"/>
      <c r="AA19" s="166"/>
      <c r="AB19" s="379"/>
      <c r="AC19" s="166"/>
      <c r="AD19" s="166"/>
      <c r="AE19" s="379"/>
      <c r="AF19" s="166"/>
      <c r="AG19" s="166"/>
      <c r="AH19" s="166"/>
      <c r="AI19" s="166"/>
      <c r="AJ19" s="166"/>
      <c r="AK19" s="166"/>
      <c r="AL19" s="166"/>
      <c r="AM19" s="84"/>
      <c r="AN19" s="84"/>
    </row>
    <row r="20" spans="2:41">
      <c r="H20" s="76"/>
      <c r="N20" s="8"/>
      <c r="Q20" s="76" t="s">
        <v>559</v>
      </c>
      <c r="R20" s="166" t="s">
        <v>563</v>
      </c>
      <c r="S20" s="166"/>
      <c r="T20" s="379"/>
      <c r="U20" s="379"/>
      <c r="V20" s="379"/>
      <c r="W20" s="166"/>
      <c r="X20" s="166"/>
      <c r="Y20" s="167" t="s">
        <v>265</v>
      </c>
      <c r="Z20" s="166"/>
      <c r="AA20" s="166"/>
      <c r="AB20" s="379"/>
      <c r="AC20" s="166"/>
      <c r="AD20" s="166"/>
      <c r="AE20" s="379"/>
      <c r="AF20" s="166"/>
      <c r="AG20" s="166"/>
      <c r="AH20" s="166"/>
      <c r="AI20" s="166"/>
      <c r="AJ20" s="166"/>
      <c r="AK20" s="166"/>
      <c r="AL20" s="166"/>
      <c r="AM20" s="84"/>
      <c r="AN20" s="84"/>
    </row>
    <row r="21" spans="2:41">
      <c r="B21" s="128"/>
      <c r="H21" s="76" t="s">
        <v>558</v>
      </c>
      <c r="I21" s="2" t="s">
        <v>515</v>
      </c>
      <c r="N21" s="8"/>
      <c r="Q21" s="76" t="s">
        <v>560</v>
      </c>
      <c r="R21" s="166" t="s">
        <v>556</v>
      </c>
      <c r="S21" s="166"/>
      <c r="T21" s="379"/>
      <c r="U21" s="379"/>
      <c r="V21" s="379"/>
      <c r="W21" s="166"/>
      <c r="X21" s="166"/>
      <c r="Y21" s="166"/>
      <c r="Z21" s="164" t="s">
        <v>236</v>
      </c>
      <c r="AA21" s="167"/>
      <c r="AB21" s="379"/>
      <c r="AC21" s="166"/>
      <c r="AD21" s="166"/>
      <c r="AE21" s="379"/>
      <c r="AF21" s="166"/>
      <c r="AG21" s="166"/>
      <c r="AH21" s="166"/>
      <c r="AI21" s="166"/>
      <c r="AJ21" s="166"/>
      <c r="AK21" s="166"/>
      <c r="AL21" s="166"/>
      <c r="AM21" s="84"/>
      <c r="AN21" s="84"/>
      <c r="AO21" s="163"/>
    </row>
    <row r="22" spans="2:41">
      <c r="B22" s="129"/>
      <c r="H22" s="76"/>
      <c r="I22" s="372" t="s">
        <v>550</v>
      </c>
      <c r="N22" s="8"/>
      <c r="Q22" s="76" t="s">
        <v>561</v>
      </c>
      <c r="R22" s="166" t="s">
        <v>557</v>
      </c>
      <c r="S22" s="166"/>
      <c r="T22" s="379"/>
      <c r="U22" s="379"/>
      <c r="V22" s="379"/>
      <c r="W22" s="166"/>
      <c r="X22" s="166"/>
      <c r="Y22" s="166"/>
      <c r="Z22" s="167"/>
      <c r="AA22" s="167" t="s">
        <v>266</v>
      </c>
      <c r="AB22" s="379"/>
      <c r="AC22" s="166"/>
      <c r="AD22" s="166"/>
      <c r="AE22" s="379"/>
      <c r="AF22" s="166"/>
      <c r="AG22" s="166"/>
      <c r="AH22" s="166"/>
      <c r="AI22" s="166"/>
      <c r="AJ22" s="166"/>
      <c r="AK22" s="166"/>
      <c r="AL22" s="166"/>
      <c r="AM22" s="84"/>
      <c r="AN22" s="84"/>
      <c r="AO22" s="163"/>
    </row>
    <row r="23" spans="2:41">
      <c r="H23" s="76"/>
      <c r="N23" s="8"/>
      <c r="Q23" s="8"/>
      <c r="R23" s="166"/>
      <c r="S23" s="166"/>
      <c r="T23" s="379"/>
      <c r="U23" s="379"/>
      <c r="V23" s="379"/>
      <c r="W23" s="166"/>
      <c r="X23" s="166"/>
      <c r="Y23" s="166"/>
      <c r="Z23" s="166"/>
      <c r="AA23" s="166"/>
      <c r="AB23" s="164" t="s">
        <v>237</v>
      </c>
      <c r="AC23" s="166"/>
      <c r="AD23" s="166"/>
      <c r="AE23" s="379"/>
      <c r="AF23" s="166"/>
      <c r="AG23" s="166"/>
      <c r="AH23" s="166"/>
      <c r="AI23" s="166"/>
      <c r="AJ23" s="166"/>
      <c r="AK23" s="166"/>
      <c r="AL23" s="166"/>
      <c r="AM23" s="84"/>
      <c r="AN23" s="167"/>
    </row>
    <row r="24" spans="2:41">
      <c r="H24" s="76" t="s">
        <v>559</v>
      </c>
      <c r="I24" s="2" t="s">
        <v>515</v>
      </c>
      <c r="N24" s="8"/>
      <c r="Q24" s="8"/>
      <c r="R24" s="166"/>
      <c r="S24" s="166"/>
      <c r="T24" s="379"/>
      <c r="U24" s="379"/>
      <c r="V24" s="379"/>
      <c r="W24" s="166"/>
      <c r="X24" s="166"/>
      <c r="Y24" s="166"/>
      <c r="Z24" s="166"/>
      <c r="AA24" s="166"/>
      <c r="AB24" s="379"/>
      <c r="AC24" s="167" t="s">
        <v>238</v>
      </c>
      <c r="AD24" s="166"/>
      <c r="AE24" s="379"/>
      <c r="AF24" s="166"/>
      <c r="AG24" s="166"/>
      <c r="AH24" s="166"/>
      <c r="AI24" s="166"/>
      <c r="AJ24" s="166"/>
      <c r="AK24" s="166"/>
      <c r="AL24" s="166"/>
      <c r="AM24" s="84"/>
      <c r="AN24" s="84"/>
    </row>
    <row r="25" spans="2:41">
      <c r="H25" s="76"/>
      <c r="I25" s="372" t="s">
        <v>550</v>
      </c>
      <c r="N25" s="8"/>
      <c r="Q25" s="8"/>
      <c r="R25" s="166"/>
      <c r="S25" s="166"/>
      <c r="T25" s="379"/>
      <c r="U25" s="379"/>
      <c r="V25" s="379"/>
      <c r="W25" s="166"/>
      <c r="X25" s="166"/>
      <c r="Y25" s="166"/>
      <c r="Z25" s="166"/>
      <c r="AA25" s="166"/>
      <c r="AB25" s="379"/>
      <c r="AC25" s="166"/>
      <c r="AD25" s="164" t="s">
        <v>283</v>
      </c>
      <c r="AE25" s="168"/>
      <c r="AF25" s="168"/>
      <c r="AG25" s="168"/>
      <c r="AH25" s="168"/>
      <c r="AI25" s="168"/>
      <c r="AJ25" s="168"/>
      <c r="AK25" s="168"/>
      <c r="AL25" s="168"/>
      <c r="AM25" s="167"/>
    </row>
    <row r="26" spans="2:41">
      <c r="H26" s="76"/>
      <c r="N26" s="8"/>
      <c r="Q26" s="8"/>
      <c r="R26" s="84"/>
      <c r="S26" s="84"/>
      <c r="T26" s="361"/>
      <c r="U26" s="361"/>
      <c r="V26" s="379"/>
      <c r="W26" s="166"/>
      <c r="X26" s="166"/>
      <c r="Y26" s="166"/>
      <c r="Z26" s="166"/>
      <c r="AA26" s="166"/>
      <c r="AB26" s="379"/>
      <c r="AC26" s="166"/>
      <c r="AD26" s="166"/>
      <c r="AE26" s="164" t="s">
        <v>284</v>
      </c>
      <c r="AF26" s="167"/>
      <c r="AG26" s="167"/>
      <c r="AH26" s="167"/>
      <c r="AI26" s="167"/>
      <c r="AJ26" s="167"/>
      <c r="AK26" s="167"/>
      <c r="AL26" s="167"/>
      <c r="AM26" s="84"/>
    </row>
    <row r="27" spans="2:41">
      <c r="H27" s="76" t="s">
        <v>560</v>
      </c>
      <c r="I27" s="2" t="s">
        <v>515</v>
      </c>
      <c r="N27" s="8"/>
      <c r="Q27" s="8"/>
      <c r="R27" s="2"/>
      <c r="S27" s="2"/>
      <c r="T27" s="2"/>
      <c r="U27" s="2"/>
      <c r="AF27" s="167" t="s">
        <v>285</v>
      </c>
      <c r="AG27" s="168"/>
      <c r="AH27" s="168"/>
      <c r="AI27" s="168"/>
      <c r="AJ27" s="168"/>
      <c r="AK27" s="168"/>
    </row>
    <row r="28" spans="2:41">
      <c r="H28" s="76"/>
      <c r="I28" s="372" t="s">
        <v>551</v>
      </c>
      <c r="N28" s="8"/>
      <c r="Q28" s="8"/>
      <c r="AF28" s="166"/>
      <c r="AG28" s="261" t="s">
        <v>286</v>
      </c>
      <c r="AH28" s="261"/>
      <c r="AI28" s="261"/>
      <c r="AJ28" s="261"/>
      <c r="AK28" s="261"/>
      <c r="AL28" s="261"/>
    </row>
    <row r="29" spans="2:41">
      <c r="H29" s="76"/>
      <c r="N29" s="8"/>
      <c r="Q29" s="8"/>
      <c r="AG29" s="166"/>
      <c r="AH29" s="164" t="s">
        <v>432</v>
      </c>
      <c r="AI29" s="166"/>
      <c r="AJ29" s="166"/>
      <c r="AK29" s="166"/>
      <c r="AL29" s="167"/>
    </row>
    <row r="30" spans="2:41">
      <c r="H30" s="76" t="s">
        <v>561</v>
      </c>
      <c r="I30" s="2" t="s">
        <v>515</v>
      </c>
      <c r="N30" s="8"/>
      <c r="Q30" s="8"/>
      <c r="AI30" s="167" t="s">
        <v>429</v>
      </c>
      <c r="AJ30" s="167"/>
      <c r="AK30" s="167"/>
    </row>
    <row r="31" spans="2:41">
      <c r="H31" s="8"/>
      <c r="I31" s="372" t="s">
        <v>551</v>
      </c>
      <c r="N31" s="8"/>
      <c r="Q31" s="8"/>
      <c r="AJ31" s="164" t="s">
        <v>430</v>
      </c>
      <c r="AK31" s="166"/>
    </row>
    <row r="32" spans="2:41">
      <c r="H32" s="3"/>
      <c r="I32" s="3"/>
      <c r="N32" s="8"/>
      <c r="Q32" s="8"/>
      <c r="AK32" s="167" t="s">
        <v>431</v>
      </c>
    </row>
    <row r="33" spans="14:17">
      <c r="N33" s="8"/>
      <c r="Q33" s="8"/>
    </row>
    <row r="34" spans="14:17">
      <c r="N34" s="8"/>
      <c r="Q34" s="8"/>
    </row>
    <row r="35" spans="14:17">
      <c r="N35" s="8"/>
      <c r="Q35" s="8"/>
    </row>
    <row r="36" spans="14:17">
      <c r="N36" s="8"/>
      <c r="Q36" s="8"/>
    </row>
    <row r="37" spans="14:17">
      <c r="Q37" s="8"/>
    </row>
    <row r="38" spans="14:17">
      <c r="Q38" s="8"/>
    </row>
    <row r="39" spans="14:17">
      <c r="Q39" s="8"/>
    </row>
  </sheetData>
  <mergeCells count="10">
    <mergeCell ref="A11:G11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4"/>
  <sheetViews>
    <sheetView workbookViewId="0">
      <pane ySplit="2" topLeftCell="A3" activePane="bottomLeft" state="frozen"/>
      <selection pane="bottomLeft" activeCell="C18" sqref="C18:D35"/>
    </sheetView>
  </sheetViews>
  <sheetFormatPr defaultRowHeight="11.25"/>
  <cols>
    <col min="1" max="1" width="7.5703125" style="8" bestFit="1" customWidth="1"/>
    <col min="2" max="2" width="59.425781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635" t="s">
        <v>31</v>
      </c>
      <c r="B1" s="636"/>
      <c r="C1" s="636"/>
      <c r="D1" s="637"/>
      <c r="E1" s="648" t="s">
        <v>468</v>
      </c>
      <c r="F1" s="649"/>
      <c r="G1" s="649"/>
      <c r="H1" s="649"/>
      <c r="I1" s="649"/>
      <c r="J1" s="649"/>
      <c r="K1" s="649"/>
      <c r="L1" s="649"/>
      <c r="M1" s="649"/>
      <c r="N1" s="649"/>
      <c r="O1" s="649"/>
      <c r="P1" s="649"/>
      <c r="Q1" s="649"/>
      <c r="R1" s="649"/>
      <c r="S1" s="649"/>
      <c r="T1" s="650" t="s">
        <v>70</v>
      </c>
      <c r="U1" s="657" t="s">
        <v>165</v>
      </c>
      <c r="V1" s="635" t="s">
        <v>13</v>
      </c>
      <c r="W1" s="636"/>
      <c r="X1" s="636"/>
      <c r="Y1" s="636"/>
      <c r="Z1" s="636"/>
      <c r="AA1" s="636"/>
      <c r="AB1" s="636"/>
      <c r="AC1" s="636"/>
      <c r="AD1" s="636"/>
      <c r="AE1" s="637"/>
      <c r="AF1" s="647" t="s">
        <v>14</v>
      </c>
      <c r="AG1" s="647"/>
      <c r="AH1" s="647"/>
      <c r="AI1" s="647"/>
      <c r="AJ1" s="647"/>
      <c r="AK1" s="647"/>
      <c r="AL1" s="647"/>
      <c r="AM1" s="647"/>
      <c r="AN1" s="647"/>
      <c r="AO1" s="635" t="s">
        <v>15</v>
      </c>
      <c r="AP1" s="636"/>
      <c r="AQ1" s="636"/>
      <c r="AR1" s="636"/>
      <c r="AS1" s="636"/>
      <c r="AT1" s="636"/>
      <c r="AU1" s="636"/>
      <c r="AV1" s="636"/>
      <c r="AW1" s="636"/>
      <c r="AX1" s="637"/>
      <c r="AY1" s="638" t="s">
        <v>16</v>
      </c>
      <c r="AZ1" s="638"/>
      <c r="BA1" s="638"/>
      <c r="BB1" s="638"/>
      <c r="BC1" s="638"/>
      <c r="BD1" s="638"/>
      <c r="BE1" s="638"/>
      <c r="BF1" s="638"/>
      <c r="BG1" s="639" t="s">
        <v>17</v>
      </c>
      <c r="BH1" s="640"/>
      <c r="BI1" s="640"/>
      <c r="BJ1" s="640"/>
      <c r="BK1" s="641"/>
    </row>
    <row r="2" spans="1:63" s="4" customFormat="1" ht="34.5" thickBot="1">
      <c r="A2" s="77" t="s">
        <v>19</v>
      </c>
      <c r="B2" s="87" t="s">
        <v>0</v>
      </c>
      <c r="C2" s="66" t="s">
        <v>11</v>
      </c>
      <c r="D2" s="67" t="s">
        <v>12</v>
      </c>
      <c r="E2" s="54" t="s">
        <v>71</v>
      </c>
      <c r="F2" s="40" t="s">
        <v>72</v>
      </c>
      <c r="G2" s="40" t="s">
        <v>257</v>
      </c>
      <c r="H2" s="224" t="s">
        <v>258</v>
      </c>
      <c r="I2" s="40" t="s">
        <v>73</v>
      </c>
      <c r="J2" s="654" t="s">
        <v>29</v>
      </c>
      <c r="K2" s="655"/>
      <c r="L2" s="656"/>
      <c r="M2" s="40" t="s">
        <v>157</v>
      </c>
      <c r="N2" s="40" t="s">
        <v>158</v>
      </c>
      <c r="O2" s="40" t="s">
        <v>93</v>
      </c>
      <c r="P2" s="40"/>
      <c r="Q2" s="40" t="s">
        <v>164</v>
      </c>
      <c r="R2" s="92" t="s">
        <v>99</v>
      </c>
      <c r="S2" s="110" t="s">
        <v>98</v>
      </c>
      <c r="T2" s="651"/>
      <c r="U2" s="658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642" t="s">
        <v>29</v>
      </c>
      <c r="AE2" s="643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652" t="s">
        <v>29</v>
      </c>
      <c r="AN2" s="653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642" t="s">
        <v>29</v>
      </c>
      <c r="AX2" s="643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642" t="s">
        <v>29</v>
      </c>
      <c r="BK2" s="643"/>
    </row>
    <row r="3" spans="1:63" s="188" customFormat="1">
      <c r="A3" s="350" t="str">
        <f>'1-συμβολαια'!A3</f>
        <v>11ο</v>
      </c>
      <c r="B3" s="348" t="str">
        <f>'1-συμβολαια'!C3</f>
        <v>γονική [1/2 οικόπεδο Ποταμιά 47,70μ2 ΜΕ οικία 2όροφη (27,16μ2 έκαστος)</v>
      </c>
      <c r="C3" s="262" t="str">
        <f>'4-πολλυπρ'!D3</f>
        <v>219-54 = σύζυγος</v>
      </c>
      <c r="D3" s="262" t="str">
        <f>'4-πολλυπρ'!I3</f>
        <v>219-54 = θυγατέρα</v>
      </c>
      <c r="E3" s="262">
        <v>2</v>
      </c>
      <c r="F3" s="328">
        <f t="shared" ref="F3:F5" si="0">E3*4</f>
        <v>8</v>
      </c>
      <c r="G3" s="328">
        <v>4</v>
      </c>
      <c r="H3" s="327"/>
      <c r="I3" s="328">
        <f t="shared" ref="I3:I5" si="1">F3+G3+H3</f>
        <v>12</v>
      </c>
      <c r="J3" s="268" t="s">
        <v>453</v>
      </c>
      <c r="K3" s="351" t="s">
        <v>163</v>
      </c>
      <c r="L3" s="351" t="s">
        <v>259</v>
      </c>
      <c r="M3" s="328">
        <v>7.4</v>
      </c>
      <c r="N3" s="328">
        <v>7.4</v>
      </c>
      <c r="O3" s="328">
        <v>1.98</v>
      </c>
      <c r="P3" s="328"/>
      <c r="Q3" s="328">
        <f t="shared" ref="Q3:Q10" si="2">M3+N3</f>
        <v>14.8</v>
      </c>
      <c r="R3" s="262"/>
      <c r="S3" s="262"/>
      <c r="T3" s="262"/>
      <c r="U3" s="262"/>
      <c r="V3" s="381"/>
      <c r="W3" s="380"/>
      <c r="X3" s="349" t="s">
        <v>397</v>
      </c>
      <c r="Y3" s="349"/>
      <c r="Z3" s="349" t="s">
        <v>9</v>
      </c>
      <c r="AA3" s="382"/>
      <c r="AB3" s="349"/>
      <c r="AC3" s="349"/>
      <c r="AD3" s="349"/>
      <c r="AE3" s="380"/>
      <c r="AF3" s="381"/>
      <c r="AG3" s="380"/>
      <c r="AH3" s="380"/>
      <c r="AI3" s="380"/>
      <c r="AJ3" s="380"/>
      <c r="AK3" s="380"/>
      <c r="AL3" s="380"/>
      <c r="AM3" s="380"/>
      <c r="AN3" s="380"/>
      <c r="AO3" s="380"/>
      <c r="AP3" s="380"/>
      <c r="AQ3" s="349" t="s">
        <v>397</v>
      </c>
      <c r="AR3" s="380"/>
      <c r="AS3" s="349" t="s">
        <v>9</v>
      </c>
      <c r="AT3" s="380"/>
      <c r="AU3" s="380"/>
      <c r="AV3" s="380"/>
      <c r="AW3" s="380"/>
      <c r="AX3" s="381"/>
      <c r="AY3" s="380"/>
      <c r="AZ3" s="380"/>
      <c r="BA3" s="380"/>
      <c r="BB3" s="382"/>
      <c r="BC3" s="382"/>
      <c r="BD3" s="382"/>
      <c r="BE3" s="382"/>
      <c r="BF3" s="382"/>
      <c r="BG3" s="380"/>
      <c r="BH3" s="380"/>
      <c r="BI3" s="381"/>
      <c r="BJ3" s="382"/>
      <c r="BK3" s="382"/>
    </row>
    <row r="4" spans="1:63" s="188" customFormat="1" ht="12" thickBot="1">
      <c r="A4" s="463">
        <f>'1-συμβολαια'!A4</f>
        <v>0</v>
      </c>
      <c r="B4" s="464" t="str">
        <f>'1-συμβολαια'!C4</f>
        <v>χρησικτησία οικοπέδου = 1980 μητρός ΔΩΡΕΑ άτυπος</v>
      </c>
      <c r="C4" s="432" t="str">
        <f>'4-πολλυπρ'!D4</f>
        <v>πεθερά</v>
      </c>
      <c r="D4" s="432" t="str">
        <f>'4-πολλυπρ'!I4</f>
        <v>219-54 = σύζυγος</v>
      </c>
      <c r="E4" s="432"/>
      <c r="F4" s="403"/>
      <c r="G4" s="403"/>
      <c r="H4" s="432"/>
      <c r="I4" s="403"/>
      <c r="J4" s="467"/>
      <c r="K4" s="439"/>
      <c r="L4" s="439"/>
      <c r="M4" s="403"/>
      <c r="N4" s="403"/>
      <c r="O4" s="403"/>
      <c r="P4" s="403"/>
      <c r="Q4" s="403">
        <f t="shared" si="2"/>
        <v>0</v>
      </c>
      <c r="R4" s="432"/>
      <c r="S4" s="262"/>
      <c r="T4" s="262"/>
      <c r="U4" s="262"/>
      <c r="V4" s="381"/>
      <c r="W4" s="380"/>
      <c r="X4" s="349" t="s">
        <v>397</v>
      </c>
      <c r="Y4" s="349"/>
      <c r="Z4" s="349" t="s">
        <v>9</v>
      </c>
      <c r="AA4" s="382"/>
      <c r="AB4" s="349"/>
      <c r="AC4" s="349"/>
      <c r="AD4" s="349"/>
      <c r="AE4" s="380"/>
      <c r="AF4" s="381"/>
      <c r="AG4" s="380"/>
      <c r="AH4" s="380"/>
      <c r="AI4" s="380"/>
      <c r="AJ4" s="380"/>
      <c r="AK4" s="380"/>
      <c r="AL4" s="380"/>
      <c r="AM4" s="380"/>
      <c r="AN4" s="380"/>
      <c r="AO4" s="380"/>
      <c r="AP4" s="380"/>
      <c r="AQ4" s="349" t="s">
        <v>397</v>
      </c>
      <c r="AR4" s="380"/>
      <c r="AS4" s="349" t="s">
        <v>9</v>
      </c>
      <c r="AT4" s="380"/>
      <c r="AU4" s="380"/>
      <c r="AV4" s="380"/>
      <c r="AW4" s="380"/>
      <c r="AX4" s="381"/>
      <c r="AY4" s="380"/>
      <c r="AZ4" s="380"/>
      <c r="BA4" s="380"/>
      <c r="BB4" s="382"/>
      <c r="BC4" s="382"/>
      <c r="BD4" s="382"/>
      <c r="BE4" s="382"/>
      <c r="BF4" s="382"/>
      <c r="BG4" s="380"/>
      <c r="BH4" s="380"/>
      <c r="BI4" s="381"/>
      <c r="BJ4" s="382"/>
      <c r="BK4" s="382"/>
    </row>
    <row r="5" spans="1:63" s="5" customFormat="1">
      <c r="A5" s="465" t="str">
        <f>'1-συμβολαια'!A5</f>
        <v>12ο</v>
      </c>
      <c r="B5" s="348" t="str">
        <f>'1-συμβολαια'!C5</f>
        <v>δωρεά [1/2 οικόπεδο Ποταμιά 47,70μ2 ΜΕ οικία 2όροφη (27,16μ2 έκαστος)</v>
      </c>
      <c r="C5" s="327" t="str">
        <f>'4-πολλυπρ'!D5</f>
        <v>219-54 = σύζυγος</v>
      </c>
      <c r="D5" s="327" t="str">
        <f>'4-πολλυπρ'!I5</f>
        <v>219-54 γαμβρός</v>
      </c>
      <c r="E5" s="327">
        <v>2</v>
      </c>
      <c r="F5" s="328">
        <f t="shared" si="0"/>
        <v>8</v>
      </c>
      <c r="G5" s="328">
        <v>4</v>
      </c>
      <c r="H5" s="327"/>
      <c r="I5" s="328">
        <f t="shared" si="1"/>
        <v>12</v>
      </c>
      <c r="J5" s="268" t="s">
        <v>453</v>
      </c>
      <c r="K5" s="351" t="s">
        <v>163</v>
      </c>
      <c r="L5" s="351" t="s">
        <v>259</v>
      </c>
      <c r="M5" s="328"/>
      <c r="N5" s="328"/>
      <c r="O5" s="328">
        <v>1.98</v>
      </c>
      <c r="P5" s="328"/>
      <c r="Q5" s="328">
        <f t="shared" si="2"/>
        <v>0</v>
      </c>
      <c r="R5" s="327"/>
      <c r="S5" s="262"/>
      <c r="T5" s="262"/>
      <c r="U5" s="262"/>
      <c r="V5" s="337"/>
      <c r="W5" s="73"/>
      <c r="X5" s="349" t="s">
        <v>397</v>
      </c>
      <c r="Y5" s="73"/>
      <c r="Z5" s="349" t="s">
        <v>9</v>
      </c>
      <c r="AA5" s="335"/>
      <c r="AB5" s="73"/>
      <c r="AC5" s="73"/>
      <c r="AD5" s="73"/>
      <c r="AE5" s="73"/>
      <c r="AF5" s="337"/>
      <c r="AG5" s="73"/>
      <c r="AH5" s="73"/>
      <c r="AI5" s="73"/>
      <c r="AJ5" s="73"/>
      <c r="AK5" s="267"/>
      <c r="AL5" s="267"/>
      <c r="AM5" s="267"/>
      <c r="AN5" s="73"/>
      <c r="AO5" s="73"/>
      <c r="AP5" s="73"/>
      <c r="AQ5" s="349" t="s">
        <v>397</v>
      </c>
      <c r="AR5" s="73"/>
      <c r="AS5" s="349" t="s">
        <v>9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337"/>
      <c r="BJ5" s="73"/>
      <c r="BK5" s="73"/>
    </row>
    <row r="6" spans="1:63" s="5" customFormat="1" ht="12" thickBot="1">
      <c r="A6" s="466">
        <f>'1-συμβολαια'!A6</f>
        <v>0</v>
      </c>
      <c r="B6" s="464" t="str">
        <f>'1-συμβολαια'!C6</f>
        <v>χρησικτησία οικοπέδου = 1980 μητρός ΔΩΡΕΑ άτυπος</v>
      </c>
      <c r="C6" s="432" t="str">
        <f>'4-πολλυπρ'!D6</f>
        <v>πεθερά</v>
      </c>
      <c r="D6" s="432" t="str">
        <f>'4-πολλυπρ'!I6</f>
        <v>219-54 = σύζυγος</v>
      </c>
      <c r="E6" s="432"/>
      <c r="F6" s="403"/>
      <c r="G6" s="403"/>
      <c r="H6" s="432"/>
      <c r="I6" s="403"/>
      <c r="J6" s="467"/>
      <c r="K6" s="439"/>
      <c r="L6" s="439"/>
      <c r="M6" s="403"/>
      <c r="N6" s="403"/>
      <c r="O6" s="403"/>
      <c r="P6" s="403"/>
      <c r="Q6" s="403">
        <f t="shared" si="2"/>
        <v>0</v>
      </c>
      <c r="R6" s="432"/>
      <c r="S6" s="262"/>
      <c r="T6" s="262"/>
      <c r="U6" s="262"/>
      <c r="V6" s="337"/>
      <c r="W6" s="73"/>
      <c r="X6" s="349" t="s">
        <v>397</v>
      </c>
      <c r="Y6" s="73"/>
      <c r="Z6" s="349" t="s">
        <v>9</v>
      </c>
      <c r="AA6" s="335"/>
      <c r="AB6" s="73"/>
      <c r="AC6" s="73"/>
      <c r="AD6" s="73"/>
      <c r="AE6" s="73"/>
      <c r="AF6" s="337"/>
      <c r="AG6" s="73"/>
      <c r="AH6" s="73"/>
      <c r="AI6" s="73"/>
      <c r="AJ6" s="73"/>
      <c r="AK6" s="267"/>
      <c r="AL6" s="267"/>
      <c r="AM6" s="267"/>
      <c r="AN6" s="73"/>
      <c r="AO6" s="73"/>
      <c r="AP6" s="73"/>
      <c r="AQ6" s="349" t="s">
        <v>397</v>
      </c>
      <c r="AR6" s="73"/>
      <c r="AS6" s="349" t="s">
        <v>9</v>
      </c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337"/>
      <c r="BJ6" s="73"/>
      <c r="BK6" s="73"/>
    </row>
    <row r="7" spans="1:63" s="5" customFormat="1">
      <c r="A7" s="532" t="str">
        <f>'1-συμβολαια'!A7</f>
        <v>13ο</v>
      </c>
      <c r="B7" s="348" t="str">
        <f>'1-συμβολαια'!C7</f>
        <v>γονικής 5393 ΔΙΟΡΘΩΣΗ</v>
      </c>
      <c r="C7" s="327" t="str">
        <f>'4-πολλυπρ'!D7</f>
        <v>219-54</v>
      </c>
      <c r="D7" s="327" t="str">
        <f>'4-πολλυπρ'!I7</f>
        <v>219-54 = θυγατέρα</v>
      </c>
      <c r="E7" s="327">
        <v>3</v>
      </c>
      <c r="F7" s="328">
        <f t="shared" ref="F7:F9" si="3">E7*4</f>
        <v>12</v>
      </c>
      <c r="G7" s="328">
        <v>4</v>
      </c>
      <c r="H7" s="327"/>
      <c r="I7" s="328">
        <f t="shared" ref="I7:I9" si="4">F7+G7+H7</f>
        <v>16</v>
      </c>
      <c r="J7" s="268" t="s">
        <v>453</v>
      </c>
      <c r="K7" s="351" t="s">
        <v>163</v>
      </c>
      <c r="L7" s="351" t="s">
        <v>259</v>
      </c>
      <c r="M7" s="328">
        <v>7.4</v>
      </c>
      <c r="N7" s="328">
        <v>7.4</v>
      </c>
      <c r="O7" s="328">
        <v>1.98</v>
      </c>
      <c r="P7" s="328"/>
      <c r="Q7" s="328">
        <f t="shared" si="2"/>
        <v>14.8</v>
      </c>
      <c r="R7" s="327"/>
      <c r="S7" s="262"/>
      <c r="T7" s="262"/>
      <c r="U7" s="262"/>
      <c r="V7" s="337"/>
      <c r="W7" s="73"/>
      <c r="X7" s="349" t="s">
        <v>397</v>
      </c>
      <c r="Y7" s="73"/>
      <c r="Z7" s="349" t="s">
        <v>9</v>
      </c>
      <c r="AA7" s="335"/>
      <c r="AB7" s="73"/>
      <c r="AC7" s="73"/>
      <c r="AD7" s="73"/>
      <c r="AE7" s="73"/>
      <c r="AF7" s="337"/>
      <c r="AG7" s="73"/>
      <c r="AH7" s="73"/>
      <c r="AI7" s="73"/>
      <c r="AJ7" s="73"/>
      <c r="AK7" s="267"/>
      <c r="AL7" s="267"/>
      <c r="AM7" s="267"/>
      <c r="AN7" s="73"/>
      <c r="AO7" s="73"/>
      <c r="AP7" s="73"/>
      <c r="AQ7" s="349" t="s">
        <v>397</v>
      </c>
      <c r="AR7" s="73"/>
      <c r="AS7" s="349" t="s">
        <v>9</v>
      </c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337"/>
      <c r="BJ7" s="73"/>
      <c r="BK7" s="73"/>
    </row>
    <row r="8" spans="1:63" s="5" customFormat="1">
      <c r="A8" s="380" t="str">
        <f>'1-συμβολαια'!A8</f>
        <v>14ο</v>
      </c>
      <c r="B8" s="531" t="str">
        <f>'1-συμβολαια'!C8</f>
        <v>δωρεάς 5394 ΔΙΟΡΘΩΣΗ</v>
      </c>
      <c r="C8" s="262" t="str">
        <f>'4-πολλυπρ'!D8</f>
        <v>219-54</v>
      </c>
      <c r="D8" s="262" t="str">
        <f>'4-πολλυπρ'!I8</f>
        <v>219-54 γαμβρός</v>
      </c>
      <c r="E8" s="262">
        <v>3</v>
      </c>
      <c r="F8" s="317">
        <f t="shared" ref="F8" si="5">E8*4</f>
        <v>12</v>
      </c>
      <c r="G8" s="317">
        <v>4</v>
      </c>
      <c r="H8" s="262"/>
      <c r="I8" s="317">
        <f t="shared" ref="I8" si="6">F8+G8+H8</f>
        <v>16</v>
      </c>
      <c r="J8" s="264" t="s">
        <v>453</v>
      </c>
      <c r="K8" s="377" t="s">
        <v>163</v>
      </c>
      <c r="L8" s="377" t="s">
        <v>259</v>
      </c>
      <c r="M8" s="317"/>
      <c r="N8" s="317"/>
      <c r="O8" s="317">
        <v>1.98</v>
      </c>
      <c r="P8" s="317"/>
      <c r="Q8" s="317">
        <f t="shared" si="2"/>
        <v>0</v>
      </c>
      <c r="R8" s="262"/>
      <c r="S8" s="262"/>
      <c r="T8" s="262"/>
      <c r="U8" s="262"/>
      <c r="V8" s="337"/>
      <c r="W8" s="73"/>
      <c r="X8" s="349" t="s">
        <v>397</v>
      </c>
      <c r="Y8" s="73"/>
      <c r="Z8" s="349" t="s">
        <v>9</v>
      </c>
      <c r="AA8" s="335"/>
      <c r="AB8" s="73"/>
      <c r="AC8" s="73"/>
      <c r="AD8" s="73"/>
      <c r="AE8" s="73"/>
      <c r="AF8" s="337"/>
      <c r="AG8" s="73"/>
      <c r="AH8" s="73"/>
      <c r="AI8" s="73"/>
      <c r="AJ8" s="73"/>
      <c r="AK8" s="267"/>
      <c r="AL8" s="267"/>
      <c r="AM8" s="267"/>
      <c r="AN8" s="73"/>
      <c r="AO8" s="73"/>
      <c r="AP8" s="73"/>
      <c r="AQ8" s="349" t="s">
        <v>397</v>
      </c>
      <c r="AR8" s="73"/>
      <c r="AS8" s="349" t="s">
        <v>9</v>
      </c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337"/>
      <c r="BJ8" s="73"/>
      <c r="BK8" s="73"/>
    </row>
    <row r="9" spans="1:63" s="5" customFormat="1">
      <c r="A9" s="380" t="str">
        <f>'1-συμβολαια'!A9</f>
        <v>15ο</v>
      </c>
      <c r="B9" s="531" t="str">
        <f>'1-συμβολαια'!C9</f>
        <v>γονικής 5942 ΔΙΟΡΘΩΣΗ</v>
      </c>
      <c r="C9" s="262" t="str">
        <f>'4-πολλυπρ'!D9</f>
        <v>219-54 = σύζυγος</v>
      </c>
      <c r="D9" s="262" t="str">
        <f>'4-πολλυπρ'!I9</f>
        <v>219-54 = θυγατέρα</v>
      </c>
      <c r="E9" s="262">
        <v>2</v>
      </c>
      <c r="F9" s="317">
        <f t="shared" si="3"/>
        <v>8</v>
      </c>
      <c r="G9" s="317">
        <v>4</v>
      </c>
      <c r="H9" s="262"/>
      <c r="I9" s="317">
        <f t="shared" si="4"/>
        <v>12</v>
      </c>
      <c r="J9" s="264" t="s">
        <v>453</v>
      </c>
      <c r="K9" s="377" t="s">
        <v>163</v>
      </c>
      <c r="L9" s="377" t="s">
        <v>259</v>
      </c>
      <c r="M9" s="317"/>
      <c r="N9" s="317"/>
      <c r="O9" s="317">
        <v>1.98</v>
      </c>
      <c r="P9" s="317"/>
      <c r="Q9" s="317">
        <f t="shared" si="2"/>
        <v>0</v>
      </c>
      <c r="R9" s="262"/>
      <c r="S9" s="262"/>
      <c r="T9" s="262"/>
      <c r="U9" s="262"/>
      <c r="V9" s="337"/>
      <c r="W9" s="73"/>
      <c r="X9" s="349" t="s">
        <v>397</v>
      </c>
      <c r="Y9" s="73"/>
      <c r="Z9" s="349" t="s">
        <v>9</v>
      </c>
      <c r="AA9" s="335"/>
      <c r="AB9" s="73"/>
      <c r="AC9" s="73"/>
      <c r="AD9" s="73"/>
      <c r="AE9" s="73"/>
      <c r="AF9" s="337"/>
      <c r="AG9" s="73"/>
      <c r="AH9" s="73"/>
      <c r="AI9" s="73"/>
      <c r="AJ9" s="73"/>
      <c r="AK9" s="267"/>
      <c r="AL9" s="267"/>
      <c r="AM9" s="267"/>
      <c r="AN9" s="73"/>
      <c r="AO9" s="73"/>
      <c r="AP9" s="73"/>
      <c r="AQ9" s="349" t="s">
        <v>397</v>
      </c>
      <c r="AR9" s="73"/>
      <c r="AS9" s="349" t="s">
        <v>9</v>
      </c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337"/>
      <c r="BJ9" s="73"/>
      <c r="BK9" s="73"/>
    </row>
    <row r="10" spans="1:63" s="5" customFormat="1">
      <c r="A10" s="380" t="str">
        <f>'1-συμβολαια'!A10</f>
        <v>16ο</v>
      </c>
      <c r="B10" s="531" t="str">
        <f>'1-συμβολαια'!C10</f>
        <v>δωρεάς 5943 ΔΙΟΡΘΩΣΗ</v>
      </c>
      <c r="C10" s="262" t="str">
        <f>'4-πολλυπρ'!D10</f>
        <v>219-54 = σύζυγος</v>
      </c>
      <c r="D10" s="262" t="str">
        <f>'4-πολλυπρ'!I10</f>
        <v>219-54 γαμβρός</v>
      </c>
      <c r="E10" s="262">
        <v>2</v>
      </c>
      <c r="F10" s="317">
        <f t="shared" ref="F10" si="7">E10*4</f>
        <v>8</v>
      </c>
      <c r="G10" s="317">
        <v>4</v>
      </c>
      <c r="H10" s="262"/>
      <c r="I10" s="317">
        <f t="shared" ref="I10" si="8">F10+G10+H10</f>
        <v>12</v>
      </c>
      <c r="J10" s="264" t="s">
        <v>453</v>
      </c>
      <c r="K10" s="377" t="s">
        <v>163</v>
      </c>
      <c r="L10" s="377" t="s">
        <v>259</v>
      </c>
      <c r="M10" s="317"/>
      <c r="N10" s="317"/>
      <c r="O10" s="317">
        <v>1.98</v>
      </c>
      <c r="P10" s="317"/>
      <c r="Q10" s="317">
        <f t="shared" si="2"/>
        <v>0</v>
      </c>
      <c r="R10" s="262"/>
      <c r="S10" s="262"/>
      <c r="T10" s="262"/>
      <c r="U10" s="262"/>
      <c r="V10" s="337"/>
      <c r="W10" s="73"/>
      <c r="X10" s="349" t="s">
        <v>397</v>
      </c>
      <c r="Y10" s="73"/>
      <c r="Z10" s="349" t="s">
        <v>9</v>
      </c>
      <c r="AA10" s="335"/>
      <c r="AB10" s="73"/>
      <c r="AC10" s="73"/>
      <c r="AD10" s="73"/>
      <c r="AE10" s="73"/>
      <c r="AF10" s="337"/>
      <c r="AG10" s="73"/>
      <c r="AH10" s="73"/>
      <c r="AI10" s="73"/>
      <c r="AJ10" s="73"/>
      <c r="AK10" s="267"/>
      <c r="AL10" s="267"/>
      <c r="AM10" s="267"/>
      <c r="AN10" s="73"/>
      <c r="AO10" s="73"/>
      <c r="AP10" s="73"/>
      <c r="AQ10" s="349" t="s">
        <v>397</v>
      </c>
      <c r="AR10" s="73"/>
      <c r="AS10" s="349" t="s">
        <v>9</v>
      </c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337"/>
      <c r="BJ10" s="73"/>
      <c r="BK10" s="73"/>
    </row>
    <row r="11" spans="1:63">
      <c r="A11" s="644" t="s">
        <v>35</v>
      </c>
      <c r="B11" s="645"/>
      <c r="C11" s="645"/>
      <c r="D11" s="646"/>
      <c r="E11" s="468">
        <f>SUM(E3:E10)</f>
        <v>14</v>
      </c>
      <c r="F11" s="468">
        <f>SUM(F3:F10)</f>
        <v>56</v>
      </c>
      <c r="G11" s="468">
        <f>SUM(G3:G10)</f>
        <v>24</v>
      </c>
      <c r="H11" s="469">
        <f>SUM(H3:H10)</f>
        <v>0</v>
      </c>
      <c r="I11" s="468">
        <f>SUM(I3:I10)</f>
        <v>80</v>
      </c>
      <c r="J11" s="468"/>
      <c r="K11" s="468"/>
      <c r="L11" s="468"/>
      <c r="M11" s="468">
        <f t="shared" ref="M11:T11" si="9">SUM(M3:M10)</f>
        <v>14.8</v>
      </c>
      <c r="N11" s="468">
        <f t="shared" si="9"/>
        <v>14.8</v>
      </c>
      <c r="O11" s="468">
        <f t="shared" si="9"/>
        <v>11.88</v>
      </c>
      <c r="P11" s="468">
        <f t="shared" si="9"/>
        <v>0</v>
      </c>
      <c r="Q11" s="468">
        <f t="shared" si="9"/>
        <v>29.6</v>
      </c>
      <c r="R11" s="468">
        <f t="shared" si="9"/>
        <v>0</v>
      </c>
      <c r="S11" s="468">
        <f t="shared" si="9"/>
        <v>0</v>
      </c>
      <c r="T11" s="468">
        <f t="shared" si="9"/>
        <v>0</v>
      </c>
      <c r="U11" s="68"/>
      <c r="V11" s="132"/>
      <c r="W11" s="68">
        <f>SUM(W3:W10)</f>
        <v>0</v>
      </c>
      <c r="X11" s="68"/>
      <c r="Y11" s="68">
        <f>SUM(Y3:Y10)</f>
        <v>0</v>
      </c>
      <c r="Z11" s="68"/>
      <c r="AA11" s="68">
        <f t="shared" ref="AA11:AL11" si="10">SUM(AA3:AA10)</f>
        <v>0</v>
      </c>
      <c r="AB11" s="68">
        <f t="shared" si="10"/>
        <v>0</v>
      </c>
      <c r="AC11" s="68">
        <f t="shared" si="10"/>
        <v>0</v>
      </c>
      <c r="AD11" s="68">
        <f t="shared" si="10"/>
        <v>0</v>
      </c>
      <c r="AE11" s="68">
        <f t="shared" si="10"/>
        <v>0</v>
      </c>
      <c r="AF11" s="132">
        <f t="shared" si="10"/>
        <v>0</v>
      </c>
      <c r="AG11" s="68">
        <f t="shared" si="10"/>
        <v>0</v>
      </c>
      <c r="AH11" s="68">
        <f t="shared" si="10"/>
        <v>0</v>
      </c>
      <c r="AI11" s="68">
        <f t="shared" si="10"/>
        <v>0</v>
      </c>
      <c r="AJ11" s="68">
        <f t="shared" si="10"/>
        <v>0</v>
      </c>
      <c r="AK11" s="71">
        <f t="shared" si="10"/>
        <v>0</v>
      </c>
      <c r="AL11" s="71">
        <f t="shared" si="10"/>
        <v>0</v>
      </c>
      <c r="AM11" s="71"/>
      <c r="AN11" s="68">
        <f>SUM(AN3:AN10)</f>
        <v>0</v>
      </c>
      <c r="AO11" s="68">
        <f>SUM(AO3:AO10)</f>
        <v>0</v>
      </c>
      <c r="AP11" s="68">
        <f>SUM(AP3:AP10)</f>
        <v>0</v>
      </c>
      <c r="AQ11" s="68"/>
      <c r="AR11" s="68">
        <f t="shared" ref="AR11:BK11" si="11">SUM(AR3:AR10)</f>
        <v>0</v>
      </c>
      <c r="AS11" s="68">
        <f t="shared" si="11"/>
        <v>0</v>
      </c>
      <c r="AT11" s="68">
        <f t="shared" si="11"/>
        <v>0</v>
      </c>
      <c r="AU11" s="68">
        <f t="shared" si="11"/>
        <v>0</v>
      </c>
      <c r="AV11" s="68">
        <f t="shared" si="11"/>
        <v>0</v>
      </c>
      <c r="AW11" s="68">
        <f t="shared" si="11"/>
        <v>0</v>
      </c>
      <c r="AX11" s="68">
        <f t="shared" si="11"/>
        <v>0</v>
      </c>
      <c r="AY11" s="68">
        <f t="shared" si="11"/>
        <v>0</v>
      </c>
      <c r="AZ11" s="68">
        <f t="shared" si="11"/>
        <v>0</v>
      </c>
      <c r="BA11" s="68">
        <f t="shared" si="11"/>
        <v>0</v>
      </c>
      <c r="BB11" s="68">
        <f t="shared" si="11"/>
        <v>0</v>
      </c>
      <c r="BC11" s="68">
        <f t="shared" si="11"/>
        <v>0</v>
      </c>
      <c r="BD11" s="68">
        <f t="shared" si="11"/>
        <v>0</v>
      </c>
      <c r="BE11" s="68">
        <f t="shared" si="11"/>
        <v>0</v>
      </c>
      <c r="BF11" s="68">
        <f t="shared" si="11"/>
        <v>0</v>
      </c>
      <c r="BG11" s="68">
        <f t="shared" si="11"/>
        <v>0</v>
      </c>
      <c r="BH11" s="68">
        <f t="shared" si="11"/>
        <v>0</v>
      </c>
      <c r="BI11" s="68">
        <f t="shared" si="11"/>
        <v>0</v>
      </c>
      <c r="BJ11" s="68">
        <f t="shared" si="11"/>
        <v>0</v>
      </c>
      <c r="BK11" s="68">
        <f t="shared" si="11"/>
        <v>0</v>
      </c>
    </row>
    <row r="12" spans="1:63">
      <c r="M12" s="135" t="s">
        <v>497</v>
      </c>
    </row>
    <row r="13" spans="1:63">
      <c r="G13" s="135"/>
      <c r="H13" s="135"/>
      <c r="I13" s="306" t="s">
        <v>101</v>
      </c>
      <c r="J13" s="135"/>
      <c r="K13" s="135"/>
      <c r="L13" s="135"/>
      <c r="M13" s="135"/>
      <c r="N13" s="135" t="s">
        <v>497</v>
      </c>
      <c r="O13" s="112"/>
      <c r="P13" s="112"/>
      <c r="U13" s="176" t="s">
        <v>165</v>
      </c>
      <c r="AB13" s="2"/>
      <c r="AD13" s="112" t="s">
        <v>102</v>
      </c>
      <c r="AK13" s="215" t="s">
        <v>103</v>
      </c>
    </row>
    <row r="14" spans="1:63">
      <c r="F14" s="3"/>
      <c r="G14" s="3"/>
      <c r="H14" s="3"/>
      <c r="I14" s="3"/>
      <c r="J14" s="155" t="s">
        <v>159</v>
      </c>
      <c r="K14" s="114"/>
      <c r="L14" s="114"/>
      <c r="N14" s="135"/>
      <c r="O14" s="3"/>
      <c r="P14" s="3"/>
      <c r="Q14" s="3"/>
      <c r="R14" s="155" t="s">
        <v>166</v>
      </c>
      <c r="U14" s="9"/>
    </row>
    <row r="15" spans="1:63">
      <c r="E15" s="113"/>
      <c r="F15" s="3"/>
      <c r="G15" s="3"/>
      <c r="H15" s="3"/>
      <c r="I15" s="3"/>
      <c r="J15" s="114" t="s">
        <v>160</v>
      </c>
      <c r="K15" s="114"/>
      <c r="L15" s="114"/>
      <c r="N15" s="3"/>
      <c r="O15" s="3"/>
      <c r="P15" s="3"/>
      <c r="Q15" s="3"/>
      <c r="S15" s="114" t="s">
        <v>167</v>
      </c>
      <c r="U15" s="9"/>
    </row>
    <row r="16" spans="1:63">
      <c r="H16" s="3"/>
      <c r="J16" s="114"/>
      <c r="K16" s="155" t="s">
        <v>161</v>
      </c>
      <c r="L16" s="114"/>
      <c r="O16" s="150" t="s">
        <v>445</v>
      </c>
      <c r="P16" s="4"/>
      <c r="U16" s="9"/>
    </row>
    <row r="17" spans="1:21">
      <c r="H17" s="3"/>
      <c r="K17" s="114" t="s">
        <v>162</v>
      </c>
      <c r="L17" s="114"/>
      <c r="U17" s="9"/>
    </row>
    <row r="18" spans="1:21">
      <c r="C18" s="76" t="s">
        <v>556</v>
      </c>
      <c r="D18" s="2" t="s">
        <v>515</v>
      </c>
      <c r="H18" s="3"/>
      <c r="L18" s="155" t="s">
        <v>267</v>
      </c>
      <c r="U18" s="9"/>
    </row>
    <row r="19" spans="1:21">
      <c r="C19" s="76"/>
      <c r="D19" s="372" t="s">
        <v>545</v>
      </c>
      <c r="L19" s="114" t="s">
        <v>268</v>
      </c>
      <c r="U19" s="9"/>
    </row>
    <row r="20" spans="1:21">
      <c r="C20" s="76"/>
      <c r="D20" s="2"/>
      <c r="L20" s="114"/>
      <c r="U20" s="9"/>
    </row>
    <row r="21" spans="1:21">
      <c r="C21" s="76" t="s">
        <v>557</v>
      </c>
      <c r="D21" s="2" t="s">
        <v>515</v>
      </c>
    </row>
    <row r="22" spans="1:21">
      <c r="C22" s="76"/>
      <c r="D22" s="372" t="s">
        <v>545</v>
      </c>
    </row>
    <row r="23" spans="1:21">
      <c r="C23" s="76"/>
      <c r="D23" s="2"/>
    </row>
    <row r="24" spans="1:21">
      <c r="A24" s="76" t="s">
        <v>558</v>
      </c>
      <c r="B24" s="3" t="s">
        <v>552</v>
      </c>
      <c r="C24" s="76" t="s">
        <v>558</v>
      </c>
      <c r="D24" s="2" t="s">
        <v>515</v>
      </c>
    </row>
    <row r="25" spans="1:21">
      <c r="A25" s="76"/>
      <c r="B25" s="3"/>
      <c r="C25" s="76"/>
      <c r="D25" s="372" t="s">
        <v>550</v>
      </c>
    </row>
    <row r="26" spans="1:21">
      <c r="A26" s="76"/>
      <c r="C26" s="76"/>
      <c r="D26" s="2"/>
    </row>
    <row r="27" spans="1:21">
      <c r="A27" s="76" t="s">
        <v>559</v>
      </c>
      <c r="B27" s="3" t="s">
        <v>553</v>
      </c>
      <c r="C27" s="76" t="s">
        <v>559</v>
      </c>
      <c r="D27" s="2" t="s">
        <v>515</v>
      </c>
    </row>
    <row r="28" spans="1:21">
      <c r="C28" s="76"/>
      <c r="D28" s="372" t="s">
        <v>550</v>
      </c>
    </row>
    <row r="29" spans="1:21">
      <c r="C29" s="76"/>
      <c r="D29" s="2"/>
    </row>
    <row r="30" spans="1:21">
      <c r="C30" s="76" t="s">
        <v>560</v>
      </c>
      <c r="D30" s="2" t="s">
        <v>515</v>
      </c>
    </row>
    <row r="31" spans="1:21">
      <c r="C31" s="76"/>
      <c r="D31" s="372" t="s">
        <v>551</v>
      </c>
    </row>
    <row r="32" spans="1:21">
      <c r="C32" s="76"/>
      <c r="D32" s="2"/>
    </row>
    <row r="33" spans="3:4">
      <c r="C33" s="76" t="s">
        <v>561</v>
      </c>
      <c r="D33" s="2" t="s">
        <v>515</v>
      </c>
    </row>
    <row r="34" spans="3:4">
      <c r="C34" s="8"/>
      <c r="D34" s="372" t="s">
        <v>551</v>
      </c>
    </row>
  </sheetData>
  <mergeCells count="15">
    <mergeCell ref="A11:D11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35"/>
  <sheetViews>
    <sheetView workbookViewId="0">
      <pane ySplit="2" topLeftCell="A3" activePane="bottomLeft" state="frozen"/>
      <selection pane="bottomLeft" activeCell="A19" sqref="A19:D35"/>
    </sheetView>
  </sheetViews>
  <sheetFormatPr defaultRowHeight="11.25"/>
  <cols>
    <col min="1" max="1" width="10.5703125" style="8" bestFit="1" customWidth="1"/>
    <col min="2" max="2" width="56.85546875" style="88" customWidth="1"/>
    <col min="3" max="3" width="7.2851562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0" width="8.85546875" style="2" customWidth="1"/>
    <col min="21" max="21" width="12" style="2" customWidth="1"/>
    <col min="22" max="22" width="9.85546875" style="80" customWidth="1"/>
    <col min="23" max="23" width="7.42578125" style="80" customWidth="1"/>
    <col min="24" max="24" width="11.42578125" style="80" bestFit="1" customWidth="1"/>
    <col min="25" max="25" width="13" style="80" customWidth="1"/>
    <col min="26" max="16384" width="9.140625" style="3"/>
  </cols>
  <sheetData>
    <row r="1" spans="1:25" s="4" customFormat="1" ht="15.75" customHeight="1">
      <c r="A1" s="664" t="s">
        <v>31</v>
      </c>
      <c r="B1" s="665"/>
      <c r="C1" s="665"/>
      <c r="D1" s="666"/>
      <c r="E1" s="667" t="s">
        <v>170</v>
      </c>
      <c r="F1" s="668"/>
      <c r="G1" s="668"/>
      <c r="H1" s="668"/>
      <c r="I1" s="659" t="s">
        <v>164</v>
      </c>
      <c r="J1" s="659"/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60" t="s">
        <v>29</v>
      </c>
      <c r="W1" s="661"/>
      <c r="X1" s="661"/>
      <c r="Y1" s="661"/>
    </row>
    <row r="2" spans="1:25" s="4" customFormat="1" ht="23.25" thickBot="1">
      <c r="A2" s="10" t="s">
        <v>19</v>
      </c>
      <c r="B2" s="147" t="s">
        <v>0</v>
      </c>
      <c r="C2" s="54" t="s">
        <v>11</v>
      </c>
      <c r="D2" s="148" t="s">
        <v>12</v>
      </c>
      <c r="E2" s="40" t="s">
        <v>469</v>
      </c>
      <c r="F2" s="669" t="s">
        <v>29</v>
      </c>
      <c r="G2" s="670"/>
      <c r="H2" s="671"/>
      <c r="I2" s="40" t="s">
        <v>90</v>
      </c>
      <c r="J2" s="40" t="s">
        <v>91</v>
      </c>
      <c r="K2" s="54" t="s">
        <v>93</v>
      </c>
      <c r="L2" s="40" t="s">
        <v>239</v>
      </c>
      <c r="M2" s="40" t="s">
        <v>240</v>
      </c>
      <c r="N2" s="40" t="s">
        <v>241</v>
      </c>
      <c r="O2" s="54" t="s">
        <v>523</v>
      </c>
      <c r="P2" s="54" t="s">
        <v>36</v>
      </c>
      <c r="Q2" s="54" t="s">
        <v>524</v>
      </c>
      <c r="R2" s="54"/>
      <c r="S2" s="54" t="s">
        <v>525</v>
      </c>
      <c r="T2" s="54" t="s">
        <v>526</v>
      </c>
      <c r="U2" s="54" t="s">
        <v>47</v>
      </c>
      <c r="V2" s="662"/>
      <c r="W2" s="663"/>
      <c r="X2" s="663"/>
      <c r="Y2" s="663"/>
    </row>
    <row r="3" spans="1:25" s="188" customFormat="1">
      <c r="A3" s="350" t="str">
        <f>'1-συμβολαια'!A3</f>
        <v>11ο</v>
      </c>
      <c r="B3" s="348" t="str">
        <f>'1-συμβολαια'!C3</f>
        <v>γονική [1/2 οικόπεδο Ποταμιά 47,70μ2 ΜΕ οικία 2όροφη (27,16μ2 έκαστος)</v>
      </c>
      <c r="C3" s="262" t="str">
        <f>'4-πολλυπρ'!D3</f>
        <v>219-54 = σύζυγος</v>
      </c>
      <c r="D3" s="262" t="str">
        <f>'4-πολλυπρ'!I3</f>
        <v>219-54 = θυγατέρα</v>
      </c>
      <c r="E3" s="328">
        <v>10</v>
      </c>
      <c r="F3" s="351" t="s">
        <v>527</v>
      </c>
      <c r="G3" s="351" t="s">
        <v>528</v>
      </c>
      <c r="H3" s="328"/>
      <c r="I3" s="328">
        <v>7.4</v>
      </c>
      <c r="J3" s="328">
        <v>7.4</v>
      </c>
      <c r="K3" s="534"/>
      <c r="L3" s="328"/>
      <c r="M3" s="328"/>
      <c r="N3" s="328"/>
      <c r="O3" s="328">
        <v>25</v>
      </c>
      <c r="P3" s="328">
        <v>25</v>
      </c>
      <c r="Q3" s="328"/>
      <c r="R3" s="328"/>
      <c r="S3" s="328">
        <f>6*5</f>
        <v>30</v>
      </c>
      <c r="T3" s="328">
        <f>14*4</f>
        <v>56</v>
      </c>
      <c r="U3" s="328">
        <f t="shared" ref="U3:U10" si="0">SUM(I3:T3)-K3</f>
        <v>150.80000000000001</v>
      </c>
      <c r="V3" s="329"/>
      <c r="W3" s="329"/>
      <c r="X3" s="470"/>
      <c r="Y3" s="269"/>
    </row>
    <row r="4" spans="1:25" s="188" customFormat="1" ht="12" thickBot="1">
      <c r="A4" s="463">
        <f>'1-συμβολαια'!A4</f>
        <v>0</v>
      </c>
      <c r="B4" s="464" t="str">
        <f>'1-συμβολαια'!C4</f>
        <v>χρησικτησία οικοπέδου = 1980 μητρός ΔΩΡΕΑ άτυπος</v>
      </c>
      <c r="C4" s="432" t="str">
        <f>'4-πολλυπρ'!D4</f>
        <v>πεθερά</v>
      </c>
      <c r="D4" s="432" t="str">
        <f>'4-πολλυπρ'!I4</f>
        <v>219-54 = σύζυγος</v>
      </c>
      <c r="E4" s="403"/>
      <c r="F4" s="439" t="s">
        <v>527</v>
      </c>
      <c r="G4" s="439" t="s">
        <v>528</v>
      </c>
      <c r="H4" s="403"/>
      <c r="I4" s="403"/>
      <c r="J4" s="403"/>
      <c r="K4" s="536"/>
      <c r="L4" s="403"/>
      <c r="M4" s="403"/>
      <c r="N4" s="403"/>
      <c r="O4" s="403">
        <v>25</v>
      </c>
      <c r="P4" s="403">
        <v>25</v>
      </c>
      <c r="Q4" s="403"/>
      <c r="R4" s="403"/>
      <c r="S4" s="403">
        <f t="shared" ref="S4:S10" si="1">6*5</f>
        <v>30</v>
      </c>
      <c r="T4" s="403">
        <f t="shared" ref="T4:T10" si="2">14*4</f>
        <v>56</v>
      </c>
      <c r="U4" s="403">
        <f t="shared" si="0"/>
        <v>136</v>
      </c>
      <c r="V4" s="452"/>
      <c r="W4" s="452"/>
      <c r="X4" s="538"/>
      <c r="Y4" s="499"/>
    </row>
    <row r="5" spans="1:25" s="5" customFormat="1">
      <c r="A5" s="465" t="str">
        <f>'1-συμβολαια'!A5</f>
        <v>12ο</v>
      </c>
      <c r="B5" s="348" t="str">
        <f>'1-συμβολαια'!C5</f>
        <v>δωρεά [1/2 οικόπεδο Ποταμιά 47,70μ2 ΜΕ οικία 2όροφη (27,16μ2 έκαστος)</v>
      </c>
      <c r="C5" s="327" t="str">
        <f>'4-πολλυπρ'!D5</f>
        <v>219-54 = σύζυγος</v>
      </c>
      <c r="D5" s="327" t="str">
        <f>'4-πολλυπρ'!I5</f>
        <v>219-54 γαμβρός</v>
      </c>
      <c r="E5" s="328">
        <v>10</v>
      </c>
      <c r="F5" s="351" t="s">
        <v>527</v>
      </c>
      <c r="G5" s="351" t="s">
        <v>528</v>
      </c>
      <c r="H5" s="328"/>
      <c r="I5" s="328"/>
      <c r="J5" s="328"/>
      <c r="K5" s="534"/>
      <c r="L5" s="328"/>
      <c r="M5" s="328"/>
      <c r="N5" s="328"/>
      <c r="O5" s="328">
        <v>25</v>
      </c>
      <c r="P5" s="328">
        <v>25</v>
      </c>
      <c r="Q5" s="328"/>
      <c r="R5" s="328"/>
      <c r="S5" s="328">
        <f t="shared" si="1"/>
        <v>30</v>
      </c>
      <c r="T5" s="328">
        <f t="shared" si="2"/>
        <v>56</v>
      </c>
      <c r="U5" s="328">
        <f t="shared" si="0"/>
        <v>136</v>
      </c>
      <c r="V5" s="347"/>
      <c r="W5" s="347"/>
      <c r="X5" s="537"/>
      <c r="Y5" s="525"/>
    </row>
    <row r="6" spans="1:25" s="5" customFormat="1" ht="12" thickBot="1">
      <c r="A6" s="466">
        <f>'1-συμβολαια'!A6</f>
        <v>0</v>
      </c>
      <c r="B6" s="464" t="str">
        <f>'1-συμβολαια'!C6</f>
        <v>χρησικτησία οικοπέδου = 1980 μητρός ΔΩΡΕΑ άτυπος</v>
      </c>
      <c r="C6" s="432" t="str">
        <f>'4-πολλυπρ'!D6</f>
        <v>πεθερά</v>
      </c>
      <c r="D6" s="432" t="str">
        <f>'4-πολλυπρ'!I6</f>
        <v>219-54 = σύζυγος</v>
      </c>
      <c r="E6" s="403"/>
      <c r="F6" s="439" t="s">
        <v>527</v>
      </c>
      <c r="G6" s="439" t="s">
        <v>528</v>
      </c>
      <c r="H6" s="403"/>
      <c r="I6" s="403"/>
      <c r="J6" s="403"/>
      <c r="K6" s="536"/>
      <c r="L6" s="403"/>
      <c r="M6" s="403"/>
      <c r="N6" s="403"/>
      <c r="O6" s="403">
        <v>25</v>
      </c>
      <c r="P6" s="403">
        <v>25</v>
      </c>
      <c r="Q6" s="403"/>
      <c r="R6" s="403"/>
      <c r="S6" s="403">
        <f t="shared" si="1"/>
        <v>30</v>
      </c>
      <c r="T6" s="403">
        <f t="shared" si="2"/>
        <v>56</v>
      </c>
      <c r="U6" s="403">
        <f t="shared" si="0"/>
        <v>136</v>
      </c>
      <c r="V6" s="452"/>
      <c r="W6" s="452"/>
      <c r="X6" s="538"/>
      <c r="Y6" s="526"/>
    </row>
    <row r="7" spans="1:25" s="5" customFormat="1">
      <c r="A7" s="532" t="str">
        <f>'1-συμβολαια'!A7</f>
        <v>13ο</v>
      </c>
      <c r="B7" s="348" t="str">
        <f>'1-συμβολαια'!C7</f>
        <v>γονικής 5393 ΔΙΟΡΘΩΣΗ</v>
      </c>
      <c r="C7" s="327" t="str">
        <f>'4-πολλυπρ'!D7</f>
        <v>219-54</v>
      </c>
      <c r="D7" s="327" t="str">
        <f>'4-πολλυπρ'!I7</f>
        <v>219-54 = θυγατέρα</v>
      </c>
      <c r="E7" s="328">
        <v>10</v>
      </c>
      <c r="F7" s="351" t="s">
        <v>527</v>
      </c>
      <c r="G7" s="351" t="s">
        <v>528</v>
      </c>
      <c r="H7" s="328"/>
      <c r="I7" s="328">
        <v>7.4</v>
      </c>
      <c r="J7" s="328">
        <v>7.4</v>
      </c>
      <c r="K7" s="534"/>
      <c r="L7" s="328"/>
      <c r="M7" s="328"/>
      <c r="N7" s="328"/>
      <c r="O7" s="328">
        <v>25</v>
      </c>
      <c r="P7" s="328">
        <v>25</v>
      </c>
      <c r="Q7" s="328"/>
      <c r="R7" s="328"/>
      <c r="S7" s="328">
        <f t="shared" si="1"/>
        <v>30</v>
      </c>
      <c r="T7" s="328">
        <f t="shared" si="2"/>
        <v>56</v>
      </c>
      <c r="U7" s="328">
        <f t="shared" si="0"/>
        <v>150.80000000000001</v>
      </c>
      <c r="V7" s="347"/>
      <c r="W7" s="347"/>
      <c r="X7" s="537"/>
      <c r="Y7" s="525"/>
    </row>
    <row r="8" spans="1:25" s="5" customFormat="1">
      <c r="A8" s="380" t="str">
        <f>'1-συμβολαια'!A8</f>
        <v>14ο</v>
      </c>
      <c r="B8" s="531" t="str">
        <f>'1-συμβολαια'!C8</f>
        <v>δωρεάς 5394 ΔΙΟΡΘΩΣΗ</v>
      </c>
      <c r="C8" s="262" t="str">
        <f>'4-πολλυπρ'!D8</f>
        <v>219-54</v>
      </c>
      <c r="D8" s="262" t="str">
        <f>'4-πολλυπρ'!I8</f>
        <v>219-54 γαμβρός</v>
      </c>
      <c r="E8" s="317">
        <v>10</v>
      </c>
      <c r="F8" s="377" t="s">
        <v>527</v>
      </c>
      <c r="G8" s="377" t="s">
        <v>528</v>
      </c>
      <c r="H8" s="317"/>
      <c r="I8" s="317"/>
      <c r="J8" s="317"/>
      <c r="K8" s="535"/>
      <c r="L8" s="317"/>
      <c r="M8" s="317"/>
      <c r="N8" s="317"/>
      <c r="O8" s="317">
        <v>25</v>
      </c>
      <c r="P8" s="328">
        <v>25</v>
      </c>
      <c r="Q8" s="317"/>
      <c r="R8" s="317"/>
      <c r="S8" s="328">
        <f t="shared" si="1"/>
        <v>30</v>
      </c>
      <c r="T8" s="328">
        <f t="shared" si="2"/>
        <v>56</v>
      </c>
      <c r="U8" s="317">
        <f t="shared" si="0"/>
        <v>136</v>
      </c>
      <c r="V8" s="329"/>
      <c r="W8" s="329"/>
      <c r="X8" s="470"/>
      <c r="Y8" s="265"/>
    </row>
    <row r="9" spans="1:25" s="5" customFormat="1">
      <c r="A9" s="380" t="str">
        <f>'1-συμβολαια'!A9</f>
        <v>15ο</v>
      </c>
      <c r="B9" s="531" t="str">
        <f>'1-συμβολαια'!C9</f>
        <v>γονικής 5942 ΔΙΟΡΘΩΣΗ</v>
      </c>
      <c r="C9" s="262" t="str">
        <f>'4-πολλυπρ'!D9</f>
        <v>219-54 = σύζυγος</v>
      </c>
      <c r="D9" s="262" t="str">
        <f>'4-πολλυπρ'!I9</f>
        <v>219-54 = θυγατέρα</v>
      </c>
      <c r="E9" s="317">
        <v>10</v>
      </c>
      <c r="F9" s="377" t="s">
        <v>527</v>
      </c>
      <c r="G9" s="377" t="s">
        <v>528</v>
      </c>
      <c r="H9" s="317"/>
      <c r="I9" s="317"/>
      <c r="J9" s="317"/>
      <c r="K9" s="535"/>
      <c r="L9" s="317"/>
      <c r="M9" s="317"/>
      <c r="N9" s="317"/>
      <c r="O9" s="317">
        <v>25</v>
      </c>
      <c r="P9" s="328">
        <v>25</v>
      </c>
      <c r="Q9" s="317"/>
      <c r="R9" s="317"/>
      <c r="S9" s="328">
        <f t="shared" si="1"/>
        <v>30</v>
      </c>
      <c r="T9" s="328">
        <f t="shared" si="2"/>
        <v>56</v>
      </c>
      <c r="U9" s="317">
        <f t="shared" si="0"/>
        <v>136</v>
      </c>
      <c r="V9" s="329"/>
      <c r="W9" s="329"/>
      <c r="X9" s="470"/>
      <c r="Y9" s="265"/>
    </row>
    <row r="10" spans="1:25" s="5" customFormat="1">
      <c r="A10" s="380" t="str">
        <f>'1-συμβολαια'!A10</f>
        <v>16ο</v>
      </c>
      <c r="B10" s="531" t="str">
        <f>'1-συμβολαια'!C10</f>
        <v>δωρεάς 5943 ΔΙΟΡΘΩΣΗ</v>
      </c>
      <c r="C10" s="262" t="str">
        <f>'4-πολλυπρ'!D10</f>
        <v>219-54 = σύζυγος</v>
      </c>
      <c r="D10" s="262" t="str">
        <f>'4-πολλυπρ'!I10</f>
        <v>219-54 γαμβρός</v>
      </c>
      <c r="E10" s="317">
        <v>10</v>
      </c>
      <c r="F10" s="377" t="s">
        <v>527</v>
      </c>
      <c r="G10" s="377" t="s">
        <v>528</v>
      </c>
      <c r="H10" s="317"/>
      <c r="I10" s="317"/>
      <c r="J10" s="317"/>
      <c r="K10" s="535"/>
      <c r="L10" s="317"/>
      <c r="M10" s="317"/>
      <c r="N10" s="317"/>
      <c r="O10" s="317">
        <v>25</v>
      </c>
      <c r="P10" s="328">
        <v>25</v>
      </c>
      <c r="Q10" s="317"/>
      <c r="R10" s="317"/>
      <c r="S10" s="328">
        <f t="shared" si="1"/>
        <v>30</v>
      </c>
      <c r="T10" s="328">
        <f t="shared" si="2"/>
        <v>56</v>
      </c>
      <c r="U10" s="317">
        <f t="shared" si="0"/>
        <v>136</v>
      </c>
      <c r="V10" s="329"/>
      <c r="W10" s="329"/>
      <c r="X10" s="470"/>
      <c r="Y10" s="265"/>
    </row>
    <row r="11" spans="1:25">
      <c r="A11" s="644" t="s">
        <v>35</v>
      </c>
      <c r="B11" s="645"/>
      <c r="C11" s="645"/>
      <c r="D11" s="646"/>
      <c r="E11" s="468">
        <f>SUM(E3:E10)</f>
        <v>60</v>
      </c>
      <c r="F11" s="468"/>
      <c r="G11" s="468"/>
      <c r="H11" s="468"/>
      <c r="I11" s="468">
        <f t="shared" ref="I11:V11" si="3">SUM(I3:I10)</f>
        <v>14.8</v>
      </c>
      <c r="J11" s="468">
        <f t="shared" si="3"/>
        <v>14.8</v>
      </c>
      <c r="K11" s="469">
        <f t="shared" si="3"/>
        <v>0</v>
      </c>
      <c r="L11" s="468">
        <f t="shared" si="3"/>
        <v>0</v>
      </c>
      <c r="M11" s="468">
        <f t="shared" si="3"/>
        <v>0</v>
      </c>
      <c r="N11" s="468">
        <f t="shared" si="3"/>
        <v>0</v>
      </c>
      <c r="O11" s="468">
        <f t="shared" si="3"/>
        <v>200</v>
      </c>
      <c r="P11" s="468">
        <f t="shared" si="3"/>
        <v>200</v>
      </c>
      <c r="Q11" s="468">
        <f t="shared" si="3"/>
        <v>0</v>
      </c>
      <c r="R11" s="468">
        <f t="shared" si="3"/>
        <v>0</v>
      </c>
      <c r="S11" s="468">
        <f t="shared" si="3"/>
        <v>240</v>
      </c>
      <c r="T11" s="468">
        <f t="shared" si="3"/>
        <v>448</v>
      </c>
      <c r="U11" s="468">
        <f t="shared" si="3"/>
        <v>1117.5999999999999</v>
      </c>
      <c r="V11" s="533">
        <f t="shared" si="3"/>
        <v>0</v>
      </c>
      <c r="W11" s="138"/>
      <c r="X11" s="3"/>
      <c r="Y11" s="3"/>
    </row>
    <row r="13" spans="1:25" ht="15.75" customHeight="1">
      <c r="I13" s="352" t="s">
        <v>456</v>
      </c>
      <c r="L13" s="130" t="s">
        <v>470</v>
      </c>
      <c r="W13" s="149"/>
      <c r="X13" s="84"/>
      <c r="Y13" s="149"/>
    </row>
    <row r="14" spans="1:25">
      <c r="F14" s="155" t="s">
        <v>168</v>
      </c>
      <c r="G14" s="114"/>
      <c r="H14" s="80"/>
      <c r="L14" s="170" t="s">
        <v>207</v>
      </c>
      <c r="W14" s="2"/>
    </row>
    <row r="15" spans="1:25">
      <c r="F15" s="80"/>
      <c r="G15" s="114" t="s">
        <v>169</v>
      </c>
      <c r="M15" s="169" t="s">
        <v>208</v>
      </c>
      <c r="V15" s="2"/>
      <c r="W15" s="2"/>
    </row>
    <row r="16" spans="1:25" ht="12.75">
      <c r="N16" s="471" t="s">
        <v>209</v>
      </c>
      <c r="O16" s="472"/>
      <c r="P16" s="472"/>
      <c r="Q16" s="472"/>
      <c r="R16" s="472"/>
      <c r="S16" s="472"/>
      <c r="T16" s="472"/>
      <c r="V16" s="2"/>
      <c r="W16" s="2"/>
    </row>
    <row r="17" spans="1:23" ht="12.75">
      <c r="N17" s="472"/>
      <c r="O17" s="473" t="s">
        <v>518</v>
      </c>
      <c r="P17" s="472"/>
      <c r="Q17" s="472"/>
      <c r="R17" s="472"/>
      <c r="S17" s="472"/>
      <c r="T17" s="472"/>
      <c r="V17" s="2"/>
      <c r="W17" s="2"/>
    </row>
    <row r="18" spans="1:23" ht="12.75">
      <c r="N18" s="472"/>
      <c r="O18" s="472"/>
      <c r="P18" s="473" t="s">
        <v>519</v>
      </c>
      <c r="Q18" s="472"/>
      <c r="R18" s="472"/>
      <c r="S18" s="472"/>
      <c r="T18" s="472"/>
      <c r="U18" s="283"/>
    </row>
    <row r="19" spans="1:23" ht="12.75">
      <c r="C19" s="76" t="s">
        <v>556</v>
      </c>
      <c r="D19" s="2" t="s">
        <v>515</v>
      </c>
      <c r="E19" s="63"/>
      <c r="F19" s="63"/>
      <c r="G19" s="63"/>
      <c r="H19" s="63"/>
      <c r="I19" s="63"/>
      <c r="J19" s="63"/>
      <c r="K19" s="63"/>
      <c r="L19" s="63"/>
      <c r="M19" s="63"/>
      <c r="N19" s="472"/>
      <c r="O19" s="472"/>
      <c r="P19" s="472"/>
      <c r="Q19" s="473" t="s">
        <v>520</v>
      </c>
      <c r="R19" s="472"/>
      <c r="S19" s="472"/>
      <c r="T19" s="472"/>
      <c r="U19" s="283"/>
      <c r="V19" s="311"/>
    </row>
    <row r="20" spans="1:23" ht="12.75">
      <c r="C20" s="76"/>
      <c r="D20" s="372" t="s">
        <v>545</v>
      </c>
      <c r="N20" s="472"/>
      <c r="O20" s="472"/>
      <c r="P20" s="472"/>
      <c r="Q20" s="472"/>
      <c r="R20" s="472"/>
      <c r="S20" s="472" t="s">
        <v>521</v>
      </c>
      <c r="T20" s="472"/>
    </row>
    <row r="21" spans="1:23" ht="12.75">
      <c r="C21" s="76"/>
      <c r="D21" s="2"/>
      <c r="N21" s="472"/>
      <c r="O21" s="472"/>
      <c r="P21" s="472"/>
      <c r="Q21" s="472"/>
      <c r="R21" s="472"/>
      <c r="S21" s="472"/>
      <c r="T21" s="472" t="s">
        <v>522</v>
      </c>
    </row>
    <row r="22" spans="1:23">
      <c r="C22" s="76" t="s">
        <v>557</v>
      </c>
      <c r="D22" s="2" t="s">
        <v>515</v>
      </c>
    </row>
    <row r="23" spans="1:23">
      <c r="C23" s="76"/>
      <c r="D23" s="372" t="s">
        <v>545</v>
      </c>
    </row>
    <row r="24" spans="1:23">
      <c r="C24" s="76"/>
      <c r="D24" s="2"/>
    </row>
    <row r="25" spans="1:23">
      <c r="A25" s="76" t="s">
        <v>558</v>
      </c>
      <c r="B25" s="3" t="s">
        <v>552</v>
      </c>
      <c r="C25" s="76" t="s">
        <v>558</v>
      </c>
      <c r="D25" s="2" t="s">
        <v>515</v>
      </c>
    </row>
    <row r="26" spans="1:23">
      <c r="A26" s="76"/>
      <c r="B26" s="3"/>
      <c r="C26" s="76"/>
      <c r="D26" s="372" t="s">
        <v>550</v>
      </c>
    </row>
    <row r="27" spans="1:23">
      <c r="A27" s="76"/>
      <c r="C27" s="76"/>
      <c r="D27" s="2"/>
    </row>
    <row r="28" spans="1:23">
      <c r="A28" s="76" t="s">
        <v>559</v>
      </c>
      <c r="B28" s="3" t="s">
        <v>553</v>
      </c>
      <c r="C28" s="76" t="s">
        <v>559</v>
      </c>
      <c r="D28" s="2" t="s">
        <v>515</v>
      </c>
    </row>
    <row r="29" spans="1:23">
      <c r="C29" s="76"/>
      <c r="D29" s="372" t="s">
        <v>550</v>
      </c>
    </row>
    <row r="30" spans="1:23">
      <c r="C30" s="76"/>
      <c r="D30" s="2"/>
    </row>
    <row r="31" spans="1:23">
      <c r="C31" s="76" t="s">
        <v>560</v>
      </c>
      <c r="D31" s="2" t="s">
        <v>515</v>
      </c>
    </row>
    <row r="32" spans="1:23">
      <c r="C32" s="76"/>
      <c r="D32" s="372" t="s">
        <v>551</v>
      </c>
    </row>
    <row r="33" spans="3:4">
      <c r="C33" s="76"/>
      <c r="D33" s="2"/>
    </row>
    <row r="34" spans="3:4">
      <c r="C34" s="76" t="s">
        <v>561</v>
      </c>
      <c r="D34" s="2" t="s">
        <v>515</v>
      </c>
    </row>
    <row r="35" spans="3:4">
      <c r="C35" s="8"/>
      <c r="D35" s="372" t="s">
        <v>551</v>
      </c>
    </row>
  </sheetData>
  <mergeCells count="6">
    <mergeCell ref="I1:U1"/>
    <mergeCell ref="V1:Y2"/>
    <mergeCell ref="A1:D1"/>
    <mergeCell ref="A11:D11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2"/>
  <sheetViews>
    <sheetView topLeftCell="K1" workbookViewId="0">
      <pane ySplit="2" topLeftCell="A3" activePane="bottomLeft" state="frozen"/>
      <selection pane="bottomLeft" activeCell="AF31" sqref="AF31"/>
    </sheetView>
  </sheetViews>
  <sheetFormatPr defaultRowHeight="11.25"/>
  <cols>
    <col min="1" max="1" width="9.42578125" style="3" bestFit="1" customWidth="1"/>
    <col min="2" max="2" width="53.57031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675" t="s">
        <v>326</v>
      </c>
      <c r="B1" s="676"/>
      <c r="C1" s="676"/>
      <c r="D1" s="676"/>
      <c r="E1" s="676"/>
      <c r="F1" s="676"/>
      <c r="G1" s="676"/>
      <c r="H1" s="676"/>
      <c r="I1" s="676"/>
      <c r="J1" s="676"/>
      <c r="K1" s="676"/>
      <c r="L1" s="676"/>
      <c r="M1" s="676"/>
      <c r="N1" s="676"/>
      <c r="O1" s="676"/>
      <c r="P1" s="676"/>
      <c r="Q1" s="676"/>
      <c r="R1" s="676"/>
      <c r="S1" s="676"/>
      <c r="T1" s="676"/>
      <c r="U1" s="676"/>
      <c r="V1" s="676"/>
      <c r="W1" s="676"/>
      <c r="X1" s="676"/>
      <c r="Y1" s="676"/>
      <c r="Z1" s="676"/>
      <c r="AA1" s="676"/>
      <c r="AB1" s="676"/>
      <c r="AC1" s="676"/>
      <c r="AD1" s="676"/>
      <c r="AE1" s="677" t="s">
        <v>47</v>
      </c>
      <c r="AF1" s="679" t="s">
        <v>9</v>
      </c>
      <c r="AG1" s="681" t="s">
        <v>33</v>
      </c>
      <c r="AH1" s="683" t="s">
        <v>336</v>
      </c>
      <c r="AI1" s="685" t="s">
        <v>86</v>
      </c>
      <c r="AJ1" s="686"/>
      <c r="AK1" s="686"/>
      <c r="AL1" s="687"/>
    </row>
    <row r="2" spans="1:38" ht="12" thickBot="1">
      <c r="A2" s="190"/>
      <c r="B2" s="191" t="s">
        <v>335</v>
      </c>
      <c r="C2" s="191" t="s">
        <v>87</v>
      </c>
      <c r="D2" s="192" t="s">
        <v>327</v>
      </c>
      <c r="E2" s="173" t="s">
        <v>31</v>
      </c>
      <c r="F2" s="173" t="s">
        <v>328</v>
      </c>
      <c r="G2" s="173" t="s">
        <v>329</v>
      </c>
      <c r="H2" s="173" t="s">
        <v>330</v>
      </c>
      <c r="I2" s="173" t="s">
        <v>331</v>
      </c>
      <c r="J2" s="173" t="s">
        <v>332</v>
      </c>
      <c r="K2" s="642" t="s">
        <v>29</v>
      </c>
      <c r="L2" s="643"/>
      <c r="M2" s="179" t="s">
        <v>333</v>
      </c>
      <c r="N2" s="179" t="s">
        <v>31</v>
      </c>
      <c r="O2" s="179" t="s">
        <v>328</v>
      </c>
      <c r="P2" s="179" t="s">
        <v>329</v>
      </c>
      <c r="Q2" s="179" t="s">
        <v>330</v>
      </c>
      <c r="R2" s="179" t="s">
        <v>331</v>
      </c>
      <c r="S2" s="179" t="s">
        <v>332</v>
      </c>
      <c r="T2" s="652" t="s">
        <v>29</v>
      </c>
      <c r="U2" s="653"/>
      <c r="V2" s="173" t="s">
        <v>334</v>
      </c>
      <c r="W2" s="173" t="s">
        <v>31</v>
      </c>
      <c r="X2" s="173" t="s">
        <v>328</v>
      </c>
      <c r="Y2" s="173" t="s">
        <v>329</v>
      </c>
      <c r="Z2" s="173" t="s">
        <v>330</v>
      </c>
      <c r="AA2" s="173" t="s">
        <v>331</v>
      </c>
      <c r="AB2" s="173" t="s">
        <v>332</v>
      </c>
      <c r="AC2" s="642" t="s">
        <v>29</v>
      </c>
      <c r="AD2" s="643"/>
      <c r="AE2" s="678"/>
      <c r="AF2" s="680"/>
      <c r="AG2" s="682"/>
      <c r="AH2" s="684"/>
      <c r="AI2" s="688"/>
      <c r="AJ2" s="689"/>
      <c r="AK2" s="689"/>
      <c r="AL2" s="690"/>
    </row>
    <row r="3" spans="1:38" s="5" customFormat="1">
      <c r="A3" s="510" t="str">
        <f>'1-συμβολαια'!A3</f>
        <v>11ο</v>
      </c>
      <c r="B3" s="73" t="str">
        <f>'1-συμβολαια'!C3</f>
        <v>γονική [1/2 οικόπεδο Ποταμιά 47,70μ2 ΜΕ οικία 2όροφη (27,16μ2 έκαστος)</v>
      </c>
      <c r="C3" s="335">
        <f>'1-συμβολαια'!D3</f>
        <v>3153.08</v>
      </c>
      <c r="D3" s="335"/>
      <c r="E3" s="73"/>
      <c r="F3" s="73"/>
      <c r="G3" s="73"/>
      <c r="H3" s="73"/>
      <c r="I3" s="73"/>
      <c r="J3" s="73"/>
      <c r="K3" s="73"/>
      <c r="L3" s="73"/>
      <c r="M3" s="335">
        <f>C3*0.65%</f>
        <v>20.49502</v>
      </c>
      <c r="N3" s="73"/>
      <c r="O3" s="73"/>
      <c r="P3" s="73"/>
      <c r="Q3" s="73"/>
      <c r="R3" s="73"/>
      <c r="S3" s="73"/>
      <c r="T3" s="73"/>
      <c r="U3" s="73"/>
      <c r="V3" s="335">
        <f>C3*0.125%</f>
        <v>3.9413499999999999</v>
      </c>
      <c r="W3" s="73"/>
      <c r="X3" s="73"/>
      <c r="Y3" s="73"/>
      <c r="Z3" s="73"/>
      <c r="AA3" s="73"/>
      <c r="AB3" s="73"/>
      <c r="AC3" s="73"/>
      <c r="AD3" s="73"/>
      <c r="AE3" s="320">
        <f t="shared" ref="AE3:AE10" si="0">D3+M3+V3</f>
        <v>24.43637</v>
      </c>
      <c r="AF3" s="320">
        <v>24.44</v>
      </c>
      <c r="AG3" s="320">
        <f t="shared" ref="AG3:AG10" si="1">AE3-AF3</f>
        <v>-3.6300000000011323E-3</v>
      </c>
      <c r="AH3" s="73"/>
      <c r="AI3" s="73"/>
      <c r="AJ3" s="73"/>
      <c r="AK3" s="73"/>
      <c r="AL3" s="73"/>
    </row>
    <row r="4" spans="1:38" s="5" customFormat="1" ht="12" thickBot="1">
      <c r="A4" s="512">
        <f>'1-συμβολαια'!A4</f>
        <v>0</v>
      </c>
      <c r="B4" s="414" t="str">
        <f>'1-συμβολαια'!C4</f>
        <v>χρησικτησία οικοπέδου = 1980 μητρός ΔΩΡΕΑ άτυπος</v>
      </c>
      <c r="C4" s="415">
        <f>'1-συμβολαια'!D4</f>
        <v>1431</v>
      </c>
      <c r="D4" s="415"/>
      <c r="E4" s="414"/>
      <c r="F4" s="414"/>
      <c r="G4" s="414"/>
      <c r="H4" s="414"/>
      <c r="I4" s="414"/>
      <c r="J4" s="414"/>
      <c r="K4" s="414"/>
      <c r="L4" s="414"/>
      <c r="M4" s="415">
        <f>C4*0.65%</f>
        <v>9.3015000000000008</v>
      </c>
      <c r="N4" s="414"/>
      <c r="O4" s="414"/>
      <c r="P4" s="414"/>
      <c r="Q4" s="414"/>
      <c r="R4" s="414"/>
      <c r="S4" s="414"/>
      <c r="T4" s="414"/>
      <c r="U4" s="414"/>
      <c r="V4" s="415">
        <f>C4*0.125%</f>
        <v>1.7887500000000001</v>
      </c>
      <c r="W4" s="414"/>
      <c r="X4" s="414"/>
      <c r="Y4" s="414"/>
      <c r="Z4" s="414"/>
      <c r="AA4" s="414"/>
      <c r="AB4" s="414"/>
      <c r="AC4" s="414"/>
      <c r="AD4" s="414"/>
      <c r="AE4" s="415">
        <f t="shared" si="0"/>
        <v>11.090250000000001</v>
      </c>
      <c r="AF4" s="415"/>
      <c r="AG4" s="415">
        <f t="shared" si="1"/>
        <v>11.090250000000001</v>
      </c>
      <c r="AH4" s="414"/>
      <c r="AI4" s="414"/>
      <c r="AJ4" s="414"/>
      <c r="AK4" s="414"/>
      <c r="AL4" s="414"/>
    </row>
    <row r="5" spans="1:38" s="5" customFormat="1">
      <c r="A5" s="511" t="str">
        <f>'1-συμβολαια'!A5</f>
        <v>12ο</v>
      </c>
      <c r="B5" s="413" t="str">
        <f>'1-συμβολαια'!C5</f>
        <v>δωρεά [1/2 οικόπεδο Ποταμιά 47,70μ2 ΜΕ οικία 2όροφη (27,16μ2 έκαστος)</v>
      </c>
      <c r="C5" s="320">
        <f>'1-συμβολαια'!D5</f>
        <v>3153.08</v>
      </c>
      <c r="D5" s="320"/>
      <c r="E5" s="413"/>
      <c r="F5" s="413"/>
      <c r="G5" s="413"/>
      <c r="H5" s="413"/>
      <c r="I5" s="413"/>
      <c r="J5" s="413"/>
      <c r="K5" s="413"/>
      <c r="L5" s="413"/>
      <c r="M5" s="320">
        <f t="shared" ref="M5:M10" si="2">C5*0.65%</f>
        <v>20.49502</v>
      </c>
      <c r="N5" s="413"/>
      <c r="O5" s="413"/>
      <c r="P5" s="413"/>
      <c r="Q5" s="413"/>
      <c r="R5" s="413"/>
      <c r="S5" s="413"/>
      <c r="T5" s="413"/>
      <c r="U5" s="413"/>
      <c r="V5" s="320">
        <f t="shared" ref="V5:V10" si="3">C5*0.125%</f>
        <v>3.9413499999999999</v>
      </c>
      <c r="W5" s="413"/>
      <c r="X5" s="413"/>
      <c r="Y5" s="413"/>
      <c r="Z5" s="413"/>
      <c r="AA5" s="413"/>
      <c r="AB5" s="413"/>
      <c r="AC5" s="413"/>
      <c r="AD5" s="413"/>
      <c r="AE5" s="320">
        <f t="shared" si="0"/>
        <v>24.43637</v>
      </c>
      <c r="AF5" s="320">
        <v>24.44</v>
      </c>
      <c r="AG5" s="320">
        <f t="shared" si="1"/>
        <v>-3.6300000000011323E-3</v>
      </c>
      <c r="AH5" s="413"/>
      <c r="AI5" s="413"/>
      <c r="AJ5" s="413"/>
      <c r="AK5" s="413"/>
      <c r="AL5" s="413"/>
    </row>
    <row r="6" spans="1:38" s="5" customFormat="1" ht="12" thickBot="1">
      <c r="A6" s="514">
        <f>'1-συμβολαια'!A6</f>
        <v>0</v>
      </c>
      <c r="B6" s="414" t="str">
        <f>'1-συμβολαια'!C6</f>
        <v>χρησικτησία οικοπέδου = 1980 μητρός ΔΩΡΕΑ άτυπος</v>
      </c>
      <c r="C6" s="415">
        <f>'1-συμβολαια'!D6</f>
        <v>1431</v>
      </c>
      <c r="D6" s="415"/>
      <c r="E6" s="414"/>
      <c r="F6" s="414"/>
      <c r="G6" s="414"/>
      <c r="H6" s="414"/>
      <c r="I6" s="414"/>
      <c r="J6" s="414"/>
      <c r="K6" s="414"/>
      <c r="L6" s="414"/>
      <c r="M6" s="415">
        <f t="shared" si="2"/>
        <v>9.3015000000000008</v>
      </c>
      <c r="N6" s="414"/>
      <c r="O6" s="414"/>
      <c r="P6" s="414"/>
      <c r="Q6" s="414"/>
      <c r="R6" s="414"/>
      <c r="S6" s="414"/>
      <c r="T6" s="414"/>
      <c r="U6" s="414"/>
      <c r="V6" s="415">
        <f t="shared" si="3"/>
        <v>1.7887500000000001</v>
      </c>
      <c r="W6" s="414"/>
      <c r="X6" s="414"/>
      <c r="Y6" s="414"/>
      <c r="Z6" s="414"/>
      <c r="AA6" s="414"/>
      <c r="AB6" s="414"/>
      <c r="AC6" s="414"/>
      <c r="AD6" s="414"/>
      <c r="AE6" s="415">
        <f t="shared" si="0"/>
        <v>11.090250000000001</v>
      </c>
      <c r="AF6" s="415"/>
      <c r="AG6" s="415">
        <f t="shared" si="1"/>
        <v>11.090250000000001</v>
      </c>
      <c r="AH6" s="414"/>
      <c r="AI6" s="414"/>
      <c r="AJ6" s="414"/>
      <c r="AK6" s="414"/>
      <c r="AL6" s="414"/>
    </row>
    <row r="7" spans="1:38" s="5" customFormat="1">
      <c r="A7" s="263" t="str">
        <f>'1-συμβολαια'!A7</f>
        <v>13ο</v>
      </c>
      <c r="B7" s="413" t="str">
        <f>'1-συμβολαια'!C7</f>
        <v>γονικής 5393 ΔΙΟΡΘΩΣΗ</v>
      </c>
      <c r="C7" s="320">
        <f>'1-συμβολαια'!D7</f>
        <v>130.94</v>
      </c>
      <c r="D7" s="320"/>
      <c r="E7" s="413"/>
      <c r="F7" s="413"/>
      <c r="G7" s="413"/>
      <c r="H7" s="413"/>
      <c r="I7" s="413"/>
      <c r="J7" s="413"/>
      <c r="K7" s="413"/>
      <c r="L7" s="413"/>
      <c r="M7" s="320">
        <f t="shared" si="2"/>
        <v>0.85111000000000003</v>
      </c>
      <c r="N7" s="413"/>
      <c r="O7" s="413"/>
      <c r="P7" s="413"/>
      <c r="Q7" s="413"/>
      <c r="R7" s="413"/>
      <c r="S7" s="413"/>
      <c r="T7" s="413"/>
      <c r="U7" s="413"/>
      <c r="V7" s="320">
        <f t="shared" si="3"/>
        <v>0.16367499999999999</v>
      </c>
      <c r="W7" s="413"/>
      <c r="X7" s="413"/>
      <c r="Y7" s="413"/>
      <c r="Z7" s="413"/>
      <c r="AA7" s="413"/>
      <c r="AB7" s="413"/>
      <c r="AC7" s="413"/>
      <c r="AD7" s="413"/>
      <c r="AE7" s="320">
        <f t="shared" si="0"/>
        <v>1.014785</v>
      </c>
      <c r="AF7" s="320">
        <v>1.01</v>
      </c>
      <c r="AG7" s="320">
        <f t="shared" si="1"/>
        <v>4.7850000000000392E-3</v>
      </c>
      <c r="AH7" s="413"/>
      <c r="AI7" s="413"/>
      <c r="AJ7" s="413"/>
      <c r="AK7" s="413"/>
      <c r="AL7" s="413"/>
    </row>
    <row r="8" spans="1:38" s="5" customFormat="1">
      <c r="A8" s="267" t="str">
        <f>'1-συμβολαια'!A8</f>
        <v>14ο</v>
      </c>
      <c r="B8" s="73" t="str">
        <f>'1-συμβολαια'!C8</f>
        <v>δωρεάς 5394 ΔΙΟΡΘΩΣΗ</v>
      </c>
      <c r="C8" s="335">
        <f>'1-συμβολαια'!D8</f>
        <v>130.94</v>
      </c>
      <c r="D8" s="335"/>
      <c r="E8" s="73"/>
      <c r="F8" s="73"/>
      <c r="G8" s="73"/>
      <c r="H8" s="73"/>
      <c r="I8" s="73"/>
      <c r="J8" s="73"/>
      <c r="K8" s="73"/>
      <c r="L8" s="73"/>
      <c r="M8" s="335">
        <f t="shared" si="2"/>
        <v>0.85111000000000003</v>
      </c>
      <c r="N8" s="73"/>
      <c r="O8" s="73"/>
      <c r="P8" s="73"/>
      <c r="Q8" s="73"/>
      <c r="R8" s="73"/>
      <c r="S8" s="73"/>
      <c r="T8" s="73"/>
      <c r="U8" s="73"/>
      <c r="V8" s="335">
        <f t="shared" si="3"/>
        <v>0.16367499999999999</v>
      </c>
      <c r="W8" s="523"/>
      <c r="X8" s="523"/>
      <c r="Y8" s="523"/>
      <c r="Z8" s="523"/>
      <c r="AA8" s="523"/>
      <c r="AB8" s="523"/>
      <c r="AC8" s="523"/>
      <c r="AD8" s="523"/>
      <c r="AE8" s="335">
        <f t="shared" si="0"/>
        <v>1.014785</v>
      </c>
      <c r="AF8" s="335">
        <v>1.01</v>
      </c>
      <c r="AG8" s="335">
        <f t="shared" si="1"/>
        <v>4.7850000000000392E-3</v>
      </c>
      <c r="AH8" s="523"/>
      <c r="AI8" s="523"/>
      <c r="AJ8" s="523"/>
      <c r="AK8" s="523"/>
      <c r="AL8" s="523"/>
    </row>
    <row r="9" spans="1:38" s="5" customFormat="1">
      <c r="A9" s="267" t="str">
        <f>'1-συμβολαια'!A9</f>
        <v>15ο</v>
      </c>
      <c r="B9" s="73" t="str">
        <f>'1-συμβολαια'!C9</f>
        <v>γονικής 5942 ΔΙΟΡΘΩΣΗ</v>
      </c>
      <c r="C9" s="335">
        <f>'1-συμβολαια'!D9</f>
        <v>0</v>
      </c>
      <c r="D9" s="335"/>
      <c r="E9" s="73"/>
      <c r="F9" s="73"/>
      <c r="G9" s="73"/>
      <c r="H9" s="73"/>
      <c r="I9" s="73"/>
      <c r="J9" s="73"/>
      <c r="K9" s="73"/>
      <c r="L9" s="73"/>
      <c r="M9" s="335">
        <f t="shared" si="2"/>
        <v>0</v>
      </c>
      <c r="N9" s="73"/>
      <c r="O9" s="73"/>
      <c r="P9" s="73"/>
      <c r="Q9" s="73"/>
      <c r="R9" s="73"/>
      <c r="S9" s="73"/>
      <c r="T9" s="73"/>
      <c r="U9" s="73"/>
      <c r="V9" s="335">
        <f t="shared" si="3"/>
        <v>0</v>
      </c>
      <c r="W9" s="73"/>
      <c r="X9" s="73"/>
      <c r="Y9" s="73"/>
      <c r="Z9" s="73"/>
      <c r="AA9" s="73"/>
      <c r="AB9" s="73"/>
      <c r="AC9" s="73"/>
      <c r="AD9" s="73"/>
      <c r="AE9" s="335">
        <f t="shared" si="0"/>
        <v>0</v>
      </c>
      <c r="AF9" s="335"/>
      <c r="AG9" s="335">
        <f t="shared" si="1"/>
        <v>0</v>
      </c>
      <c r="AH9" s="73"/>
      <c r="AI9" s="73"/>
      <c r="AJ9" s="73"/>
      <c r="AK9" s="73"/>
      <c r="AL9" s="73"/>
    </row>
    <row r="10" spans="1:38" s="5" customFormat="1">
      <c r="A10" s="267" t="str">
        <f>'1-συμβολαια'!A10</f>
        <v>16ο</v>
      </c>
      <c r="B10" s="73" t="str">
        <f>'1-συμβολαια'!C10</f>
        <v>δωρεάς 5943 ΔΙΟΡΘΩΣΗ</v>
      </c>
      <c r="C10" s="335">
        <f>'1-συμβολαια'!D10</f>
        <v>0</v>
      </c>
      <c r="D10" s="335"/>
      <c r="E10" s="73"/>
      <c r="F10" s="73"/>
      <c r="G10" s="73"/>
      <c r="H10" s="73"/>
      <c r="I10" s="73"/>
      <c r="J10" s="73"/>
      <c r="K10" s="73"/>
      <c r="L10" s="73"/>
      <c r="M10" s="335">
        <f t="shared" si="2"/>
        <v>0</v>
      </c>
      <c r="N10" s="73"/>
      <c r="O10" s="73"/>
      <c r="P10" s="73"/>
      <c r="Q10" s="73"/>
      <c r="R10" s="73"/>
      <c r="S10" s="73"/>
      <c r="T10" s="73"/>
      <c r="U10" s="73"/>
      <c r="V10" s="335">
        <f t="shared" si="3"/>
        <v>0</v>
      </c>
      <c r="W10" s="73"/>
      <c r="X10" s="73"/>
      <c r="Y10" s="73"/>
      <c r="Z10" s="73"/>
      <c r="AA10" s="73"/>
      <c r="AB10" s="73"/>
      <c r="AC10" s="73"/>
      <c r="AD10" s="73"/>
      <c r="AE10" s="335">
        <f t="shared" si="0"/>
        <v>0</v>
      </c>
      <c r="AF10" s="335"/>
      <c r="AG10" s="335">
        <f t="shared" si="1"/>
        <v>0</v>
      </c>
      <c r="AH10" s="73"/>
      <c r="AI10" s="73"/>
      <c r="AJ10" s="73"/>
      <c r="AK10" s="73"/>
      <c r="AL10" s="73"/>
    </row>
    <row r="11" spans="1:38">
      <c r="A11" s="672" t="str">
        <f>'1-συμβολαια'!A11</f>
        <v>σύνολο</v>
      </c>
      <c r="B11" s="673"/>
      <c r="C11" s="674"/>
      <c r="D11" s="422">
        <f>SUM(D3:D10)</f>
        <v>0</v>
      </c>
      <c r="E11" s="423"/>
      <c r="F11" s="423"/>
      <c r="G11" s="423"/>
      <c r="H11" s="423"/>
      <c r="I11" s="423"/>
      <c r="J11" s="423"/>
      <c r="K11" s="423"/>
      <c r="L11" s="423"/>
      <c r="M11" s="422">
        <f>SUM(M3:M10)</f>
        <v>61.295259999999999</v>
      </c>
      <c r="N11" s="422"/>
      <c r="O11" s="423"/>
      <c r="P11" s="422"/>
      <c r="Q11" s="423"/>
      <c r="R11" s="423"/>
      <c r="S11" s="423"/>
      <c r="T11" s="423"/>
      <c r="U11" s="423"/>
      <c r="V11" s="422">
        <f>SUM(V3:V10)</f>
        <v>11.78755</v>
      </c>
      <c r="W11" s="422"/>
      <c r="X11" s="423"/>
      <c r="Y11" s="423"/>
      <c r="Z11" s="423"/>
      <c r="AA11" s="423"/>
      <c r="AB11" s="423"/>
      <c r="AC11" s="423"/>
      <c r="AD11" s="423"/>
      <c r="AE11" s="422">
        <f>SUM(AE3:AE10)</f>
        <v>73.082810000000009</v>
      </c>
      <c r="AF11" s="422">
        <f>SUM(AF3:AF10)</f>
        <v>50.9</v>
      </c>
      <c r="AG11" s="422">
        <f>SUM(AG3:AG10)</f>
        <v>22.182809999999996</v>
      </c>
      <c r="AH11" s="423">
        <f>SUM(AH3:AH10)</f>
        <v>0</v>
      </c>
      <c r="AI11" s="423"/>
      <c r="AJ11" s="423"/>
      <c r="AK11" s="423"/>
      <c r="AL11" s="423"/>
    </row>
    <row r="13" spans="1:38">
      <c r="E13" s="2"/>
      <c r="F13" s="2"/>
      <c r="G13" s="2"/>
      <c r="H13" s="163" t="s">
        <v>337</v>
      </c>
      <c r="I13" s="2"/>
      <c r="J13" s="2"/>
      <c r="K13" s="2"/>
      <c r="L13" s="2"/>
      <c r="M13" s="2"/>
      <c r="N13" s="2"/>
      <c r="O13" s="2"/>
      <c r="P13" s="2"/>
      <c r="Q13" s="163" t="s">
        <v>337</v>
      </c>
      <c r="R13" s="2"/>
      <c r="S13" s="2"/>
      <c r="T13" s="2"/>
      <c r="U13" s="2"/>
      <c r="V13" s="2"/>
      <c r="W13" s="2"/>
      <c r="X13" s="2"/>
      <c r="Y13" s="2"/>
      <c r="Z13" s="163" t="s">
        <v>337</v>
      </c>
      <c r="AA13" s="2"/>
      <c r="AB13" s="2"/>
      <c r="AC13" s="2"/>
      <c r="AD13" s="2"/>
      <c r="AE13" s="2"/>
    </row>
    <row r="14" spans="1:38">
      <c r="E14" s="2"/>
      <c r="F14" s="193" t="s">
        <v>338</v>
      </c>
      <c r="G14" s="193"/>
      <c r="H14" s="193"/>
      <c r="I14" s="193"/>
      <c r="J14" s="193"/>
      <c r="K14" s="193"/>
      <c r="L14" s="193"/>
      <c r="M14" s="193"/>
      <c r="N14" s="193"/>
      <c r="O14" s="193" t="s">
        <v>338</v>
      </c>
      <c r="P14" s="2"/>
      <c r="Q14" s="2"/>
      <c r="R14" s="2"/>
      <c r="S14" s="2"/>
      <c r="T14" s="2"/>
      <c r="U14" s="2"/>
      <c r="V14" s="2"/>
      <c r="W14" s="2"/>
      <c r="X14" s="193" t="s">
        <v>338</v>
      </c>
      <c r="Y14" s="2"/>
      <c r="Z14" s="2"/>
      <c r="AA14" s="2"/>
      <c r="AB14" s="2"/>
      <c r="AC14" s="2"/>
      <c r="AD14" s="2"/>
      <c r="AE14" s="2"/>
    </row>
    <row r="15" spans="1:38">
      <c r="E15" s="2"/>
      <c r="F15" s="2"/>
      <c r="G15" s="2"/>
      <c r="H15" s="2"/>
      <c r="I15" s="4"/>
      <c r="J15" s="167" t="s">
        <v>339</v>
      </c>
      <c r="K15" s="163"/>
      <c r="L15" s="2"/>
      <c r="M15" s="2"/>
      <c r="N15" s="2"/>
      <c r="O15" s="2"/>
      <c r="P15" s="2"/>
      <c r="Q15" s="4"/>
      <c r="R15" s="167" t="s">
        <v>340</v>
      </c>
      <c r="S15" s="167"/>
      <c r="T15" s="167"/>
      <c r="U15" s="167"/>
      <c r="V15" s="4"/>
      <c r="W15" s="4"/>
      <c r="X15" s="4"/>
      <c r="Y15" s="4"/>
      <c r="Z15" s="4"/>
      <c r="AA15" s="167" t="s">
        <v>340</v>
      </c>
      <c r="AB15" s="167"/>
      <c r="AC15" s="167"/>
      <c r="AD15" s="163"/>
      <c r="AE15" s="2"/>
    </row>
    <row r="16" spans="1:38">
      <c r="E16" s="2"/>
      <c r="F16" s="2"/>
      <c r="G16" s="2"/>
      <c r="H16" s="2"/>
      <c r="I16" s="167" t="s">
        <v>340</v>
      </c>
      <c r="J16" s="4"/>
      <c r="K16" s="2"/>
      <c r="L16" s="2"/>
      <c r="M16" s="2"/>
      <c r="N16" s="2"/>
      <c r="O16" s="2"/>
      <c r="P16" s="2"/>
      <c r="Q16" s="4"/>
      <c r="R16" s="4"/>
      <c r="S16" s="167" t="s">
        <v>339</v>
      </c>
      <c r="T16" s="167"/>
      <c r="U16" s="4"/>
      <c r="V16" s="4"/>
      <c r="W16" s="4"/>
      <c r="X16" s="4"/>
      <c r="Y16" s="4"/>
      <c r="Z16" s="4"/>
      <c r="AA16" s="4"/>
      <c r="AB16" s="167" t="s">
        <v>339</v>
      </c>
      <c r="AC16" s="167"/>
      <c r="AD16" s="2"/>
      <c r="AE16" s="2"/>
    </row>
    <row r="17" spans="5:31">
      <c r="E17" s="2"/>
      <c r="F17" s="2"/>
      <c r="G17" s="2"/>
      <c r="H17" s="2"/>
      <c r="I17" s="4"/>
      <c r="J17" s="4"/>
      <c r="K17" s="2"/>
      <c r="L17" s="2"/>
      <c r="M17" s="2"/>
      <c r="N17" s="2"/>
      <c r="O17" s="2"/>
      <c r="P17" s="2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2"/>
      <c r="AE17" s="2"/>
    </row>
    <row r="18" spans="5:31">
      <c r="E18" s="194" t="s">
        <v>341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195" t="s">
        <v>342</v>
      </c>
      <c r="R18" s="2"/>
      <c r="S18" s="2"/>
      <c r="T18" s="2"/>
      <c r="U18" s="2"/>
      <c r="V18" s="2"/>
      <c r="W18" s="2"/>
      <c r="X18" s="2"/>
      <c r="Y18" s="2"/>
      <c r="Z18" s="196" t="s">
        <v>343</v>
      </c>
      <c r="AA18" s="2"/>
      <c r="AB18" s="2"/>
      <c r="AC18" s="2"/>
      <c r="AD18" s="2"/>
      <c r="AE18" s="2"/>
    </row>
    <row r="19" spans="5:31">
      <c r="E19" s="197" t="s">
        <v>344</v>
      </c>
      <c r="F19" s="2"/>
      <c r="G19" s="2"/>
      <c r="H19" s="2"/>
      <c r="I19" s="2"/>
      <c r="J19" s="2"/>
      <c r="K19" s="2"/>
      <c r="L19" s="2"/>
      <c r="M19" s="8"/>
      <c r="N19" s="2"/>
      <c r="O19" s="163"/>
      <c r="P19" s="163"/>
      <c r="Q19" s="163"/>
      <c r="R19" s="163"/>
      <c r="S19" s="198" t="s">
        <v>345</v>
      </c>
      <c r="T19" s="163"/>
      <c r="U19" s="163"/>
      <c r="V19" s="163"/>
      <c r="W19" s="2"/>
      <c r="X19" s="2"/>
      <c r="Y19" s="2"/>
      <c r="Z19" s="2"/>
      <c r="AA19" s="199" t="s">
        <v>346</v>
      </c>
      <c r="AB19" s="2"/>
      <c r="AC19" s="2"/>
      <c r="AD19" s="2"/>
      <c r="AE19" s="2"/>
    </row>
    <row r="20" spans="5:31">
      <c r="E20" s="2"/>
      <c r="F20" s="197" t="s">
        <v>347</v>
      </c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00" t="s">
        <v>348</v>
      </c>
      <c r="T20" s="2"/>
      <c r="U20" s="2"/>
      <c r="V20" s="2"/>
      <c r="W20" s="2"/>
      <c r="X20" s="2"/>
      <c r="Y20" s="2"/>
      <c r="Z20" s="2"/>
      <c r="AA20" s="2"/>
      <c r="AB20" s="200" t="s">
        <v>348</v>
      </c>
      <c r="AC20" s="2"/>
      <c r="AD20" s="2"/>
      <c r="AE20" s="2"/>
    </row>
    <row r="21" spans="5:31">
      <c r="E21" s="2"/>
      <c r="F21" s="2"/>
      <c r="G21" s="2"/>
      <c r="H21" s="2"/>
      <c r="I21" s="2"/>
      <c r="J21" s="2"/>
      <c r="K21" s="2"/>
      <c r="L21" s="2"/>
      <c r="M21" s="8"/>
      <c r="N21" s="2"/>
      <c r="O21" s="2"/>
      <c r="P21" s="163"/>
      <c r="Q21" s="163"/>
      <c r="R21" s="163"/>
      <c r="S21" s="163"/>
      <c r="T21" s="163"/>
      <c r="U21" s="163"/>
      <c r="V21" s="163"/>
      <c r="W21" s="163"/>
      <c r="X21" s="163"/>
      <c r="Y21" s="2"/>
      <c r="Z21" s="2"/>
      <c r="AA21" s="2"/>
      <c r="AB21" s="198" t="s">
        <v>345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</row>
  </sheetData>
  <mergeCells count="10">
    <mergeCell ref="AH1:AH2"/>
    <mergeCell ref="AI1:AL2"/>
    <mergeCell ref="K2:L2"/>
    <mergeCell ref="T2:U2"/>
    <mergeCell ref="AC2:AD2"/>
    <mergeCell ref="A11:C11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2025-12-27T08:07:57Z</dcterms:modified>
</cp:coreProperties>
</file>