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AE5" i="5"/>
  <c r="AE4"/>
  <c r="AE3"/>
  <c r="AU3" i="24"/>
  <c r="AS3"/>
  <c r="K4" i="25" l="1"/>
  <c r="C4"/>
  <c r="B4"/>
  <c r="A4"/>
  <c r="K3"/>
  <c r="C3"/>
  <c r="B3"/>
  <c r="A3"/>
  <c r="K2"/>
  <c r="P3" i="1" s="1"/>
  <c r="C2" i="25"/>
  <c r="B2"/>
  <c r="A2"/>
  <c r="N5" i="13"/>
  <c r="J5"/>
  <c r="C5"/>
  <c r="G5" s="1"/>
  <c r="H5" s="1"/>
  <c r="B5"/>
  <c r="A5"/>
  <c r="N4"/>
  <c r="J4"/>
  <c r="G4"/>
  <c r="H4" s="1"/>
  <c r="C4"/>
  <c r="B4"/>
  <c r="A4"/>
  <c r="N3"/>
  <c r="J3"/>
  <c r="C3"/>
  <c r="G3" s="1"/>
  <c r="H3" s="1"/>
  <c r="B3"/>
  <c r="A3"/>
  <c r="F5" i="12"/>
  <c r="F5" i="1" s="1"/>
  <c r="C5" i="12"/>
  <c r="B5"/>
  <c r="A5"/>
  <c r="F4"/>
  <c r="F4" i="1" s="1"/>
  <c r="C4" i="12"/>
  <c r="B4"/>
  <c r="A4"/>
  <c r="G3"/>
  <c r="F3"/>
  <c r="F3" i="1" s="1"/>
  <c r="C3" i="12"/>
  <c r="B3"/>
  <c r="A3"/>
  <c r="B5" i="14"/>
  <c r="A5"/>
  <c r="B4"/>
  <c r="A4"/>
  <c r="B3"/>
  <c r="A3"/>
  <c r="AN5" i="16"/>
  <c r="C5" i="24" s="1"/>
  <c r="AM5" i="16"/>
  <c r="E5"/>
  <c r="I5" s="1"/>
  <c r="D5"/>
  <c r="H5" s="1"/>
  <c r="C5"/>
  <c r="B5"/>
  <c r="A5"/>
  <c r="AN4"/>
  <c r="C4" i="24" s="1"/>
  <c r="AM4" i="16"/>
  <c r="E4"/>
  <c r="I4" s="1"/>
  <c r="D4"/>
  <c r="H4" s="1"/>
  <c r="J4" s="1"/>
  <c r="C4"/>
  <c r="B4"/>
  <c r="A4"/>
  <c r="AN3"/>
  <c r="C3" i="24" s="1"/>
  <c r="AM3" i="16"/>
  <c r="E3"/>
  <c r="I3" s="1"/>
  <c r="P3" s="1"/>
  <c r="N3" s="1"/>
  <c r="D3"/>
  <c r="H3" s="1"/>
  <c r="H15" s="1"/>
  <c r="C3"/>
  <c r="B3"/>
  <c r="A3"/>
  <c r="I5" i="1"/>
  <c r="D5" i="4"/>
  <c r="C5"/>
  <c r="B5"/>
  <c r="A5"/>
  <c r="O4"/>
  <c r="E4" i="24" s="1"/>
  <c r="F4" i="4"/>
  <c r="H4" s="1"/>
  <c r="D4"/>
  <c r="C4"/>
  <c r="B4"/>
  <c r="A4"/>
  <c r="E3" i="24"/>
  <c r="D3" i="4"/>
  <c r="C3"/>
  <c r="B3"/>
  <c r="A3"/>
  <c r="P5" i="20"/>
  <c r="H5" i="24" s="1"/>
  <c r="D5" i="20"/>
  <c r="C5"/>
  <c r="B5"/>
  <c r="A5"/>
  <c r="P4"/>
  <c r="H4" i="24" s="1"/>
  <c r="D4" i="20"/>
  <c r="C4"/>
  <c r="B4"/>
  <c r="A4"/>
  <c r="P3"/>
  <c r="D3"/>
  <c r="C3"/>
  <c r="B3"/>
  <c r="A3"/>
  <c r="AF5" i="26"/>
  <c r="N5" i="1" s="1"/>
  <c r="K5" i="9" s="1"/>
  <c r="C5" i="26"/>
  <c r="D5" s="1"/>
  <c r="B5"/>
  <c r="AF4"/>
  <c r="N4" i="1" s="1"/>
  <c r="C4" i="26"/>
  <c r="D4" s="1"/>
  <c r="B4"/>
  <c r="AF3" i="5"/>
  <c r="C3" i="26"/>
  <c r="B3"/>
  <c r="A3"/>
  <c r="K5" i="15"/>
  <c r="C5"/>
  <c r="B5"/>
  <c r="A5"/>
  <c r="K4"/>
  <c r="C4"/>
  <c r="B4"/>
  <c r="A4"/>
  <c r="K3"/>
  <c r="C3"/>
  <c r="B3"/>
  <c r="A3"/>
  <c r="B5" i="23"/>
  <c r="A5"/>
  <c r="B4"/>
  <c r="A4"/>
  <c r="B3"/>
  <c r="A3"/>
  <c r="BT5" i="24"/>
  <c r="BN5"/>
  <c r="BB5"/>
  <c r="AX5"/>
  <c r="AR5"/>
  <c r="AC5"/>
  <c r="I5"/>
  <c r="G5"/>
  <c r="F5"/>
  <c r="E5"/>
  <c r="D5"/>
  <c r="B5"/>
  <c r="A5"/>
  <c r="BT4"/>
  <c r="BN4"/>
  <c r="BB4"/>
  <c r="AX4"/>
  <c r="AR4"/>
  <c r="AC4"/>
  <c r="I4"/>
  <c r="G4"/>
  <c r="F4"/>
  <c r="D4"/>
  <c r="B4"/>
  <c r="A4"/>
  <c r="BT3"/>
  <c r="BN3"/>
  <c r="BB3"/>
  <c r="AX3"/>
  <c r="AR3"/>
  <c r="AC3"/>
  <c r="I3"/>
  <c r="H3"/>
  <c r="G3"/>
  <c r="F3"/>
  <c r="D3"/>
  <c r="B3"/>
  <c r="A3"/>
  <c r="D5" i="9"/>
  <c r="C5"/>
  <c r="A5"/>
  <c r="D4"/>
  <c r="C4"/>
  <c r="A4"/>
  <c r="D3"/>
  <c r="C3"/>
  <c r="B3"/>
  <c r="A3"/>
  <c r="AJ5" i="5"/>
  <c r="E5"/>
  <c r="D5"/>
  <c r="C5"/>
  <c r="A5"/>
  <c r="AJ4"/>
  <c r="E4"/>
  <c r="D4"/>
  <c r="C4"/>
  <c r="A4"/>
  <c r="AJ3"/>
  <c r="E3"/>
  <c r="D3"/>
  <c r="C3"/>
  <c r="B3"/>
  <c r="A3"/>
  <c r="J5" i="1"/>
  <c r="J4"/>
  <c r="J3"/>
  <c r="BK6" i="24"/>
  <c r="BL6"/>
  <c r="N3" i="1" l="1"/>
  <c r="K3" i="9" s="1"/>
  <c r="P4" i="14"/>
  <c r="G4" i="1" s="1"/>
  <c r="AF5" i="5"/>
  <c r="AF4"/>
  <c r="P3" i="14"/>
  <c r="G3" i="1" s="1"/>
  <c r="AE5" i="26"/>
  <c r="AG5" s="1"/>
  <c r="D3"/>
  <c r="AE3" s="1"/>
  <c r="AG3" s="1"/>
  <c r="L3" i="13"/>
  <c r="K3"/>
  <c r="L5"/>
  <c r="K5"/>
  <c r="L4"/>
  <c r="K4"/>
  <c r="P5" i="14"/>
  <c r="G5" i="1" s="1"/>
  <c r="I3" i="13"/>
  <c r="I4"/>
  <c r="I5"/>
  <c r="K3" i="16"/>
  <c r="L3"/>
  <c r="J3"/>
  <c r="P5"/>
  <c r="N5" s="1"/>
  <c r="BU4" i="24"/>
  <c r="K4" i="16"/>
  <c r="O4" s="1"/>
  <c r="J5"/>
  <c r="L5"/>
  <c r="BV4" i="24"/>
  <c r="Q4" i="9" s="1"/>
  <c r="G4" i="5" s="1"/>
  <c r="L4" i="16"/>
  <c r="P4"/>
  <c r="N4" s="1"/>
  <c r="K5"/>
  <c r="P5" i="9"/>
  <c r="J5" i="5"/>
  <c r="K5" s="1"/>
  <c r="K4" i="9"/>
  <c r="D4" i="23"/>
  <c r="D5"/>
  <c r="AE4" i="26"/>
  <c r="AG4" s="1"/>
  <c r="BU3" i="24"/>
  <c r="BV3"/>
  <c r="Q3" i="9" s="1"/>
  <c r="G3" i="5" s="1"/>
  <c r="BV5" i="24"/>
  <c r="Q5" i="9" s="1"/>
  <c r="G5" i="5" s="1"/>
  <c r="BU5" i="24"/>
  <c r="R5" i="9" s="1"/>
  <c r="L5" i="5" s="1"/>
  <c r="M5" s="1"/>
  <c r="N6" i="4"/>
  <c r="O3" i="16" l="1"/>
  <c r="Q3" s="1"/>
  <c r="O4" i="13"/>
  <c r="M4" s="1"/>
  <c r="O3"/>
  <c r="M3" s="1"/>
  <c r="O5"/>
  <c r="M5" s="1"/>
  <c r="E5" i="1" s="1"/>
  <c r="Q4" i="16"/>
  <c r="M4"/>
  <c r="H4" i="1" s="1"/>
  <c r="O5" i="16"/>
  <c r="M3" l="1"/>
  <c r="H3" i="1" s="1"/>
  <c r="L3" i="9"/>
  <c r="O3" s="1"/>
  <c r="F3" i="5" s="1"/>
  <c r="H3" s="1"/>
  <c r="I3" s="1"/>
  <c r="L4" i="9"/>
  <c r="O4" s="1"/>
  <c r="F4" i="5" s="1"/>
  <c r="H4" s="1"/>
  <c r="I4" s="1"/>
  <c r="Q5" i="16"/>
  <c r="L5" i="9"/>
  <c r="O5" s="1"/>
  <c r="F5" i="5" s="1"/>
  <c r="H5" s="1"/>
  <c r="M5" i="16"/>
  <c r="H5" i="1" s="1"/>
  <c r="L5" s="1"/>
  <c r="M25"/>
  <c r="AC5" i="5" l="1"/>
  <c r="I5"/>
  <c r="C5" i="23"/>
  <c r="E5" s="1"/>
  <c r="O5" i="1"/>
  <c r="N5" i="9" s="1"/>
  <c r="N5" i="5" s="1"/>
  <c r="O5" s="1"/>
  <c r="L25" i="1"/>
  <c r="N25" s="1"/>
  <c r="J25"/>
  <c r="I25"/>
  <c r="H25"/>
  <c r="G25"/>
  <c r="G26" s="1"/>
  <c r="AD5" i="5" l="1"/>
  <c r="AG5"/>
  <c r="U5" l="1"/>
  <c r="V5" s="1"/>
  <c r="AH5"/>
  <c r="W5" l="1"/>
  <c r="X5" s="1"/>
  <c r="BO6" i="24" l="1"/>
  <c r="BP6"/>
  <c r="BQ6"/>
  <c r="BR6"/>
  <c r="BS6"/>
  <c r="BT6" l="1"/>
  <c r="O6" l="1"/>
  <c r="AO6"/>
  <c r="AP6"/>
  <c r="S6"/>
  <c r="T6" i="23"/>
  <c r="Q6" i="24"/>
  <c r="R6"/>
  <c r="U6" i="9"/>
  <c r="V6"/>
  <c r="W6"/>
  <c r="X6"/>
  <c r="R6" i="5" l="1"/>
  <c r="AD6" i="16" l="1"/>
  <c r="AE6"/>
  <c r="AF6"/>
  <c r="AH6"/>
  <c r="AI6"/>
  <c r="AL6"/>
  <c r="AM6"/>
  <c r="M6" i="9"/>
  <c r="D6" i="15" l="1"/>
  <c r="E6"/>
  <c r="F6"/>
  <c r="G6"/>
  <c r="H6"/>
  <c r="I6"/>
  <c r="J6"/>
  <c r="K6" l="1"/>
  <c r="I3" i="1"/>
  <c r="I4"/>
  <c r="AB6" i="5" l="1"/>
  <c r="Y6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8"/>
  <c r="A4"/>
  <c r="A3"/>
  <c r="T6" i="9" l="1"/>
  <c r="S6"/>
  <c r="J6" l="1"/>
  <c r="I6"/>
  <c r="H6"/>
  <c r="G6"/>
  <c r="F6"/>
  <c r="E6"/>
  <c r="BM6" i="24" l="1"/>
  <c r="BJ6"/>
  <c r="BI6"/>
  <c r="BH6"/>
  <c r="BG6"/>
  <c r="BF6"/>
  <c r="BE6"/>
  <c r="BD6"/>
  <c r="BC6"/>
  <c r="BA6"/>
  <c r="AZ6"/>
  <c r="AY6"/>
  <c r="AW6"/>
  <c r="AV6"/>
  <c r="AU6"/>
  <c r="AT6"/>
  <c r="AS6"/>
  <c r="AQ6"/>
  <c r="AN6"/>
  <c r="AM6"/>
  <c r="AL6"/>
  <c r="AK6"/>
  <c r="AJ6"/>
  <c r="AI6"/>
  <c r="AH6"/>
  <c r="AG6"/>
  <c r="AF6"/>
  <c r="AE6"/>
  <c r="AB6"/>
  <c r="AA6"/>
  <c r="Z6"/>
  <c r="Y6"/>
  <c r="X6"/>
  <c r="W6"/>
  <c r="V6"/>
  <c r="U6"/>
  <c r="T6"/>
  <c r="P6"/>
  <c r="N6"/>
  <c r="M6"/>
  <c r="L6"/>
  <c r="K6"/>
  <c r="J6"/>
  <c r="C15" i="23"/>
  <c r="S6"/>
  <c r="R6"/>
  <c r="Q6"/>
  <c r="P6"/>
  <c r="O6"/>
  <c r="N6"/>
  <c r="M6"/>
  <c r="L6"/>
  <c r="K6"/>
  <c r="J6"/>
  <c r="I6"/>
  <c r="BB6" i="24" l="1"/>
  <c r="AX6"/>
  <c r="BN6"/>
  <c r="AR6"/>
  <c r="AC6"/>
  <c r="G6"/>
  <c r="F6" s="1"/>
  <c r="D6"/>
  <c r="I6"/>
  <c r="BV6" l="1"/>
  <c r="G6" i="5" l="1"/>
  <c r="Q6" i="9"/>
  <c r="L6" i="15"/>
  <c r="A6" i="27" l="1"/>
  <c r="C5"/>
  <c r="B5"/>
  <c r="C4"/>
  <c r="B4"/>
  <c r="C3"/>
  <c r="B3"/>
  <c r="A3"/>
  <c r="AH6" i="26"/>
  <c r="A6"/>
  <c r="D3" i="27" l="1"/>
  <c r="D4"/>
  <c r="D5"/>
  <c r="F4"/>
  <c r="Q6" i="20"/>
  <c r="O6"/>
  <c r="N6"/>
  <c r="M6"/>
  <c r="L6"/>
  <c r="K6"/>
  <c r="J6"/>
  <c r="I6"/>
  <c r="E6"/>
  <c r="BI6" i="4"/>
  <c r="BH6"/>
  <c r="BG6"/>
  <c r="BF6"/>
  <c r="BE6"/>
  <c r="BD6"/>
  <c r="BC6"/>
  <c r="BB6"/>
  <c r="BA6"/>
  <c r="AZ6"/>
  <c r="AY6"/>
  <c r="AX6"/>
  <c r="AW6"/>
  <c r="AV6"/>
  <c r="AU6"/>
  <c r="AT6"/>
  <c r="AS6"/>
  <c r="AR6"/>
  <c r="AQ6"/>
  <c r="AP6"/>
  <c r="AN6"/>
  <c r="AM6"/>
  <c r="AL6"/>
  <c r="AJ6"/>
  <c r="AI6"/>
  <c r="AH6"/>
  <c r="AG6"/>
  <c r="AF6"/>
  <c r="AE6"/>
  <c r="AC6"/>
  <c r="AB6"/>
  <c r="AA6"/>
  <c r="Z6"/>
  <c r="Y6"/>
  <c r="W6"/>
  <c r="U6"/>
  <c r="R6"/>
  <c r="Q6"/>
  <c r="P6"/>
  <c r="M6"/>
  <c r="L6"/>
  <c r="K6"/>
  <c r="G6"/>
  <c r="F6"/>
  <c r="E6"/>
  <c r="AF6" i="5" l="1"/>
  <c r="AE6"/>
  <c r="E4" i="27"/>
  <c r="H6" i="24"/>
  <c r="P6" i="20"/>
  <c r="E6" i="24"/>
  <c r="O6" i="4"/>
  <c r="H6"/>
  <c r="AC6" i="16"/>
  <c r="AA6"/>
  <c r="Z6"/>
  <c r="Y6"/>
  <c r="X6"/>
  <c r="W6"/>
  <c r="V6"/>
  <c r="U6"/>
  <c r="T6"/>
  <c r="S6"/>
  <c r="R6"/>
  <c r="P4" i="9" l="1"/>
  <c r="J4" i="5"/>
  <c r="D6" i="26"/>
  <c r="M6"/>
  <c r="G6" i="16"/>
  <c r="F6"/>
  <c r="K4" i="5" l="1"/>
  <c r="R4" i="9"/>
  <c r="L4" i="5" s="1"/>
  <c r="R3" i="9"/>
  <c r="L3" i="5" s="1"/>
  <c r="M4" l="1"/>
  <c r="M3"/>
  <c r="G6" i="12"/>
  <c r="AB6" i="16" l="1"/>
  <c r="AN6" l="1"/>
  <c r="R3" i="10"/>
  <c r="R5"/>
  <c r="J6" i="16"/>
  <c r="R4" i="10"/>
  <c r="L6" i="16"/>
  <c r="K6"/>
  <c r="I6"/>
  <c r="C6" i="24"/>
  <c r="H6" i="16"/>
  <c r="F6" i="12"/>
  <c r="P6" i="16" l="1"/>
  <c r="O6"/>
  <c r="BU6" i="24"/>
  <c r="R6" i="9"/>
  <c r="F6" i="13"/>
  <c r="E6"/>
  <c r="D6"/>
  <c r="N6" i="16" l="1"/>
  <c r="Q6"/>
  <c r="R6" i="10"/>
  <c r="M6" i="16"/>
  <c r="K5" i="25" l="1"/>
  <c r="J5"/>
  <c r="I5"/>
  <c r="H5"/>
  <c r="G5"/>
  <c r="F5"/>
  <c r="E5"/>
  <c r="D5"/>
  <c r="A5"/>
  <c r="M6" i="1"/>
  <c r="K6"/>
  <c r="P6" i="14" l="1"/>
  <c r="F6" i="1" l="1"/>
  <c r="I6" l="1"/>
  <c r="J6"/>
  <c r="G6" l="1"/>
  <c r="H6" l="1"/>
  <c r="N6" i="13" l="1"/>
  <c r="AF6" i="26"/>
  <c r="E3" i="27"/>
  <c r="E5"/>
  <c r="H5" l="1"/>
  <c r="F3"/>
  <c r="M6" i="5"/>
  <c r="L6"/>
  <c r="D6" i="27"/>
  <c r="E6"/>
  <c r="H3"/>
  <c r="V6" i="26"/>
  <c r="F5" i="27"/>
  <c r="H4"/>
  <c r="G6" i="13"/>
  <c r="J3" i="5" l="1"/>
  <c r="P3" i="9"/>
  <c r="J3" i="27"/>
  <c r="W5"/>
  <c r="H6" i="13"/>
  <c r="X4" i="27"/>
  <c r="X5"/>
  <c r="I3"/>
  <c r="W3"/>
  <c r="V4"/>
  <c r="I4"/>
  <c r="W4"/>
  <c r="G3"/>
  <c r="V3"/>
  <c r="G5"/>
  <c r="V5"/>
  <c r="J6" i="13"/>
  <c r="AE6" i="26"/>
  <c r="I6" i="13"/>
  <c r="G4" i="27"/>
  <c r="F6"/>
  <c r="K3" i="5" l="1"/>
  <c r="P6" i="9"/>
  <c r="AG6" i="26"/>
  <c r="J6" i="5"/>
  <c r="X3" i="27"/>
  <c r="E4" i="1"/>
  <c r="L4" s="1"/>
  <c r="AC4" i="5" s="1"/>
  <c r="J4" i="27"/>
  <c r="I5"/>
  <c r="J5"/>
  <c r="L6" i="13"/>
  <c r="K6"/>
  <c r="H6" i="27"/>
  <c r="G6"/>
  <c r="O4" i="1" l="1"/>
  <c r="N4" i="9" s="1"/>
  <c r="N4" i="5" s="1"/>
  <c r="O4" s="1"/>
  <c r="C4" i="23"/>
  <c r="E4" s="1"/>
  <c r="J6" i="27"/>
  <c r="I6"/>
  <c r="O6" i="13"/>
  <c r="AD4" i="5" l="1"/>
  <c r="AG4"/>
  <c r="K6"/>
  <c r="E3" i="1"/>
  <c r="L3" s="1"/>
  <c r="AC3" i="5" s="1"/>
  <c r="L6" i="9"/>
  <c r="M6" i="13"/>
  <c r="P5" i="10"/>
  <c r="P3"/>
  <c r="P4"/>
  <c r="U4" i="5" l="1"/>
  <c r="V4" s="1"/>
  <c r="AH4"/>
  <c r="O3" i="1"/>
  <c r="N3" i="9" s="1"/>
  <c r="N3" i="5" s="1"/>
  <c r="L6" i="1"/>
  <c r="E6"/>
  <c r="N6"/>
  <c r="H6" i="5"/>
  <c r="O6" i="9"/>
  <c r="F6" i="5"/>
  <c r="O3" l="1"/>
  <c r="O6" s="1"/>
  <c r="N6"/>
  <c r="W4"/>
  <c r="X4" s="1"/>
  <c r="AD3"/>
  <c r="AD6" s="1"/>
  <c r="AG3"/>
  <c r="K6" i="9"/>
  <c r="I6" i="5"/>
  <c r="D6" i="23"/>
  <c r="P6" i="10"/>
  <c r="AC6" i="5"/>
  <c r="E6" i="23"/>
  <c r="C6"/>
  <c r="O6" i="1"/>
  <c r="U3" i="5" l="1"/>
  <c r="V3" s="1"/>
  <c r="AA6"/>
  <c r="AH3"/>
  <c r="T6"/>
  <c r="AG6"/>
  <c r="AJ6"/>
  <c r="N6" i="9"/>
  <c r="P6" i="5"/>
  <c r="Q6"/>
  <c r="W3" l="1"/>
  <c r="X3" s="1"/>
  <c r="AH6"/>
  <c r="V6"/>
  <c r="U6"/>
  <c r="Z6"/>
  <c r="W6" l="1"/>
  <c r="X6"/>
</calcChain>
</file>

<file path=xl/sharedStrings.xml><?xml version="1.0" encoding="utf-8"?>
<sst xmlns="http://schemas.openxmlformats.org/spreadsheetml/2006/main" count="893" uniqueCount="547">
  <si>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</si>
  <si>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</si>
  <si>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</si>
  <si>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</si>
  <si>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</si>
  <si>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</si>
  <si>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</si>
  <si>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</si>
  <si>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</si>
  <si>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</si>
  <si>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</si>
  <si>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</si>
  <si>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</si>
  <si>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</si>
  <si>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</si>
  <si>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</si>
  <si>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</si>
  <si>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</si>
  <si>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</si>
  <si>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</si>
  <si>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</si>
  <si>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</si>
  <si>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</si>
  <si>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</si>
  <si>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</si>
  <si>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</si>
  <si>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</si>
  <si>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</si>
  <si>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</si>
  <si>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</si>
  <si>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</si>
  <si>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</si>
  <si>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</si>
  <si>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</si>
  <si>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</si>
  <si>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</si>
  <si>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</si>
  <si>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</si>
  <si>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</si>
  <si>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</si>
  <si>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</si>
  <si>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</si>
  <si>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</si>
  <si>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</si>
  <si>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</si>
  <si>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</si>
  <si>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</si>
  <si>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</si>
  <si>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</si>
  <si>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</si>
  <si>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</si>
  <si>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</si>
  <si>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</si>
  <si>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</si>
  <si>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</si>
  <si>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</si>
  <si>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</si>
  <si>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</si>
  <si>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</si>
  <si>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</si>
  <si>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</si>
  <si>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</si>
  <si>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</si>
  <si>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</si>
  <si>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</si>
  <si>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</si>
  <si>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</si>
  <si>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</si>
  <si>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</si>
  <si>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</si>
  <si>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</si>
  <si>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</si>
  <si>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</si>
  <si>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</si>
  <si>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</si>
  <si>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</si>
  <si>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</si>
  <si>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</si>
  <si>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</si>
  <si>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</si>
  <si>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</si>
  <si>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</si>
  <si>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</si>
  <si>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</si>
  <si>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</si>
  <si>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</si>
  <si>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</si>
  <si>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</si>
  <si>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</si>
  <si>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</si>
  <si>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</si>
  <si>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</si>
  <si>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</si>
  <si>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</si>
  <si>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</si>
  <si>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</si>
  <si>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</si>
  <si>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</si>
  <si>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</si>
  <si>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</si>
  <si>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</si>
  <si>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</si>
  <si>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</si>
  <si>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</si>
  <si>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</si>
  <si>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</si>
  <si>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</si>
  <si>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</si>
  <si>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</si>
  <si>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</si>
  <si>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</si>
  <si>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</si>
  <si>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</si>
  <si>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</si>
  <si>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</si>
  <si>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</si>
  <si>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</si>
  <si>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</si>
  <si>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</si>
  <si>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</si>
  <si>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</si>
  <si>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</si>
  <si>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</si>
  <si>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</si>
  <si>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</si>
  <si>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</si>
  <si>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</si>
  <si>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</si>
  <si>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</si>
  <si>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</si>
  <si>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</si>
  <si>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</si>
  <si>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</si>
  <si>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</si>
  <si>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</si>
  <si>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</si>
  <si>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</si>
  <si>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</si>
  <si>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</si>
  <si>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</si>
  <si>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</si>
  <si>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</si>
  <si>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</si>
  <si>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</si>
  <si>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</si>
  <si>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</si>
  <si>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</si>
  <si>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</si>
  <si>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</si>
  <si>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</si>
  <si>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</si>
  <si>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</si>
  <si>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</si>
  <si>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</si>
  <si>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</si>
  <si>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</si>
  <si>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</si>
  <si>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</si>
  <si>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</si>
  <si>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</si>
  <si>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</si>
  <si>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</si>
  <si>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</si>
  <si>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</si>
  <si>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</si>
  <si>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</si>
  <si>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</si>
  <si>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</si>
  <si>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</si>
  <si>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</si>
  <si>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</si>
  <si>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</si>
  <si>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</si>
  <si>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</si>
  <si>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</si>
  <si>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</si>
  <si>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</si>
  <si>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</si>
  <si>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</si>
  <si>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</si>
  <si>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</si>
  <si>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</si>
  <si>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</si>
  <si>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</si>
  <si>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</si>
  <si>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</si>
  <si>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</si>
  <si>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</si>
  <si>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</si>
  <si>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</si>
  <si>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</si>
  <si>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</si>
  <si>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</si>
  <si>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</si>
  <si>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</si>
  <si>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</si>
  <si>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</si>
  <si>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</si>
  <si>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</si>
  <si>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</si>
  <si>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</si>
  <si>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</si>
  <si>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</si>
  <si>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</si>
  <si>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</si>
  <si>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</si>
  <si>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</si>
  <si>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</si>
  <si>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</si>
  <si>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</si>
  <si>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</si>
  <si>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</si>
  <si>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</si>
  <si>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</si>
  <si>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</si>
  <si>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</si>
  <si>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</si>
  <si>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</si>
  <si>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</si>
  <si>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</si>
  <si>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</si>
  <si>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</si>
  <si>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</si>
  <si>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</si>
  <si>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</si>
  <si>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</si>
  <si>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</si>
  <si>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</si>
  <si>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</si>
  <si>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</si>
  <si>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</si>
  <si>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</si>
  <si>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</si>
  <si>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</si>
  <si>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</si>
  <si>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</si>
  <si>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</si>
  <si>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</si>
  <si>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</si>
  <si>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</si>
  <si>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</si>
  <si>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</si>
  <si>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</si>
  <si>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</si>
  <si>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</si>
  <si>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</si>
  <si>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</si>
  <si>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</si>
  <si>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</si>
  <si>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</si>
  <si>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</si>
  <si>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</si>
  <si>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</si>
  <si>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</si>
  <si>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</si>
  <si>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</si>
  <si>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</si>
  <si>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</si>
  <si>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</si>
  <si>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</si>
  <si>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</si>
  <si>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</si>
  <si>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</si>
  <si>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</si>
  <si>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</si>
  <si>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</si>
  <si>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</si>
  <si>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</si>
  <si>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</si>
  <si>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</si>
  <si>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</si>
  <si>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</si>
  <si>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</si>
  <si>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</si>
  <si>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</si>
  <si>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</si>
  <si>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</si>
  <si>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</si>
  <si>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</si>
  <si>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</si>
  <si>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</si>
  <si>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</si>
  <si>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</si>
  <si>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</si>
  <si>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</si>
  <si>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</si>
  <si>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</si>
  <si>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</si>
  <si>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</si>
  <si>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</si>
  <si>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</si>
  <si>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</si>
  <si>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</si>
  <si>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</si>
  <si>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</si>
  <si>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</si>
  <si>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</si>
  <si>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</si>
  <si>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</si>
  <si>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</si>
  <si>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</si>
  <si>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</si>
  <si>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</si>
  <si>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</si>
  <si>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</si>
  <si>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</si>
  <si>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</si>
  <si>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</si>
  <si>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</si>
  <si>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</si>
  <si>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</si>
  <si>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</si>
  <si>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</si>
  <si>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</si>
  <si>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</si>
  <si>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</si>
  <si>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</si>
  <si>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</si>
  <si>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</si>
  <si>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</si>
  <si>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</si>
  <si>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</si>
  <si>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</si>
  <si>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</si>
  <si>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</si>
  <si>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</si>
  <si>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</si>
  <si>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</si>
  <si>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</si>
  <si>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</si>
  <si>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</si>
  <si>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</si>
  <si>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</si>
  <si>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</si>
  <si>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</si>
  <si>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</si>
  <si>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</si>
  <si>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</si>
  <si>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</si>
  <si>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</si>
  <si>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</si>
  <si>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</si>
  <si>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</si>
  <si>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</si>
  <si>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</si>
  <si>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</si>
  <si>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</si>
  <si>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</si>
  <si>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</si>
  <si>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</si>
  <si>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</si>
  <si>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</si>
  <si>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</si>
  <si>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</si>
  <si>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</si>
  <si>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</si>
  <si>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</si>
  <si>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</si>
  <si>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</si>
  <si>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</si>
  <si>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</si>
  <si>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</si>
  <si>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</si>
  <si>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</si>
  <si>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</si>
  <si>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</si>
  <si>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</si>
  <si>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</si>
  <si>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</si>
  <si>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</si>
  <si>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</si>
  <si>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</si>
  <si>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</si>
  <si>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</si>
  <si>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</si>
  <si>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</si>
  <si>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</si>
  <si>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</si>
  <si>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</si>
  <si>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</si>
  <si>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</si>
  <si>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</si>
  <si>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</si>
  <si>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</si>
  <si>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</si>
  <si>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</si>
  <si>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</si>
  <si>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</si>
  <si>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</si>
  <si>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</si>
  <si>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</si>
  <si>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1δ1</t>
  </si>
  <si>
    <t>1δ2α</t>
  </si>
  <si>
    <t>1δ2β</t>
  </si>
  <si>
    <t>1δ3</t>
  </si>
  <si>
    <t>1δ4</t>
  </si>
  <si>
    <t>1δ5</t>
  </si>
  <si>
    <t>1δ6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</si>
  <si>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</si>
  <si>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</si>
  <si>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</si>
  <si>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</si>
  <si>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</si>
  <si>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</si>
  <si>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1.100/φύλο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</si>
  <si>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</si>
  <si>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</si>
  <si>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</si>
  <si>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</si>
  <si>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</si>
  <si>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</si>
  <si>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</si>
  <si>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</si>
  <si>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</si>
  <si>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</si>
  <si>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</si>
  <si>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</si>
  <si>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</si>
  <si>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</si>
  <si>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</si>
  <si>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</si>
  <si>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</si>
  <si>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</si>
  <si>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</si>
  <si>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</si>
  <si>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</si>
  <si>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</si>
  <si>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</si>
  <si>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</si>
  <si>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</si>
  <si>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</si>
  <si>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</si>
  <si>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</si>
  <si>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</si>
  <si>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</si>
  <si>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</si>
  <si>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</si>
  <si>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</si>
  <si>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</si>
  <si>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</si>
  <si>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</si>
  <si>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</si>
  <si>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</si>
  <si>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</si>
  <si>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</si>
  <si>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</si>
  <si>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</si>
  <si>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</si>
  <si>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</si>
  <si>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</si>
  <si>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</si>
  <si>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</si>
  <si>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</si>
  <si>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</si>
  <si>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</si>
  <si>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</si>
  <si>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</si>
  <si>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</si>
  <si>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</si>
  <si>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</si>
  <si>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</si>
  <si>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</si>
  <si>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</si>
  <si>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</si>
  <si>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</si>
  <si>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</si>
  <si>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</si>
  <si>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</si>
  <si>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</si>
  <si>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</si>
  <si>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</si>
  <si>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</si>
  <si>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</si>
  <si>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</si>
  <si>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</si>
  <si>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</si>
  <si>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</si>
  <si>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</si>
  <si>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</si>
  <si>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</si>
  <si>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</si>
  <si>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</si>
  <si>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</si>
  <si>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</si>
  <si>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</si>
  <si>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</si>
  <si>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</si>
  <si>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</si>
  <si>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</si>
  <si>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</si>
  <si>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</si>
  <si>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</si>
  <si>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</si>
  <si>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</si>
  <si>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</si>
  <si>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</si>
  <si>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</si>
  <si>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</si>
  <si>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</si>
  <si>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</si>
  <si>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</si>
  <si>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</si>
  <si>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</si>
  <si>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</si>
  <si>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συνταξη</t>
  </si>
  <si>
    <t>μεταγραφη</t>
  </si>
  <si>
    <t>αποΔικαιωμ</t>
  </si>
  <si>
    <t>ζημία</t>
  </si>
  <si>
    <t>καθεστώς ΤΟΓΚΑΣ</t>
  </si>
  <si>
    <t>έπρεπεΒάσειΚύρου</t>
  </si>
  <si>
    <t>500 + 1.000</t>
  </si>
  <si>
    <t>*1ε*=Γαλλ. Αρχ. Σχολής</t>
  </si>
  <si>
    <t xml:space="preserve"> 2' φύλλα [= 300</t>
  </si>
  <si>
    <t>300δρχ για υπόλοιπα 10 φύλλα + 250δρχ  υπόλοιπα φύλλα {{{ από ??/??/1988 έως 27/09/1994 }}}</t>
  </si>
  <si>
    <t>Κύρος</t>
  </si>
  <si>
    <t>300δρχ για τα 10 φύλλα + 250δρχ  υπόλοιπα φύλλα {{{ από ??/??/1988 έως 27/09/1994 }}}</t>
  </si>
  <si>
    <t>αντίγραφα = 300</t>
  </si>
  <si>
    <t xml:space="preserve">ΕΠΙ ΠΑΝΤΟΣ συμβολαιογραφικού εγγράφου ο Συμβολαιογράφος παίρνει ως αμοιβή = 400δρχ (??-??-1988 έως 27-09-1994) </t>
  </si>
  <si>
    <t>60.000δρχ*3% = 1.800 ---+---  υπόλοιπο *1,15% {{{ από 1988 έως 27-09-1994}}}</t>
  </si>
  <si>
    <t>ΤΟΚΟΙ</t>
  </si>
  <si>
    <t>δικαιώματα επί μεταγραφής = 300</t>
  </si>
  <si>
    <t>500 + 1000</t>
  </si>
  <si>
    <t>300 ανά φύλλο</t>
  </si>
  <si>
    <t>ΚΥΡΟΣ</t>
  </si>
  <si>
    <t>δανείου ΤΟΚΟΙ</t>
  </si>
  <si>
    <t>δάνειο τοκοχρεωλυτικό</t>
  </si>
  <si>
    <t>υποθήκη δανείου</t>
  </si>
  <si>
    <t>ΙΚ</t>
  </si>
  <si>
    <t>το 1992</t>
  </si>
  <si>
    <t>δάνειο τοκοχρεωλυτικό 3.000.000δρχ [= 8.804,11€] , [ΜΕ σύνθετη χρεωλησία</t>
  </si>
  <si>
    <t>επιτόκιο εκκίνησης = 24%</t>
  </si>
  <si>
    <t xml:space="preserve"> [σε 15έτη] , [30 εξαμηνιαίες δόσεις των  372.431δρχ {= 1.092,97€</t>
  </si>
  <si>
    <t>30 εξαμηνιαίες δόσεις των 372.413δρχ = 11.172.630 - 3.000.000 =  8.172.630δρχ  {= 23.894,24€</t>
  </si>
  <si>
    <t>ΚΥΡΟΣ = 1] δάνειο τοκοχρεωλυτικό 3.000.000ΔΡΧ</t>
  </si>
  <si>
    <t>2] υποθήκη  3.000.000 {ΜΕΣΑ στο κείμενο , 4η σελίδα</t>
  </si>
  <si>
    <t>1 σε 2</t>
  </si>
  <si>
    <t>ΧΡΕΩΝΕΙ &amp; αναλογικά &amp; πόρους -ταμεία</t>
  </si>
  <si>
    <t>έγγραφο ''λογαριασμός εξόδων συμβολαίου''</t>
  </si>
  <si>
    <t>κ-15 [= 32.000] , [σφραγίδα = ΝΑΙ]</t>
  </si>
  <si>
    <t>κ-18 [= 2.646] , [σφραγίδα = ΝΑΙ]</t>
  </si>
  <si>
    <t>τραπεζα ;;;??? [= ;;;???καβαλας</t>
  </si>
  <si>
    <t>219-49</t>
  </si>
  <si>
    <t>συζυγος</t>
  </si>
  <si>
    <t>2ο</t>
  </si>
  <si>
    <t>2β</t>
  </si>
  <si>
    <t>δανείου 2ου ΛΗΨΗ [3.000.000δρχ]</t>
  </si>
  <si>
    <t>με 2β  = 73.400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</si>
</sst>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b/>
      <u/>
      <sz val="8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</cellStyleXfs>
  <cellXfs count="776">
    <xf numFmtId="0" fontId="0" fillId="0" borderId="0" xfId="0"/>
    <xf numFmtId="43" fontId="17" fillId="0" borderId="1" xfId="0" applyNumberFormat="1" applyFont="1" applyFill="1" applyBorder="1" applyAlignment="1"/>
    <xf numFmtId="43" fontId="19" fillId="0" borderId="0" xfId="1" applyFont="1"/>
    <xf numFmtId="0" fontId="19" fillId="0" borderId="0" xfId="0" applyFont="1"/>
    <xf numFmtId="43" fontId="19" fillId="0" borderId="0" xfId="1" applyFont="1" applyFill="1"/>
    <xf numFmtId="0" fontId="19" fillId="0" borderId="0" xfId="0" applyFont="1" applyFill="1"/>
    <xf numFmtId="0" fontId="19" fillId="0" borderId="0" xfId="0" applyFont="1" applyAlignment="1">
      <alignment wrapText="1"/>
    </xf>
    <xf numFmtId="164" fontId="19" fillId="0" borderId="0" xfId="1" applyNumberFormat="1" applyFont="1"/>
    <xf numFmtId="0" fontId="19" fillId="0" borderId="0" xfId="0" applyFont="1" applyAlignment="1">
      <alignment horizontal="center"/>
    </xf>
    <xf numFmtId="164" fontId="18" fillId="0" borderId="9" xfId="1" applyNumberFormat="1" applyFont="1" applyFill="1" applyBorder="1" applyAlignment="1">
      <alignment horizontal="center" vertical="center" wrapText="1"/>
    </xf>
    <xf numFmtId="0" fontId="18" fillId="0" borderId="0" xfId="0" applyFont="1"/>
    <xf numFmtId="164" fontId="19" fillId="7" borderId="1" xfId="1" applyNumberFormat="1" applyFont="1" applyFill="1" applyBorder="1"/>
    <xf numFmtId="164" fontId="21" fillId="7" borderId="2" xfId="1" applyNumberFormat="1" applyFont="1" applyFill="1" applyBorder="1" applyAlignment="1">
      <alignment horizontal="center" vertical="center"/>
    </xf>
    <xf numFmtId="0" fontId="16" fillId="7" borderId="1" xfId="0" applyFont="1" applyFill="1" applyBorder="1"/>
    <xf numFmtId="164" fontId="16" fillId="7" borderId="1" xfId="1" applyNumberFormat="1" applyFont="1" applyFill="1" applyBorder="1"/>
    <xf numFmtId="43" fontId="16" fillId="7" borderId="14" xfId="1" applyFont="1" applyFill="1" applyBorder="1" applyAlignment="1">
      <alignment horizontal="right" vertical="center"/>
    </xf>
    <xf numFmtId="43" fontId="16" fillId="7" borderId="1" xfId="1" applyFont="1" applyFill="1" applyBorder="1" applyAlignment="1">
      <alignment horizontal="right" vertical="center"/>
    </xf>
    <xf numFmtId="0" fontId="19" fillId="7" borderId="0" xfId="0" applyFont="1" applyFill="1"/>
    <xf numFmtId="14" fontId="16" fillId="7" borderId="1" xfId="0" applyNumberFormat="1" applyFont="1" applyFill="1" applyBorder="1" applyAlignment="1">
      <alignment horizontal="center" vertical="center"/>
    </xf>
    <xf numFmtId="164" fontId="16" fillId="7" borderId="14" xfId="1" applyNumberFormat="1" applyFont="1" applyFill="1" applyBorder="1"/>
    <xf numFmtId="1" fontId="21" fillId="7" borderId="1" xfId="1" applyNumberFormat="1" applyFont="1" applyFill="1" applyBorder="1" applyAlignment="1">
      <alignment horizontal="center" vertical="center"/>
    </xf>
    <xf numFmtId="43" fontId="21" fillId="7" borderId="1" xfId="0" applyNumberFormat="1" applyFont="1" applyFill="1" applyBorder="1" applyAlignment="1">
      <alignment horizontal="center" vertical="center" wrapText="1"/>
    </xf>
    <xf numFmtId="43" fontId="16" fillId="7" borderId="3" xfId="1" applyFont="1" applyFill="1" applyBorder="1" applyAlignment="1">
      <alignment horizontal="right" vertical="center"/>
    </xf>
    <xf numFmtId="43" fontId="16" fillId="7" borderId="3" xfId="1" applyFont="1" applyFill="1" applyBorder="1" applyAlignment="1">
      <alignment horizontal="center" vertical="center"/>
    </xf>
    <xf numFmtId="0" fontId="19" fillId="7" borderId="1" xfId="0" applyFont="1" applyFill="1" applyBorder="1"/>
    <xf numFmtId="0" fontId="19" fillId="7" borderId="1" xfId="0" applyFont="1" applyFill="1" applyBorder="1" applyAlignment="1">
      <alignment wrapText="1"/>
    </xf>
    <xf numFmtId="164" fontId="21" fillId="7" borderId="1" xfId="1" applyNumberFormat="1" applyFont="1" applyFill="1" applyBorder="1" applyAlignment="1">
      <alignment horizontal="center" vertical="center"/>
    </xf>
    <xf numFmtId="14" fontId="19" fillId="0" borderId="0" xfId="0" applyNumberFormat="1" applyFont="1"/>
    <xf numFmtId="14" fontId="19" fillId="7" borderId="1" xfId="0" applyNumberFormat="1" applyFont="1" applyFill="1" applyBorder="1"/>
    <xf numFmtId="164" fontId="19" fillId="7" borderId="1" xfId="1" applyNumberFormat="1" applyFont="1" applyFill="1" applyBorder="1" applyAlignment="1">
      <alignment wrapText="1"/>
    </xf>
    <xf numFmtId="0" fontId="18" fillId="6" borderId="9" xfId="0" applyFont="1" applyFill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4" borderId="9" xfId="1" applyFont="1" applyFill="1" applyBorder="1" applyAlignment="1">
      <alignment horizontal="center" vertical="center" wrapText="1"/>
    </xf>
    <xf numFmtId="43" fontId="16" fillId="7" borderId="14" xfId="1" applyFont="1" applyFill="1" applyBorder="1"/>
    <xf numFmtId="43" fontId="17" fillId="0" borderId="1" xfId="1" applyFont="1" applyFill="1" applyBorder="1" applyAlignment="1"/>
    <xf numFmtId="164" fontId="18" fillId="7" borderId="9" xfId="1" applyNumberFormat="1" applyFont="1" applyFill="1" applyBorder="1" applyAlignment="1">
      <alignment horizontal="center" vertical="center" wrapText="1"/>
    </xf>
    <xf numFmtId="164" fontId="18" fillId="6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43" fontId="18" fillId="0" borderId="14" xfId="1" applyFont="1" applyBorder="1"/>
    <xf numFmtId="0" fontId="24" fillId="0" borderId="0" xfId="0" applyFont="1" applyAlignment="1">
      <alignment wrapText="1"/>
    </xf>
    <xf numFmtId="0" fontId="17" fillId="2" borderId="12" xfId="0" applyFont="1" applyFill="1" applyBorder="1" applyAlignment="1">
      <alignment horizontal="right"/>
    </xf>
    <xf numFmtId="0" fontId="18" fillId="0" borderId="10" xfId="0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164" fontId="21" fillId="7" borderId="13" xfId="1" applyNumberFormat="1" applyFont="1" applyFill="1" applyBorder="1" applyAlignment="1">
      <alignment horizontal="center" vertical="center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vertical="center" wrapText="1"/>
    </xf>
    <xf numFmtId="0" fontId="18" fillId="7" borderId="9" xfId="0" applyFont="1" applyFill="1" applyBorder="1" applyAlignment="1">
      <alignment horizontal="center" vertical="center" wrapText="1"/>
    </xf>
    <xf numFmtId="14" fontId="18" fillId="2" borderId="10" xfId="0" applyNumberFormat="1" applyFont="1" applyFill="1" applyBorder="1" applyAlignment="1">
      <alignment horizontal="center" vertical="center" wrapText="1"/>
    </xf>
    <xf numFmtId="14" fontId="18" fillId="0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/>
    </xf>
    <xf numFmtId="14" fontId="18" fillId="0" borderId="9" xfId="1" applyNumberFormat="1" applyFont="1" applyFill="1" applyBorder="1" applyAlignment="1">
      <alignment horizontal="center"/>
    </xf>
    <xf numFmtId="164" fontId="19" fillId="0" borderId="0" xfId="1" applyNumberFormat="1" applyFont="1" applyFill="1"/>
    <xf numFmtId="164" fontId="18" fillId="2" borderId="10" xfId="1" applyNumberFormat="1" applyFont="1" applyFill="1" applyBorder="1" applyAlignment="1">
      <alignment horizontal="center" vertical="center" wrapText="1"/>
    </xf>
    <xf numFmtId="43" fontId="18" fillId="0" borderId="10" xfId="1" applyFont="1" applyBorder="1" applyAlignment="1">
      <alignment horizontal="center" vertical="center" wrapText="1"/>
    </xf>
    <xf numFmtId="43" fontId="25" fillId="0" borderId="0" xfId="1" applyFont="1" applyFill="1" applyAlignment="1"/>
    <xf numFmtId="43" fontId="17" fillId="0" borderId="9" xfId="1" applyFont="1" applyFill="1" applyBorder="1" applyAlignment="1">
      <alignment horizontal="center" wrapText="1"/>
    </xf>
    <xf numFmtId="43" fontId="17" fillId="6" borderId="9" xfId="1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2" fillId="0" borderId="0" xfId="1" applyFont="1" applyFill="1"/>
    <xf numFmtId="14" fontId="24" fillId="0" borderId="9" xfId="1" applyNumberFormat="1" applyFont="1" applyFill="1" applyBorder="1" applyAlignment="1">
      <alignment horizontal="center" vertical="center" wrapText="1"/>
    </xf>
    <xf numFmtId="14" fontId="24" fillId="7" borderId="9" xfId="1" applyNumberFormat="1" applyFont="1" applyFill="1" applyBorder="1" applyAlignment="1">
      <alignment horizontal="center" vertical="center" wrapText="1"/>
    </xf>
    <xf numFmtId="43" fontId="18" fillId="0" borderId="13" xfId="1" applyFont="1" applyFill="1" applyBorder="1" applyAlignment="1">
      <alignment horizontal="right"/>
    </xf>
    <xf numFmtId="0" fontId="24" fillId="0" borderId="1" xfId="0" applyFont="1" applyBorder="1" applyAlignment="1">
      <alignment horizontal="center" wrapText="1"/>
    </xf>
    <xf numFmtId="43" fontId="28" fillId="0" borderId="10" xfId="1" applyFont="1" applyFill="1" applyBorder="1" applyAlignment="1">
      <alignment horizontal="center" vertical="center" wrapText="1"/>
    </xf>
    <xf numFmtId="164" fontId="18" fillId="9" borderId="9" xfId="1" applyNumberFormat="1" applyFont="1" applyFill="1" applyBorder="1" applyAlignment="1">
      <alignment horizontal="center" vertical="center" wrapText="1"/>
    </xf>
    <xf numFmtId="164" fontId="18" fillId="5" borderId="9" xfId="1" applyNumberFormat="1" applyFont="1" applyFill="1" applyBorder="1" applyAlignment="1">
      <alignment horizontal="center" vertical="center" wrapText="1"/>
    </xf>
    <xf numFmtId="164" fontId="18" fillId="0" borderId="13" xfId="1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center" vertical="center" wrapText="1"/>
    </xf>
    <xf numFmtId="0" fontId="19" fillId="0" borderId="1" xfId="0" applyFont="1" applyFill="1" applyBorder="1"/>
    <xf numFmtId="0" fontId="19" fillId="0" borderId="10" xfId="1" applyNumberFormat="1" applyFont="1" applyFill="1" applyBorder="1" applyAlignment="1">
      <alignment horizontal="center" vertical="center" wrapText="1"/>
    </xf>
    <xf numFmtId="0" fontId="19" fillId="0" borderId="0" xfId="1" applyNumberFormat="1" applyFont="1"/>
    <xf numFmtId="0" fontId="19" fillId="0" borderId="1" xfId="0" applyFont="1" applyBorder="1"/>
    <xf numFmtId="164" fontId="19" fillId="0" borderId="0" xfId="1" applyNumberFormat="1" applyFont="1" applyAlignment="1">
      <alignment horizontal="center"/>
    </xf>
    <xf numFmtId="164" fontId="24" fillId="0" borderId="9" xfId="1" applyNumberFormat="1" applyFont="1" applyFill="1" applyBorder="1" applyAlignment="1">
      <alignment horizontal="center" vertical="center" wrapText="1"/>
    </xf>
    <xf numFmtId="164" fontId="16" fillId="7" borderId="1" xfId="1" applyNumberFormat="1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wrapText="1"/>
    </xf>
    <xf numFmtId="0" fontId="19" fillId="0" borderId="0" xfId="0" applyFont="1" applyAlignment="1">
      <alignment horizontal="center" wrapText="1"/>
    </xf>
    <xf numFmtId="43" fontId="18" fillId="0" borderId="13" xfId="1" applyFont="1" applyFill="1" applyBorder="1" applyAlignment="1">
      <alignment horizontal="center" wrapText="1"/>
    </xf>
    <xf numFmtId="164" fontId="19" fillId="0" borderId="0" xfId="1" applyNumberFormat="1" applyFont="1" applyAlignment="1">
      <alignment horizontal="center" wrapText="1"/>
    </xf>
    <xf numFmtId="164" fontId="18" fillId="0" borderId="10" xfId="1" applyNumberFormat="1" applyFont="1" applyBorder="1" applyAlignment="1">
      <alignment vertical="center" wrapText="1"/>
    </xf>
    <xf numFmtId="43" fontId="16" fillId="7" borderId="1" xfId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4" fillId="0" borderId="9" xfId="1" applyNumberFormat="1" applyFont="1" applyFill="1" applyBorder="1" applyAlignment="1">
      <alignment horizontal="center" vertical="center" wrapText="1"/>
    </xf>
    <xf numFmtId="0" fontId="19" fillId="7" borderId="14" xfId="1" applyNumberFormat="1" applyFont="1" applyFill="1" applyBorder="1" applyAlignment="1">
      <alignment horizontal="left" wrapText="1"/>
    </xf>
    <xf numFmtId="0" fontId="19" fillId="0" borderId="0" xfId="0" applyNumberFormat="1" applyFont="1" applyAlignment="1">
      <alignment horizontal="left"/>
    </xf>
    <xf numFmtId="0" fontId="16" fillId="7" borderId="1" xfId="0" applyFont="1" applyFill="1" applyBorder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Fill="1" applyAlignment="1">
      <alignment horizontal="left"/>
    </xf>
    <xf numFmtId="14" fontId="32" fillId="0" borderId="9" xfId="1" applyNumberFormat="1" applyFont="1" applyFill="1" applyBorder="1" applyAlignment="1">
      <alignment horizontal="center" vertical="center" wrapText="1"/>
    </xf>
    <xf numFmtId="164" fontId="18" fillId="0" borderId="27" xfId="1" applyNumberFormat="1" applyFont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43" fontId="19" fillId="3" borderId="9" xfId="1" applyFont="1" applyFill="1" applyBorder="1" applyAlignment="1">
      <alignment horizontal="center" vertical="center" wrapText="1"/>
    </xf>
    <xf numFmtId="43" fontId="19" fillId="3" borderId="10" xfId="1" applyFont="1" applyFill="1" applyBorder="1" applyAlignment="1">
      <alignment horizontal="center" vertical="center" wrapText="1"/>
    </xf>
    <xf numFmtId="0" fontId="10" fillId="0" borderId="0" xfId="0" applyFont="1"/>
    <xf numFmtId="43" fontId="28" fillId="7" borderId="10" xfId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3" fontId="24" fillId="0" borderId="21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164" fontId="10" fillId="0" borderId="0" xfId="1" applyNumberFormat="1" applyFont="1"/>
    <xf numFmtId="0" fontId="10" fillId="0" borderId="0" xfId="0" applyNumberFormat="1" applyFont="1"/>
    <xf numFmtId="43" fontId="10" fillId="0" borderId="0" xfId="1" applyFont="1"/>
    <xf numFmtId="43" fontId="27" fillId="0" borderId="9" xfId="1" applyFont="1" applyFill="1" applyBorder="1" applyAlignment="1">
      <alignment horizontal="center" vertical="center" wrapText="1"/>
    </xf>
    <xf numFmtId="164" fontId="26" fillId="0" borderId="1" xfId="1" applyNumberFormat="1" applyFont="1" applyFill="1" applyBorder="1" applyAlignment="1"/>
    <xf numFmtId="43" fontId="27" fillId="6" borderId="9" xfId="1" applyFont="1" applyFill="1" applyBorder="1" applyAlignment="1">
      <alignment horizontal="center" vertical="center" wrapText="1"/>
    </xf>
    <xf numFmtId="0" fontId="33" fillId="7" borderId="0" xfId="0" applyFont="1" applyFill="1"/>
    <xf numFmtId="164" fontId="37" fillId="7" borderId="2" xfId="1" applyNumberFormat="1" applyFont="1" applyFill="1" applyBorder="1" applyAlignment="1">
      <alignment horizontal="center" vertical="center"/>
    </xf>
    <xf numFmtId="0" fontId="38" fillId="7" borderId="1" xfId="0" applyFont="1" applyFill="1" applyBorder="1" applyAlignment="1">
      <alignment horizontal="left"/>
    </xf>
    <xf numFmtId="164" fontId="38" fillId="7" borderId="14" xfId="1" applyNumberFormat="1" applyFont="1" applyFill="1" applyBorder="1"/>
    <xf numFmtId="14" fontId="19" fillId="0" borderId="0" xfId="1" applyNumberFormat="1" applyFont="1" applyFill="1"/>
    <xf numFmtId="0" fontId="19" fillId="0" borderId="0" xfId="0" applyNumberFormat="1" applyFont="1" applyFill="1" applyAlignment="1">
      <alignment horizontal="left"/>
    </xf>
    <xf numFmtId="14" fontId="32" fillId="2" borderId="9" xfId="1" applyNumberFormat="1" applyFont="1" applyFill="1" applyBorder="1" applyAlignment="1">
      <alignment horizontal="center" vertical="center" wrapText="1"/>
    </xf>
    <xf numFmtId="0" fontId="39" fillId="0" borderId="0" xfId="0" applyFont="1" applyAlignment="1"/>
    <xf numFmtId="0" fontId="9" fillId="0" borderId="0" xfId="0" applyFont="1"/>
    <xf numFmtId="0" fontId="40" fillId="0" borderId="0" xfId="0" applyFont="1"/>
    <xf numFmtId="0" fontId="19" fillId="0" borderId="0" xfId="0" applyFont="1" applyAlignment="1"/>
    <xf numFmtId="0" fontId="32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9" fillId="0" borderId="0" xfId="0" applyFont="1" applyFill="1"/>
    <xf numFmtId="0" fontId="19" fillId="0" borderId="0" xfId="0" applyFont="1" applyFill="1" applyAlignment="1">
      <alignment horizontal="center"/>
    </xf>
    <xf numFmtId="0" fontId="19" fillId="7" borderId="14" xfId="0" applyFont="1" applyFill="1" applyBorder="1"/>
    <xf numFmtId="0" fontId="8" fillId="0" borderId="0" xfId="0" applyFont="1"/>
    <xf numFmtId="0" fontId="15" fillId="0" borderId="0" xfId="0" applyFont="1" applyAlignment="1"/>
    <xf numFmtId="0" fontId="39" fillId="0" borderId="0" xfId="0" applyFont="1" applyFill="1" applyAlignment="1"/>
    <xf numFmtId="0" fontId="24" fillId="0" borderId="0" xfId="0" applyFont="1"/>
    <xf numFmtId="0" fontId="26" fillId="0" borderId="0" xfId="0" applyFont="1" applyFill="1" applyAlignment="1"/>
    <xf numFmtId="0" fontId="24" fillId="0" borderId="0" xfId="0" applyFont="1" applyAlignment="1">
      <alignment horizontal="left"/>
    </xf>
    <xf numFmtId="0" fontId="24" fillId="0" borderId="0" xfId="0" applyFont="1" applyAlignment="1"/>
    <xf numFmtId="0" fontId="40" fillId="7" borderId="1" xfId="0" applyFont="1" applyFill="1" applyBorder="1"/>
    <xf numFmtId="0" fontId="40" fillId="7" borderId="1" xfId="0" applyFont="1" applyFill="1" applyBorder="1" applyAlignment="1">
      <alignment horizontal="center" wrapText="1"/>
    </xf>
    <xf numFmtId="0" fontId="40" fillId="0" borderId="0" xfId="0" applyFont="1" applyAlignment="1"/>
    <xf numFmtId="0" fontId="16" fillId="0" borderId="0" xfId="0" applyFont="1"/>
    <xf numFmtId="43" fontId="19" fillId="0" borderId="0" xfId="1" applyFont="1" applyAlignment="1">
      <alignment horizontal="left"/>
    </xf>
    <xf numFmtId="43" fontId="32" fillId="0" borderId="0" xfId="1" applyFont="1" applyAlignment="1">
      <alignment horizontal="right"/>
    </xf>
    <xf numFmtId="43" fontId="22" fillId="0" borderId="0" xfId="1" applyFont="1" applyAlignment="1">
      <alignment horizontal="right"/>
    </xf>
    <xf numFmtId="43" fontId="32" fillId="0" borderId="0" xfId="1" applyFont="1"/>
    <xf numFmtId="43" fontId="19" fillId="0" borderId="0" xfId="1" applyFont="1" applyAlignment="1">
      <alignment horizontal="right"/>
    </xf>
    <xf numFmtId="14" fontId="18" fillId="0" borderId="13" xfId="1" applyNumberFormat="1" applyFont="1" applyFill="1" applyBorder="1" applyAlignment="1">
      <alignment horizontal="right"/>
    </xf>
    <xf numFmtId="14" fontId="19" fillId="0" borderId="0" xfId="1" applyNumberFormat="1" applyFont="1"/>
    <xf numFmtId="0" fontId="10" fillId="0" borderId="0" xfId="0" applyFont="1" applyFill="1"/>
    <xf numFmtId="0" fontId="40" fillId="0" borderId="0" xfId="0" applyFont="1" applyAlignment="1">
      <alignment horizontal="left"/>
    </xf>
    <xf numFmtId="0" fontId="25" fillId="7" borderId="0" xfId="0" applyFont="1" applyFill="1" applyAlignment="1"/>
    <xf numFmtId="0" fontId="25" fillId="0" borderId="0" xfId="0" applyFont="1" applyFill="1" applyAlignment="1"/>
    <xf numFmtId="43" fontId="40" fillId="7" borderId="14" xfId="1" applyFont="1" applyFill="1" applyBorder="1"/>
    <xf numFmtId="43" fontId="18" fillId="0" borderId="0" xfId="1" applyFont="1" applyFill="1" applyBorder="1" applyAlignment="1">
      <alignment horizontal="center" wrapText="1"/>
    </xf>
    <xf numFmtId="43" fontId="19" fillId="7" borderId="1" xfId="1" applyFont="1" applyFill="1" applyBorder="1" applyAlignment="1">
      <alignment horizontal="center" wrapText="1"/>
    </xf>
    <xf numFmtId="0" fontId="19" fillId="0" borderId="0" xfId="0" applyNumberFormat="1" applyFont="1"/>
    <xf numFmtId="43" fontId="18" fillId="7" borderId="9" xfId="1" applyFont="1" applyFill="1" applyBorder="1" applyAlignment="1">
      <alignment vertical="center" wrapText="1"/>
    </xf>
    <xf numFmtId="43" fontId="19" fillId="7" borderId="9" xfId="1" applyFont="1" applyFill="1" applyBorder="1" applyAlignment="1">
      <alignment vertical="center" wrapText="1"/>
    </xf>
    <xf numFmtId="43" fontId="18" fillId="0" borderId="9" xfId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0" fontId="18" fillId="7" borderId="10" xfId="0" applyFont="1" applyFill="1" applyBorder="1" applyAlignment="1">
      <alignment horizontal="center" vertical="center" wrapText="1"/>
    </xf>
    <xf numFmtId="43" fontId="18" fillId="6" borderId="9" xfId="1" applyFont="1" applyFill="1" applyBorder="1" applyAlignment="1">
      <alignment vertical="center" wrapText="1"/>
    </xf>
    <xf numFmtId="0" fontId="18" fillId="0" borderId="9" xfId="1" applyNumberFormat="1" applyFont="1" applyFill="1" applyBorder="1" applyAlignment="1">
      <alignment horizontal="center" vertical="center" wrapText="1"/>
    </xf>
    <xf numFmtId="14" fontId="18" fillId="7" borderId="9" xfId="1" applyNumberFormat="1" applyFont="1" applyFill="1" applyBorder="1" applyAlignment="1">
      <alignment horizontal="center" vertical="center" wrapText="1"/>
    </xf>
    <xf numFmtId="165" fontId="40" fillId="7" borderId="1" xfId="1" applyNumberFormat="1" applyFont="1" applyFill="1" applyBorder="1" applyAlignment="1">
      <alignment horizontal="center" wrapText="1"/>
    </xf>
    <xf numFmtId="0" fontId="32" fillId="0" borderId="0" xfId="0" applyFont="1" applyFill="1" applyAlignment="1">
      <alignment wrapText="1"/>
    </xf>
    <xf numFmtId="43" fontId="19" fillId="7" borderId="0" xfId="1" applyFont="1" applyFill="1"/>
    <xf numFmtId="43" fontId="19" fillId="2" borderId="10" xfId="1" applyFont="1" applyFill="1" applyBorder="1" applyAlignment="1">
      <alignment vertical="center" wrapText="1"/>
    </xf>
    <xf numFmtId="164" fontId="17" fillId="0" borderId="1" xfId="1" applyNumberFormat="1" applyFont="1" applyFill="1" applyBorder="1" applyAlignment="1"/>
    <xf numFmtId="0" fontId="19" fillId="0" borderId="9" xfId="0" applyFont="1" applyFill="1" applyBorder="1" applyAlignment="1">
      <alignment wrapText="1"/>
    </xf>
    <xf numFmtId="0" fontId="19" fillId="6" borderId="9" xfId="0" applyFont="1" applyFill="1" applyBorder="1" applyAlignment="1">
      <alignment wrapText="1"/>
    </xf>
    <xf numFmtId="0" fontId="26" fillId="7" borderId="0" xfId="0" applyFont="1" applyFill="1" applyAlignment="1"/>
    <xf numFmtId="0" fontId="17" fillId="7" borderId="0" xfId="0" applyFont="1" applyFill="1" applyAlignment="1"/>
    <xf numFmtId="0" fontId="16" fillId="7" borderId="0" xfId="0" applyFont="1" applyFill="1" applyAlignment="1"/>
    <xf numFmtId="0" fontId="16" fillId="7" borderId="0" xfId="0" applyFont="1" applyFill="1"/>
    <xf numFmtId="0" fontId="40" fillId="0" borderId="0" xfId="0" applyFont="1" applyFill="1"/>
    <xf numFmtId="0" fontId="18" fillId="0" borderId="10" xfId="0" applyFont="1" applyBorder="1" applyAlignment="1">
      <alignment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vertical="center" wrapText="1"/>
    </xf>
    <xf numFmtId="0" fontId="18" fillId="0" borderId="9" xfId="0" applyFont="1" applyFill="1" applyBorder="1" applyAlignment="1">
      <alignment wrapText="1"/>
    </xf>
    <xf numFmtId="43" fontId="40" fillId="0" borderId="0" xfId="1" applyFont="1" applyAlignment="1"/>
    <xf numFmtId="43" fontId="16" fillId="7" borderId="0" xfId="1" applyFont="1" applyFill="1" applyAlignment="1"/>
    <xf numFmtId="0" fontId="16" fillId="0" borderId="0" xfId="0" applyFont="1" applyFill="1" applyAlignment="1"/>
    <xf numFmtId="0" fontId="16" fillId="0" borderId="0" xfId="0" applyFont="1" applyFill="1" applyAlignment="1">
      <alignment horizontal="center" wrapText="1"/>
    </xf>
    <xf numFmtId="43" fontId="40" fillId="0" borderId="0" xfId="1" applyFont="1" applyFill="1" applyAlignment="1"/>
    <xf numFmtId="43" fontId="16" fillId="0" borderId="0" xfId="1" applyFont="1" applyFill="1" applyAlignment="1"/>
    <xf numFmtId="43" fontId="40" fillId="0" borderId="0" xfId="1" applyFont="1"/>
    <xf numFmtId="43" fontId="16" fillId="7" borderId="0" xfId="1" applyFont="1" applyFill="1"/>
    <xf numFmtId="43" fontId="40" fillId="0" borderId="0" xfId="1" applyFont="1" applyFill="1"/>
    <xf numFmtId="43" fontId="24" fillId="0" borderId="9" xfId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0" fontId="19" fillId="7" borderId="0" xfId="0" applyFont="1" applyFill="1" applyAlignment="1">
      <alignment horizontal="center" wrapText="1"/>
    </xf>
    <xf numFmtId="0" fontId="40" fillId="0" borderId="0" xfId="0" applyFont="1" applyFill="1" applyAlignment="1">
      <alignment horizontal="center" wrapText="1"/>
    </xf>
    <xf numFmtId="43" fontId="19" fillId="0" borderId="21" xfId="1" applyFont="1" applyFill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vertical="center" wrapText="1"/>
    </xf>
    <xf numFmtId="0" fontId="41" fillId="0" borderId="0" xfId="0" applyFont="1" applyAlignment="1">
      <alignment horizontal="center"/>
    </xf>
    <xf numFmtId="0" fontId="19" fillId="5" borderId="15" xfId="0" applyFont="1" applyFill="1" applyBorder="1"/>
    <xf numFmtId="43" fontId="18" fillId="6" borderId="21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8" fillId="6" borderId="10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 wrapText="1"/>
    </xf>
    <xf numFmtId="14" fontId="18" fillId="0" borderId="15" xfId="1" applyNumberFormat="1" applyFont="1" applyFill="1" applyBorder="1" applyAlignment="1">
      <alignment horizontal="center" vertical="center" wrapText="1"/>
    </xf>
    <xf numFmtId="43" fontId="18" fillId="0" borderId="15" xfId="1" applyFont="1" applyFill="1" applyBorder="1" applyAlignment="1">
      <alignment horizontal="center" wrapText="1"/>
    </xf>
    <xf numFmtId="43" fontId="18" fillId="6" borderId="15" xfId="1" applyFont="1" applyFill="1" applyBorder="1" applyAlignment="1">
      <alignment horizontal="center" wrapText="1"/>
    </xf>
    <xf numFmtId="43" fontId="18" fillId="0" borderId="15" xfId="1" applyFont="1" applyFill="1" applyBorder="1" applyAlignment="1">
      <alignment horizontal="center"/>
    </xf>
    <xf numFmtId="43" fontId="18" fillId="7" borderId="15" xfId="1" applyFont="1" applyFill="1" applyBorder="1" applyAlignment="1">
      <alignment horizontal="center" wrapText="1"/>
    </xf>
    <xf numFmtId="43" fontId="18" fillId="2" borderId="15" xfId="1" applyFont="1" applyFill="1" applyBorder="1" applyAlignment="1">
      <alignment horizontal="center" wrapText="1"/>
    </xf>
    <xf numFmtId="0" fontId="19" fillId="7" borderId="1" xfId="0" applyFont="1" applyFill="1" applyBorder="1" applyAlignment="1">
      <alignment horizontal="center"/>
    </xf>
    <xf numFmtId="43" fontId="19" fillId="0" borderId="0" xfId="1" applyFont="1" applyFill="1" applyAlignment="1">
      <alignment wrapText="1"/>
    </xf>
    <xf numFmtId="0" fontId="19" fillId="0" borderId="15" xfId="0" applyFont="1" applyBorder="1"/>
    <xf numFmtId="0" fontId="19" fillId="6" borderId="15" xfId="0" applyFont="1" applyFill="1" applyBorder="1"/>
    <xf numFmtId="0" fontId="19" fillId="2" borderId="15" xfId="0" applyFont="1" applyFill="1" applyBorder="1"/>
    <xf numFmtId="164" fontId="19" fillId="0" borderId="1" xfId="1" applyNumberFormat="1" applyFont="1" applyBorder="1"/>
    <xf numFmtId="0" fontId="18" fillId="0" borderId="27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43" fontId="18" fillId="7" borderId="10" xfId="1" applyFont="1" applyFill="1" applyBorder="1" applyAlignment="1">
      <alignment vertical="center" wrapText="1"/>
    </xf>
    <xf numFmtId="164" fontId="40" fillId="0" borderId="0" xfId="1" applyNumberFormat="1" applyFont="1" applyAlignment="1"/>
    <xf numFmtId="164" fontId="32" fillId="7" borderId="0" xfId="1" applyNumberFormat="1" applyFont="1" applyFill="1" applyAlignment="1"/>
    <xf numFmtId="43" fontId="40" fillId="3" borderId="0" xfId="1" applyFont="1" applyFill="1"/>
    <xf numFmtId="43" fontId="19" fillId="3" borderId="0" xfId="1" applyFont="1" applyFill="1"/>
    <xf numFmtId="43" fontId="32" fillId="7" borderId="0" xfId="1" applyFont="1" applyFill="1" applyAlignment="1"/>
    <xf numFmtId="43" fontId="16" fillId="5" borderId="0" xfId="1" applyFont="1" applyFill="1" applyAlignment="1"/>
    <xf numFmtId="43" fontId="19" fillId="11" borderId="0" xfId="1" applyFont="1" applyFill="1"/>
    <xf numFmtId="43" fontId="19" fillId="6" borderId="0" xfId="1" applyFont="1" applyFill="1"/>
    <xf numFmtId="43" fontId="18" fillId="0" borderId="9" xfId="1" applyFont="1" applyBorder="1" applyAlignment="1">
      <alignment vertical="center" wrapText="1"/>
    </xf>
    <xf numFmtId="43" fontId="19" fillId="0" borderId="9" xfId="1" applyFont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164" fontId="19" fillId="7" borderId="14" xfId="1" applyNumberFormat="1" applyFont="1" applyFill="1" applyBorder="1"/>
    <xf numFmtId="0" fontId="17" fillId="5" borderId="0" xfId="0" applyFont="1" applyFill="1" applyAlignment="1"/>
    <xf numFmtId="164" fontId="32" fillId="6" borderId="0" xfId="1" applyNumberFormat="1" applyFont="1" applyFill="1"/>
    <xf numFmtId="0" fontId="41" fillId="0" borderId="0" xfId="0" applyFont="1" applyFill="1" applyAlignment="1">
      <alignment horizontal="left"/>
    </xf>
    <xf numFmtId="43" fontId="18" fillId="0" borderId="17" xfId="1" applyFont="1" applyBorder="1" applyAlignment="1">
      <alignment horizontal="center" vertical="center" wrapText="1"/>
    </xf>
    <xf numFmtId="43" fontId="18" fillId="6" borderId="17" xfId="1" applyFont="1" applyFill="1" applyBorder="1" applyAlignment="1">
      <alignment horizontal="center" vertical="center" wrapText="1"/>
    </xf>
    <xf numFmtId="43" fontId="32" fillId="0" borderId="0" xfId="1" applyFont="1" applyFill="1" applyAlignment="1"/>
    <xf numFmtId="43" fontId="17" fillId="0" borderId="0" xfId="1" applyFont="1" applyFill="1" applyAlignment="1"/>
    <xf numFmtId="43" fontId="17" fillId="7" borderId="17" xfId="1" applyFont="1" applyFill="1" applyBorder="1" applyAlignment="1">
      <alignment horizontal="center" vertical="center" wrapText="1"/>
    </xf>
    <xf numFmtId="43" fontId="17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5" fillId="2" borderId="0" xfId="1" applyFont="1" applyFill="1" applyAlignment="1"/>
    <xf numFmtId="43" fontId="35" fillId="6" borderId="0" xfId="1" applyFont="1" applyFill="1" applyAlignment="1"/>
    <xf numFmtId="43" fontId="26" fillId="12" borderId="0" xfId="1" applyFont="1" applyFill="1" applyAlignment="1"/>
    <xf numFmtId="164" fontId="40" fillId="0" borderId="0" xfId="1" applyNumberFormat="1" applyFont="1"/>
    <xf numFmtId="3" fontId="19" fillId="0" borderId="0" xfId="0" applyNumberFormat="1" applyFont="1" applyFill="1"/>
    <xf numFmtId="164" fontId="26" fillId="5" borderId="0" xfId="1" applyNumberFormat="1" applyFont="1" applyFill="1" applyAlignment="1"/>
    <xf numFmtId="164" fontId="19" fillId="0" borderId="10" xfId="1" applyNumberFormat="1" applyFont="1" applyFill="1" applyBorder="1" applyAlignment="1">
      <alignment vertical="center" wrapText="1"/>
    </xf>
    <xf numFmtId="164" fontId="16" fillId="3" borderId="14" xfId="1" applyNumberFormat="1" applyFont="1" applyFill="1" applyBorder="1"/>
    <xf numFmtId="43" fontId="18" fillId="6" borderId="9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/>
    </xf>
    <xf numFmtId="43" fontId="27" fillId="2" borderId="10" xfId="1" applyFont="1" applyFill="1" applyBorder="1" applyAlignment="1">
      <alignment horizontal="center" vertical="center" wrapText="1"/>
    </xf>
    <xf numFmtId="43" fontId="26" fillId="12" borderId="0" xfId="1" applyFont="1" applyFill="1" applyAlignment="1">
      <alignment horizontal="left"/>
    </xf>
    <xf numFmtId="43" fontId="27" fillId="0" borderId="10" xfId="1" applyFont="1" applyFill="1" applyBorder="1" applyAlignment="1">
      <alignment vertical="center" wrapText="1"/>
    </xf>
    <xf numFmtId="43" fontId="27" fillId="0" borderId="10" xfId="1" applyFont="1" applyFill="1" applyBorder="1" applyAlignment="1">
      <alignment horizontal="center" vertical="center" wrapText="1"/>
    </xf>
    <xf numFmtId="43" fontId="18" fillId="3" borderId="9" xfId="1" applyFont="1" applyFill="1" applyBorder="1" applyAlignment="1">
      <alignment horizontal="center" vertical="center" wrapText="1"/>
    </xf>
    <xf numFmtId="164" fontId="38" fillId="7" borderId="1" xfId="1" applyNumberFormat="1" applyFont="1" applyFill="1" applyBorder="1" applyAlignment="1">
      <alignment horizontal="center" vertical="center"/>
    </xf>
    <xf numFmtId="164" fontId="33" fillId="7" borderId="1" xfId="1" applyNumberFormat="1" applyFont="1" applyFill="1" applyBorder="1"/>
    <xf numFmtId="164" fontId="33" fillId="7" borderId="14" xfId="1" applyNumberFormat="1" applyFont="1" applyFill="1" applyBorder="1"/>
    <xf numFmtId="164" fontId="35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4" fillId="0" borderId="0" xfId="0" applyFont="1" applyFill="1" applyAlignment="1"/>
    <xf numFmtId="43" fontId="18" fillId="0" borderId="10" xfId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left" wrapText="1"/>
    </xf>
    <xf numFmtId="0" fontId="40" fillId="9" borderId="0" xfId="0" applyFont="1" applyFill="1"/>
    <xf numFmtId="43" fontId="19" fillId="9" borderId="0" xfId="1" applyFont="1" applyFill="1"/>
    <xf numFmtId="43" fontId="40" fillId="9" borderId="0" xfId="1" applyFont="1" applyFill="1"/>
    <xf numFmtId="0" fontId="18" fillId="2" borderId="10" xfId="0" applyFont="1" applyFill="1" applyBorder="1" applyAlignment="1">
      <alignment horizontal="center" vertical="center" wrapText="1"/>
    </xf>
    <xf numFmtId="164" fontId="17" fillId="0" borderId="1" xfId="1" applyNumberFormat="1" applyFont="1" applyBorder="1"/>
    <xf numFmtId="0" fontId="19" fillId="0" borderId="0" xfId="0" applyFont="1" applyFill="1" applyAlignment="1">
      <alignment wrapText="1"/>
    </xf>
    <xf numFmtId="0" fontId="25" fillId="0" borderId="0" xfId="0" applyFont="1" applyFill="1" applyBorder="1" applyAlignment="1">
      <alignment horizontal="left" wrapText="1"/>
    </xf>
    <xf numFmtId="164" fontId="24" fillId="0" borderId="9" xfId="1" applyNumberFormat="1" applyFont="1" applyFill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18" fillId="7" borderId="9" xfId="0" applyFont="1" applyFill="1" applyBorder="1" applyAlignment="1">
      <alignment wrapText="1"/>
    </xf>
    <xf numFmtId="0" fontId="18" fillId="3" borderId="17" xfId="0" applyFont="1" applyFill="1" applyBorder="1" applyAlignment="1">
      <alignment wrapText="1"/>
    </xf>
    <xf numFmtId="164" fontId="18" fillId="0" borderId="14" xfId="1" applyNumberFormat="1" applyFont="1" applyBorder="1"/>
    <xf numFmtId="164" fontId="31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19" fillId="0" borderId="0" xfId="0" applyFont="1" applyBorder="1"/>
    <xf numFmtId="0" fontId="32" fillId="0" borderId="21" xfId="0" applyFont="1" applyBorder="1" applyAlignment="1">
      <alignment horizontal="center"/>
    </xf>
    <xf numFmtId="0" fontId="32" fillId="0" borderId="30" xfId="0" applyFont="1" applyBorder="1" applyAlignment="1">
      <alignment horizontal="center"/>
    </xf>
    <xf numFmtId="0" fontId="19" fillId="0" borderId="9" xfId="0" applyFont="1" applyBorder="1"/>
    <xf numFmtId="0" fontId="19" fillId="0" borderId="10" xfId="0" applyFont="1" applyBorder="1" applyAlignment="1"/>
    <xf numFmtId="10" fontId="19" fillId="0" borderId="9" xfId="0" applyNumberFormat="1" applyFont="1" applyBorder="1" applyAlignment="1">
      <alignment horizontal="center"/>
    </xf>
    <xf numFmtId="166" fontId="19" fillId="0" borderId="9" xfId="0" applyNumberFormat="1" applyFont="1" applyBorder="1" applyAlignment="1">
      <alignment horizontal="center"/>
    </xf>
    <xf numFmtId="0" fontId="19" fillId="0" borderId="30" xfId="0" applyFont="1" applyBorder="1"/>
    <xf numFmtId="0" fontId="19" fillId="0" borderId="9" xfId="0" applyFont="1" applyBorder="1" applyAlignment="1"/>
    <xf numFmtId="0" fontId="19" fillId="0" borderId="9" xfId="0" applyFont="1" applyBorder="1" applyAlignment="1">
      <alignment horizontal="center"/>
    </xf>
    <xf numFmtId="0" fontId="18" fillId="13" borderId="9" xfId="0" applyFont="1" applyFill="1" applyBorder="1" applyAlignment="1">
      <alignment wrapText="1"/>
    </xf>
    <xf numFmtId="43" fontId="16" fillId="13" borderId="0" xfId="1" applyFont="1" applyFill="1" applyAlignment="1"/>
    <xf numFmtId="164" fontId="16" fillId="0" borderId="1" xfId="1" applyNumberFormat="1" applyFont="1" applyFill="1" applyBorder="1"/>
    <xf numFmtId="164" fontId="16" fillId="0" borderId="14" xfId="1" applyNumberFormat="1" applyFont="1" applyFill="1" applyBorder="1" applyAlignment="1">
      <alignment horizontal="right" vertical="center"/>
    </xf>
    <xf numFmtId="164" fontId="19" fillId="0" borderId="14" xfId="1" applyNumberFormat="1" applyFont="1" applyFill="1" applyBorder="1"/>
    <xf numFmtId="0" fontId="19" fillId="0" borderId="1" xfId="0" applyFont="1" applyFill="1" applyBorder="1" applyAlignment="1">
      <alignment horizontal="center" wrapText="1"/>
    </xf>
    <xf numFmtId="164" fontId="19" fillId="0" borderId="1" xfId="1" applyNumberFormat="1" applyFont="1" applyFill="1" applyBorder="1"/>
    <xf numFmtId="164" fontId="32" fillId="0" borderId="1" xfId="1" applyNumberFormat="1" applyFont="1" applyBorder="1" applyAlignment="1">
      <alignment horizontal="center" wrapText="1"/>
    </xf>
    <xf numFmtId="164" fontId="17" fillId="0" borderId="1" xfId="1" applyNumberFormat="1" applyFont="1" applyBorder="1" applyAlignment="1">
      <alignment horizontal="center" wrapText="1"/>
    </xf>
    <xf numFmtId="43" fontId="24" fillId="7" borderId="1" xfId="1" applyFont="1" applyFill="1" applyBorder="1" applyAlignment="1">
      <alignment vertical="center" wrapText="1"/>
    </xf>
    <xf numFmtId="164" fontId="24" fillId="0" borderId="9" xfId="1" applyNumberFormat="1" applyFont="1" applyFill="1" applyBorder="1" applyAlignment="1">
      <alignment vertical="center" wrapText="1"/>
    </xf>
    <xf numFmtId="164" fontId="24" fillId="3" borderId="9" xfId="1" applyNumberFormat="1" applyFont="1" applyFill="1" applyBorder="1" applyAlignment="1">
      <alignment vertical="center" wrapText="1"/>
    </xf>
    <xf numFmtId="43" fontId="24" fillId="3" borderId="9" xfId="1" applyFont="1" applyFill="1" applyBorder="1" applyAlignment="1">
      <alignment vertical="center" wrapText="1"/>
    </xf>
    <xf numFmtId="164" fontId="24" fillId="7" borderId="9" xfId="1" applyNumberFormat="1" applyFont="1" applyFill="1" applyBorder="1" applyAlignment="1">
      <alignment vertical="center" wrapText="1"/>
    </xf>
    <xf numFmtId="43" fontId="24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39" fillId="0" borderId="0" xfId="0" applyFont="1" applyFill="1" applyAlignment="1">
      <alignment horizontal="center" wrapText="1"/>
    </xf>
    <xf numFmtId="164" fontId="16" fillId="0" borderId="14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164" fontId="19" fillId="0" borderId="1" xfId="0" applyNumberFormat="1" applyFont="1" applyBorder="1"/>
    <xf numFmtId="164" fontId="22" fillId="0" borderId="0" xfId="1" applyNumberFormat="1" applyFont="1"/>
    <xf numFmtId="164" fontId="36" fillId="0" borderId="1" xfId="1" applyNumberFormat="1" applyFont="1" applyFill="1" applyBorder="1" applyAlignment="1"/>
    <xf numFmtId="164" fontId="19" fillId="0" borderId="14" xfId="0" applyNumberFormat="1" applyFont="1" applyFill="1" applyBorder="1"/>
    <xf numFmtId="0" fontId="19" fillId="0" borderId="14" xfId="1" applyNumberFormat="1" applyFont="1" applyFill="1" applyBorder="1" applyAlignment="1">
      <alignment horizontal="left" wrapText="1"/>
    </xf>
    <xf numFmtId="164" fontId="19" fillId="2" borderId="1" xfId="1" applyNumberFormat="1" applyFont="1" applyFill="1" applyBorder="1" applyAlignment="1">
      <alignment wrapText="1"/>
    </xf>
    <xf numFmtId="43" fontId="40" fillId="0" borderId="14" xfId="1" applyFont="1" applyFill="1" applyBorder="1"/>
    <xf numFmtId="43" fontId="16" fillId="0" borderId="14" xfId="1" applyFont="1" applyFill="1" applyBorder="1"/>
    <xf numFmtId="0" fontId="19" fillId="0" borderId="14" xfId="0" applyFont="1" applyFill="1" applyBorder="1"/>
    <xf numFmtId="164" fontId="19" fillId="0" borderId="1" xfId="0" applyNumberFormat="1" applyFont="1" applyFill="1" applyBorder="1"/>
    <xf numFmtId="164" fontId="31" fillId="2" borderId="10" xfId="1" applyNumberFormat="1" applyFont="1" applyFill="1" applyBorder="1" applyAlignment="1">
      <alignment horizontal="center" vertical="center" wrapText="1"/>
    </xf>
    <xf numFmtId="164" fontId="31" fillId="6" borderId="10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1" fillId="0" borderId="10" xfId="1" applyNumberFormat="1" applyFont="1" applyFill="1" applyBorder="1" applyAlignment="1">
      <alignment vertical="center" wrapText="1"/>
    </xf>
    <xf numFmtId="0" fontId="19" fillId="2" borderId="1" xfId="0" applyFont="1" applyFill="1" applyBorder="1"/>
    <xf numFmtId="164" fontId="18" fillId="0" borderId="9" xfId="1" applyNumberFormat="1" applyFont="1" applyBorder="1" applyAlignment="1">
      <alignment horizontal="center" vertical="center" wrapText="1"/>
    </xf>
    <xf numFmtId="0" fontId="17" fillId="0" borderId="0" xfId="0" applyFont="1" applyFill="1" applyAlignment="1"/>
    <xf numFmtId="164" fontId="19" fillId="0" borderId="0" xfId="0" applyNumberFormat="1" applyFont="1"/>
    <xf numFmtId="164" fontId="40" fillId="0" borderId="14" xfId="1" applyNumberFormat="1" applyFont="1" applyFill="1" applyBorder="1" applyAlignment="1">
      <alignment horizontal="center" wrapText="1"/>
    </xf>
    <xf numFmtId="164" fontId="40" fillId="13" borderId="14" xfId="1" applyNumberFormat="1" applyFont="1" applyFill="1" applyBorder="1" applyAlignment="1">
      <alignment horizontal="center" wrapText="1"/>
    </xf>
    <xf numFmtId="0" fontId="18" fillId="4" borderId="9" xfId="0" applyFont="1" applyFill="1" applyBorder="1" applyAlignment="1">
      <alignment wrapText="1"/>
    </xf>
    <xf numFmtId="14" fontId="16" fillId="0" borderId="14" xfId="1" applyNumberFormat="1" applyFont="1" applyFill="1" applyBorder="1" applyAlignment="1">
      <alignment horizontal="center" vertical="center"/>
    </xf>
    <xf numFmtId="164" fontId="19" fillId="0" borderId="9" xfId="1" applyNumberFormat="1" applyFont="1" applyFill="1" applyBorder="1" applyAlignment="1">
      <alignment wrapText="1"/>
    </xf>
    <xf numFmtId="164" fontId="19" fillId="0" borderId="0" xfId="1" applyNumberFormat="1" applyFont="1" applyAlignment="1">
      <alignment horizontal="right"/>
    </xf>
    <xf numFmtId="164" fontId="19" fillId="0" borderId="9" xfId="1" applyNumberFormat="1" applyFont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horizontal="center" vertical="center" wrapText="1"/>
    </xf>
    <xf numFmtId="164" fontId="16" fillId="7" borderId="10" xfId="1" applyNumberFormat="1" applyFont="1" applyFill="1" applyBorder="1" applyAlignment="1">
      <alignment horizontal="center" vertical="center" wrapText="1"/>
    </xf>
    <xf numFmtId="164" fontId="25" fillId="6" borderId="0" xfId="1" applyNumberFormat="1" applyFont="1" applyFill="1" applyAlignment="1"/>
    <xf numFmtId="164" fontId="18" fillId="0" borderId="9" xfId="1" applyNumberFormat="1" applyFont="1" applyFill="1" applyBorder="1" applyAlignment="1">
      <alignment wrapText="1"/>
    </xf>
    <xf numFmtId="164" fontId="16" fillId="0" borderId="0" xfId="1" applyNumberFormat="1" applyFont="1" applyFill="1" applyAlignment="1"/>
    <xf numFmtId="164" fontId="16" fillId="0" borderId="0" xfId="1" applyNumberFormat="1" applyFont="1" applyFill="1" applyAlignment="1">
      <alignment horizontal="center" wrapText="1"/>
    </xf>
    <xf numFmtId="164" fontId="40" fillId="0" borderId="0" xfId="1" applyNumberFormat="1" applyFont="1" applyFill="1" applyAlignment="1"/>
    <xf numFmtId="164" fontId="19" fillId="0" borderId="0" xfId="1" applyNumberFormat="1" applyFont="1" applyFill="1" applyAlignment="1">
      <alignment horizontal="center" wrapText="1"/>
    </xf>
    <xf numFmtId="167" fontId="28" fillId="0" borderId="10" xfId="1" applyNumberFormat="1" applyFont="1" applyFill="1" applyBorder="1" applyAlignment="1">
      <alignment horizontal="center" vertical="center" wrapText="1"/>
    </xf>
    <xf numFmtId="164" fontId="16" fillId="7" borderId="0" xfId="1" applyNumberFormat="1" applyFont="1" applyFill="1" applyAlignment="1"/>
    <xf numFmtId="43" fontId="28" fillId="10" borderId="0" xfId="1" applyFont="1" applyFill="1" applyBorder="1" applyAlignment="1">
      <alignment horizontal="center" vertical="center" wrapText="1"/>
    </xf>
    <xf numFmtId="164" fontId="31" fillId="13" borderId="10" xfId="1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right"/>
    </xf>
    <xf numFmtId="43" fontId="19" fillId="6" borderId="28" xfId="1" applyFont="1" applyFill="1" applyBorder="1" applyAlignment="1">
      <alignment horizontal="center"/>
    </xf>
    <xf numFmtId="43" fontId="19" fillId="0" borderId="1" xfId="1" applyFont="1" applyBorder="1"/>
    <xf numFmtId="164" fontId="18" fillId="0" borderId="9" xfId="1" applyNumberFormat="1" applyFont="1" applyFill="1" applyBorder="1" applyAlignment="1">
      <alignment vertical="center" wrapText="1"/>
    </xf>
    <xf numFmtId="43" fontId="44" fillId="0" borderId="0" xfId="1" applyFont="1" applyFill="1"/>
    <xf numFmtId="164" fontId="18" fillId="0" borderId="10" xfId="1" applyNumberFormat="1" applyFont="1" applyFill="1" applyBorder="1" applyAlignment="1">
      <alignment vertical="center" wrapText="1"/>
    </xf>
    <xf numFmtId="164" fontId="18" fillId="0" borderId="19" xfId="1" applyNumberFormat="1" applyFont="1" applyFill="1" applyBorder="1" applyAlignment="1">
      <alignment vertical="center" wrapText="1"/>
    </xf>
    <xf numFmtId="164" fontId="40" fillId="7" borderId="0" xfId="1" applyNumberFormat="1" applyFont="1" applyFill="1"/>
    <xf numFmtId="164" fontId="18" fillId="7" borderId="0" xfId="1" applyNumberFormat="1" applyFont="1" applyFill="1"/>
    <xf numFmtId="164" fontId="16" fillId="0" borderId="0" xfId="1" applyNumberFormat="1" applyFont="1" applyAlignment="1">
      <alignment horizontal="right"/>
    </xf>
    <xf numFmtId="43" fontId="28" fillId="4" borderId="10" xfId="1" applyFont="1" applyFill="1" applyBorder="1" applyAlignment="1">
      <alignment horizontal="center" vertical="center" wrapText="1"/>
    </xf>
    <xf numFmtId="164" fontId="28" fillId="0" borderId="10" xfId="1" applyNumberFormat="1" applyFont="1" applyFill="1" applyBorder="1" applyAlignment="1">
      <alignment horizontal="center" vertic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17" fillId="13" borderId="1" xfId="1" applyNumberFormat="1" applyFont="1" applyFill="1" applyBorder="1" applyAlignment="1"/>
    <xf numFmtId="164" fontId="17" fillId="9" borderId="1" xfId="1" applyNumberFormat="1" applyFont="1" applyFill="1" applyBorder="1" applyAlignment="1"/>
    <xf numFmtId="164" fontId="16" fillId="0" borderId="0" xfId="1" applyNumberFormat="1" applyFont="1"/>
    <xf numFmtId="164" fontId="19" fillId="0" borderId="15" xfId="1" applyNumberFormat="1" applyFont="1" applyBorder="1"/>
    <xf numFmtId="164" fontId="32" fillId="0" borderId="0" xfId="1" applyNumberFormat="1" applyFont="1" applyFill="1" applyAlignment="1">
      <alignment horizontal="right"/>
    </xf>
    <xf numFmtId="164" fontId="22" fillId="0" borderId="0" xfId="1" applyNumberFormat="1" applyFont="1" applyFill="1" applyAlignment="1">
      <alignment horizontal="right"/>
    </xf>
    <xf numFmtId="164" fontId="19" fillId="4" borderId="0" xfId="1" applyNumberFormat="1" applyFont="1" applyFill="1"/>
    <xf numFmtId="164" fontId="32" fillId="0" borderId="23" xfId="1" applyNumberFormat="1" applyFont="1" applyBorder="1" applyAlignment="1">
      <alignment horizontal="center"/>
    </xf>
    <xf numFmtId="43" fontId="16" fillId="0" borderId="0" xfId="1" applyFont="1" applyFill="1"/>
    <xf numFmtId="164" fontId="16" fillId="0" borderId="0" xfId="1" applyNumberFormat="1" applyFont="1" applyFill="1" applyAlignment="1">
      <alignment horizontal="left"/>
    </xf>
    <xf numFmtId="164" fontId="16" fillId="0" borderId="0" xfId="1" applyNumberFormat="1" applyFont="1" applyFill="1"/>
    <xf numFmtId="0" fontId="19" fillId="0" borderId="0" xfId="0" applyFont="1" applyFill="1" applyAlignment="1">
      <alignment horizontal="right"/>
    </xf>
    <xf numFmtId="14" fontId="19" fillId="0" borderId="0" xfId="1" applyNumberFormat="1" applyFont="1" applyFill="1" applyBorder="1"/>
    <xf numFmtId="0" fontId="19" fillId="0" borderId="0" xfId="0" applyFont="1" applyFill="1" applyBorder="1" applyAlignment="1">
      <alignment horizontal="right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19" fillId="3" borderId="0" xfId="1" applyNumberFormat="1" applyFont="1" applyFill="1"/>
    <xf numFmtId="164" fontId="21" fillId="2" borderId="18" xfId="1" applyNumberFormat="1" applyFont="1" applyFill="1" applyBorder="1" applyAlignment="1">
      <alignment horizontal="center" vertical="center"/>
    </xf>
    <xf numFmtId="164" fontId="21" fillId="2" borderId="8" xfId="1" applyNumberFormat="1" applyFont="1" applyFill="1" applyBorder="1" applyAlignment="1">
      <alignment horizontal="center" vertical="center"/>
    </xf>
    <xf numFmtId="14" fontId="16" fillId="0" borderId="9" xfId="1" applyNumberFormat="1" applyFont="1" applyFill="1" applyBorder="1" applyAlignment="1">
      <alignment horizontal="center" vertical="center"/>
    </xf>
    <xf numFmtId="0" fontId="16" fillId="0" borderId="9" xfId="0" applyFont="1" applyFill="1" applyBorder="1"/>
    <xf numFmtId="164" fontId="16" fillId="0" borderId="9" xfId="1" applyNumberFormat="1" applyFont="1" applyFill="1" applyBorder="1"/>
    <xf numFmtId="164" fontId="16" fillId="0" borderId="9" xfId="1" applyNumberFormat="1" applyFont="1" applyFill="1" applyBorder="1" applyAlignment="1">
      <alignment horizontal="right" vertical="center"/>
    </xf>
    <xf numFmtId="164" fontId="19" fillId="0" borderId="9" xfId="1" applyNumberFormat="1" applyFont="1" applyFill="1" applyBorder="1"/>
    <xf numFmtId="164" fontId="40" fillId="0" borderId="9" xfId="1" applyNumberFormat="1" applyFont="1" applyFill="1" applyBorder="1"/>
    <xf numFmtId="0" fontId="40" fillId="0" borderId="9" xfId="0" applyFont="1" applyFill="1" applyBorder="1"/>
    <xf numFmtId="0" fontId="19" fillId="0" borderId="9" xfId="0" applyFont="1" applyFill="1" applyBorder="1"/>
    <xf numFmtId="0" fontId="45" fillId="0" borderId="0" xfId="0" applyFont="1" applyFill="1" applyBorder="1" applyAlignment="1">
      <alignment horizontal="center"/>
    </xf>
    <xf numFmtId="0" fontId="16" fillId="0" borderId="14" xfId="0" applyFont="1" applyFill="1" applyBorder="1"/>
    <xf numFmtId="43" fontId="16" fillId="0" borderId="0" xfId="1" applyFont="1"/>
    <xf numFmtId="164" fontId="40" fillId="0" borderId="14" xfId="1" applyNumberFormat="1" applyFont="1" applyFill="1" applyBorder="1"/>
    <xf numFmtId="0" fontId="40" fillId="0" borderId="14" xfId="0" applyFont="1" applyFill="1" applyBorder="1"/>
    <xf numFmtId="164" fontId="18" fillId="0" borderId="0" xfId="1" applyNumberFormat="1" applyFont="1" applyFill="1"/>
    <xf numFmtId="14" fontId="19" fillId="0" borderId="1" xfId="0" applyNumberFormat="1" applyFont="1" applyBorder="1"/>
    <xf numFmtId="0" fontId="40" fillId="0" borderId="0" xfId="0" applyFont="1" applyAlignment="1">
      <alignment horizontal="right"/>
    </xf>
    <xf numFmtId="0" fontId="40" fillId="3" borderId="14" xfId="0" applyFont="1" applyFill="1" applyBorder="1"/>
    <xf numFmtId="0" fontId="40" fillId="3" borderId="9" xfId="0" applyFont="1" applyFill="1" applyBorder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 applyAlignment="1">
      <alignment horizontal="right" vertical="center"/>
    </xf>
    <xf numFmtId="164" fontId="21" fillId="2" borderId="2" xfId="1" applyNumberFormat="1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left"/>
    </xf>
    <xf numFmtId="0" fontId="40" fillId="0" borderId="9" xfId="0" applyFont="1" applyFill="1" applyBorder="1" applyAlignment="1">
      <alignment horizontal="center" wrapText="1"/>
    </xf>
    <xf numFmtId="0" fontId="19" fillId="0" borderId="9" xfId="0" applyFont="1" applyFill="1" applyBorder="1" applyAlignment="1">
      <alignment horizontal="center" wrapText="1"/>
    </xf>
    <xf numFmtId="0" fontId="34" fillId="0" borderId="13" xfId="1" applyNumberFormat="1" applyFont="1" applyFill="1" applyBorder="1" applyAlignment="1">
      <alignment horizontal="left" vertical="center"/>
    </xf>
    <xf numFmtId="164" fontId="34" fillId="0" borderId="13" xfId="1" applyNumberFormat="1" applyFont="1" applyFill="1" applyBorder="1" applyAlignment="1">
      <alignment horizontal="center" vertical="center"/>
    </xf>
    <xf numFmtId="164" fontId="10" fillId="0" borderId="1" xfId="1" applyNumberFormat="1" applyFont="1" applyFill="1" applyBorder="1"/>
    <xf numFmtId="164" fontId="15" fillId="0" borderId="1" xfId="1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wrapText="1"/>
    </xf>
    <xf numFmtId="164" fontId="34" fillId="2" borderId="2" xfId="1" applyNumberFormat="1" applyFont="1" applyFill="1" applyBorder="1" applyAlignment="1">
      <alignment horizontal="center" vertical="center"/>
    </xf>
    <xf numFmtId="164" fontId="34" fillId="2" borderId="8" xfId="1" applyNumberFormat="1" applyFont="1" applyFill="1" applyBorder="1" applyAlignment="1">
      <alignment horizontal="center" vertical="center"/>
    </xf>
    <xf numFmtId="0" fontId="34" fillId="0" borderId="31" xfId="1" applyNumberFormat="1" applyFont="1" applyFill="1" applyBorder="1" applyAlignment="1">
      <alignment horizontal="left" vertical="center"/>
    </xf>
    <xf numFmtId="164" fontId="34" fillId="0" borderId="31" xfId="1" applyNumberFormat="1" applyFont="1" applyFill="1" applyBorder="1" applyAlignment="1">
      <alignment horizontal="center" vertical="center"/>
    </xf>
    <xf numFmtId="164" fontId="10" fillId="0" borderId="9" xfId="1" applyNumberFormat="1" applyFont="1" applyFill="1" applyBorder="1"/>
    <xf numFmtId="164" fontId="15" fillId="0" borderId="9" xfId="1" applyNumberFormat="1" applyFont="1" applyFill="1" applyBorder="1" applyAlignment="1">
      <alignment horizontal="right" vertical="center"/>
    </xf>
    <xf numFmtId="0" fontId="10" fillId="0" borderId="9" xfId="0" applyFont="1" applyFill="1" applyBorder="1" applyAlignment="1">
      <alignment horizontal="center" wrapText="1"/>
    </xf>
    <xf numFmtId="164" fontId="21" fillId="0" borderId="1" xfId="1" applyNumberFormat="1" applyFont="1" applyFill="1" applyBorder="1" applyAlignment="1">
      <alignment horizontal="center" vertical="center"/>
    </xf>
    <xf numFmtId="164" fontId="16" fillId="0" borderId="3" xfId="1" applyNumberFormat="1" applyFont="1" applyFill="1" applyBorder="1" applyAlignment="1">
      <alignment horizontal="right" vertical="center"/>
    </xf>
    <xf numFmtId="164" fontId="40" fillId="0" borderId="1" xfId="1" applyNumberFormat="1" applyFont="1" applyFill="1" applyBorder="1" applyAlignment="1">
      <alignment horizontal="center" wrapText="1"/>
    </xf>
    <xf numFmtId="0" fontId="40" fillId="0" borderId="14" xfId="0" applyFont="1" applyFill="1" applyBorder="1" applyAlignment="1">
      <alignment horizontal="center" wrapText="1"/>
    </xf>
    <xf numFmtId="164" fontId="16" fillId="2" borderId="2" xfId="1" applyNumberFormat="1" applyFont="1" applyFill="1" applyBorder="1" applyAlignment="1">
      <alignment horizontal="center" vertical="center"/>
    </xf>
    <xf numFmtId="164" fontId="16" fillId="2" borderId="8" xfId="1" applyNumberFormat="1" applyFont="1" applyFill="1" applyBorder="1" applyAlignment="1">
      <alignment horizontal="center" vertical="center"/>
    </xf>
    <xf numFmtId="164" fontId="21" fillId="0" borderId="9" xfId="1" applyNumberFormat="1" applyFont="1" applyFill="1" applyBorder="1" applyAlignment="1">
      <alignment horizontal="center" vertical="center"/>
    </xf>
    <xf numFmtId="164" fontId="16" fillId="0" borderId="26" xfId="1" applyNumberFormat="1" applyFont="1" applyFill="1" applyBorder="1" applyAlignment="1">
      <alignment horizontal="right" vertical="center"/>
    </xf>
    <xf numFmtId="164" fontId="40" fillId="0" borderId="9" xfId="1" applyNumberFormat="1" applyFont="1" applyFill="1" applyBorder="1" applyAlignment="1">
      <alignment horizontal="center" wrapText="1"/>
    </xf>
    <xf numFmtId="14" fontId="16" fillId="0" borderId="1" xfId="1" applyNumberFormat="1" applyFont="1" applyFill="1" applyBorder="1"/>
    <xf numFmtId="14" fontId="19" fillId="0" borderId="1" xfId="0" applyNumberFormat="1" applyFont="1" applyFill="1" applyBorder="1"/>
    <xf numFmtId="165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/>
    <xf numFmtId="164" fontId="19" fillId="2" borderId="9" xfId="1" applyNumberFormat="1" applyFont="1" applyFill="1" applyBorder="1" applyAlignment="1">
      <alignment wrapText="1"/>
    </xf>
    <xf numFmtId="0" fontId="19" fillId="0" borderId="9" xfId="1" applyNumberFormat="1" applyFont="1" applyFill="1" applyBorder="1" applyAlignment="1">
      <alignment horizontal="left" wrapText="1"/>
    </xf>
    <xf numFmtId="43" fontId="16" fillId="0" borderId="9" xfId="1" applyFont="1" applyFill="1" applyBorder="1"/>
    <xf numFmtId="43" fontId="40" fillId="0" borderId="9" xfId="1" applyFont="1" applyFill="1" applyBorder="1"/>
    <xf numFmtId="14" fontId="16" fillId="0" borderId="9" xfId="1" applyNumberFormat="1" applyFont="1" applyFill="1" applyBorder="1"/>
    <xf numFmtId="14" fontId="19" fillId="0" borderId="9" xfId="0" applyNumberFormat="1" applyFont="1" applyFill="1" applyBorder="1"/>
    <xf numFmtId="165" fontId="19" fillId="0" borderId="9" xfId="1" applyNumberFormat="1" applyFont="1" applyFill="1" applyBorder="1" applyAlignment="1">
      <alignment wrapText="1"/>
    </xf>
    <xf numFmtId="0" fontId="19" fillId="2" borderId="9" xfId="0" applyFont="1" applyFill="1" applyBorder="1"/>
    <xf numFmtId="164" fontId="19" fillId="0" borderId="9" xfId="0" applyNumberFormat="1" applyFont="1" applyFill="1" applyBorder="1"/>
    <xf numFmtId="0" fontId="34" fillId="0" borderId="1" xfId="1" applyNumberFormat="1" applyFont="1" applyFill="1" applyBorder="1" applyAlignment="1">
      <alignment horizontal="left" vertical="center"/>
    </xf>
    <xf numFmtId="164" fontId="15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34" fillId="2" borderId="1" xfId="1" applyNumberFormat="1" applyFont="1" applyFill="1" applyBorder="1" applyAlignment="1">
      <alignment horizontal="center" vertical="center"/>
    </xf>
    <xf numFmtId="164" fontId="34" fillId="2" borderId="9" xfId="1" applyNumberFormat="1" applyFont="1" applyFill="1" applyBorder="1" applyAlignment="1">
      <alignment horizontal="center" vertical="center"/>
    </xf>
    <xf numFmtId="0" fontId="34" fillId="0" borderId="9" xfId="1" applyNumberFormat="1" applyFont="1" applyFill="1" applyBorder="1" applyAlignment="1">
      <alignment horizontal="left" vertical="center"/>
    </xf>
    <xf numFmtId="164" fontId="7" fillId="0" borderId="9" xfId="1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0" fontId="21" fillId="0" borderId="1" xfId="1" applyNumberFormat="1" applyFont="1" applyFill="1" applyBorder="1" applyAlignment="1">
      <alignment horizontal="left" vertical="center"/>
    </xf>
    <xf numFmtId="164" fontId="16" fillId="0" borderId="14" xfId="0" applyNumberFormat="1" applyFont="1" applyFill="1" applyBorder="1" applyAlignment="1">
      <alignment horizontal="center" wrapText="1"/>
    </xf>
    <xf numFmtId="164" fontId="19" fillId="0" borderId="14" xfId="0" applyNumberFormat="1" applyFont="1" applyFill="1" applyBorder="1" applyAlignment="1">
      <alignment horizontal="center" wrapText="1"/>
    </xf>
    <xf numFmtId="164" fontId="19" fillId="0" borderId="14" xfId="1" applyNumberFormat="1" applyFont="1" applyFill="1" applyBorder="1" applyAlignment="1">
      <alignment horizontal="center" wrapText="1"/>
    </xf>
    <xf numFmtId="164" fontId="19" fillId="0" borderId="1" xfId="1" applyNumberFormat="1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43" fontId="19" fillId="0" borderId="14" xfId="1" applyFont="1" applyFill="1" applyBorder="1" applyAlignment="1">
      <alignment horizontal="center" wrapText="1"/>
    </xf>
    <xf numFmtId="164" fontId="21" fillId="2" borderId="1" xfId="1" applyNumberFormat="1" applyFont="1" applyFill="1" applyBorder="1" applyAlignment="1">
      <alignment horizontal="center" vertical="center"/>
    </xf>
    <xf numFmtId="164" fontId="21" fillId="2" borderId="9" xfId="1" applyNumberFormat="1" applyFont="1" applyFill="1" applyBorder="1" applyAlignment="1">
      <alignment horizontal="center" vertical="center"/>
    </xf>
    <xf numFmtId="0" fontId="21" fillId="0" borderId="9" xfId="1" applyNumberFormat="1" applyFont="1" applyFill="1" applyBorder="1" applyAlignment="1">
      <alignment horizontal="left" vertical="center"/>
    </xf>
    <xf numFmtId="164" fontId="16" fillId="0" borderId="9" xfId="0" applyNumberFormat="1" applyFont="1" applyFill="1" applyBorder="1" applyAlignment="1">
      <alignment horizontal="center" wrapText="1"/>
    </xf>
    <xf numFmtId="164" fontId="19" fillId="0" borderId="9" xfId="0" applyNumberFormat="1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horizontal="center" wrapText="1"/>
    </xf>
    <xf numFmtId="43" fontId="19" fillId="0" borderId="9" xfId="1" applyFont="1" applyFill="1" applyBorder="1" applyAlignment="1">
      <alignment horizontal="center" wrapText="1"/>
    </xf>
    <xf numFmtId="43" fontId="19" fillId="0" borderId="9" xfId="1" applyFont="1" applyFill="1" applyBorder="1"/>
    <xf numFmtId="14" fontId="21" fillId="0" borderId="14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horizontal="right" vertical="center"/>
    </xf>
    <xf numFmtId="164" fontId="40" fillId="0" borderId="14" xfId="1" applyNumberFormat="1" applyFont="1" applyFill="1" applyBorder="1" applyAlignment="1">
      <alignment horizontal="center" vertical="center" wrapText="1"/>
    </xf>
    <xf numFmtId="164" fontId="40" fillId="0" borderId="1" xfId="1" applyNumberFormat="1" applyFont="1" applyFill="1" applyBorder="1"/>
    <xf numFmtId="14" fontId="21" fillId="0" borderId="9" xfId="1" applyNumberFormat="1" applyFont="1" applyFill="1" applyBorder="1" applyAlignment="1">
      <alignment horizontal="center" vertical="center"/>
    </xf>
    <xf numFmtId="164" fontId="21" fillId="0" borderId="9" xfId="1" applyNumberFormat="1" applyFont="1" applyFill="1" applyBorder="1" applyAlignment="1">
      <alignment horizontal="right" vertical="center"/>
    </xf>
    <xf numFmtId="164" fontId="40" fillId="0" borderId="9" xfId="1" applyNumberFormat="1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left"/>
    </xf>
    <xf numFmtId="43" fontId="19" fillId="0" borderId="14" xfId="1" applyFont="1" applyFill="1" applyBorder="1"/>
    <xf numFmtId="164" fontId="19" fillId="0" borderId="1" xfId="1" applyNumberFormat="1" applyFont="1" applyFill="1" applyBorder="1" applyAlignment="1">
      <alignment horizontal="center"/>
    </xf>
    <xf numFmtId="164" fontId="19" fillId="0" borderId="9" xfId="1" applyNumberFormat="1" applyFont="1" applyFill="1" applyBorder="1" applyAlignment="1">
      <alignment horizontal="center"/>
    </xf>
    <xf numFmtId="164" fontId="19" fillId="13" borderId="14" xfId="1" applyNumberFormat="1" applyFont="1" applyFill="1" applyBorder="1"/>
    <xf numFmtId="43" fontId="19" fillId="13" borderId="14" xfId="1" applyFont="1" applyFill="1" applyBorder="1"/>
    <xf numFmtId="164" fontId="19" fillId="13" borderId="9" xfId="1" applyNumberFormat="1" applyFont="1" applyFill="1" applyBorder="1"/>
    <xf numFmtId="43" fontId="19" fillId="13" borderId="9" xfId="1" applyFont="1" applyFill="1" applyBorder="1"/>
    <xf numFmtId="164" fontId="19" fillId="13" borderId="1" xfId="1" applyNumberFormat="1" applyFont="1" applyFill="1" applyBorder="1"/>
    <xf numFmtId="0" fontId="15" fillId="0" borderId="0" xfId="0" applyFont="1" applyFill="1"/>
    <xf numFmtId="0" fontId="16" fillId="0" borderId="0" xfId="0" applyFont="1" applyFill="1"/>
    <xf numFmtId="3" fontId="15" fillId="0" borderId="0" xfId="0" applyNumberFormat="1" applyFont="1" applyFill="1"/>
    <xf numFmtId="3" fontId="16" fillId="0" borderId="0" xfId="0" applyNumberFormat="1" applyFont="1" applyFill="1"/>
    <xf numFmtId="164" fontId="18" fillId="13" borderId="14" xfId="1" applyNumberFormat="1" applyFont="1" applyFill="1" applyBorder="1"/>
    <xf numFmtId="43" fontId="18" fillId="13" borderId="14" xfId="1" applyFont="1" applyFill="1" applyBorder="1"/>
    <xf numFmtId="164" fontId="19" fillId="0" borderId="0" xfId="1" applyNumberFormat="1" applyFont="1" applyFill="1" applyAlignment="1">
      <alignment horizontal="center"/>
    </xf>
    <xf numFmtId="0" fontId="40" fillId="0" borderId="0" xfId="0" applyFont="1" applyFill="1" applyAlignment="1">
      <alignment horizontal="right"/>
    </xf>
    <xf numFmtId="0" fontId="17" fillId="2" borderId="3" xfId="0" applyFont="1" applyFill="1" applyBorder="1" applyAlignment="1">
      <alignment horizontal="right"/>
    </xf>
    <xf numFmtId="0" fontId="17" fillId="2" borderId="12" xfId="0" applyFont="1" applyFill="1" applyBorder="1" applyAlignment="1">
      <alignment horizontal="right"/>
    </xf>
    <xf numFmtId="164" fontId="18" fillId="0" borderId="5" xfId="1" applyNumberFormat="1" applyFont="1" applyBorder="1" applyAlignment="1">
      <alignment horizontal="center" vertical="center" wrapText="1"/>
    </xf>
    <xf numFmtId="164" fontId="18" fillId="0" borderId="8" xfId="1" applyNumberFormat="1" applyFont="1" applyBorder="1" applyAlignment="1">
      <alignment horizontal="center" vertical="center" wrapText="1"/>
    </xf>
    <xf numFmtId="14" fontId="18" fillId="0" borderId="6" xfId="1" applyNumberFormat="1" applyFont="1" applyBorder="1" applyAlignment="1">
      <alignment horizontal="center" vertical="center" wrapText="1"/>
    </xf>
    <xf numFmtId="14" fontId="18" fillId="0" borderId="9" xfId="1" applyNumberFormat="1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43" fontId="18" fillId="0" borderId="4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43" fontId="40" fillId="7" borderId="0" xfId="1" applyFont="1" applyFill="1" applyAlignment="1">
      <alignment horizontal="center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wrapText="1"/>
    </xf>
    <xf numFmtId="0" fontId="19" fillId="6" borderId="28" xfId="0" applyFont="1" applyFill="1" applyBorder="1" applyAlignment="1">
      <alignment horizontal="center" wrapText="1"/>
    </xf>
    <xf numFmtId="0" fontId="19" fillId="6" borderId="29" xfId="0" applyFont="1" applyFill="1" applyBorder="1" applyAlignment="1">
      <alignment horizontal="center" wrapText="1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2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/>
    </xf>
    <xf numFmtId="0" fontId="19" fillId="6" borderId="28" xfId="0" applyFont="1" applyFill="1" applyBorder="1" applyAlignment="1">
      <alignment horizontal="center"/>
    </xf>
    <xf numFmtId="0" fontId="19" fillId="6" borderId="29" xfId="0" applyFont="1" applyFill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9" fillId="0" borderId="29" xfId="0" applyFont="1" applyBorder="1" applyAlignment="1">
      <alignment horizontal="center"/>
    </xf>
    <xf numFmtId="164" fontId="19" fillId="0" borderId="3" xfId="1" applyNumberFormat="1" applyFont="1" applyBorder="1" applyAlignment="1">
      <alignment horizontal="right"/>
    </xf>
    <xf numFmtId="164" fontId="19" fillId="0" borderId="12" xfId="1" applyNumberFormat="1" applyFont="1" applyBorder="1" applyAlignment="1">
      <alignment horizontal="right"/>
    </xf>
    <xf numFmtId="164" fontId="19" fillId="0" borderId="13" xfId="1" applyNumberFormat="1" applyFont="1" applyBorder="1" applyAlignment="1">
      <alignment horizontal="right"/>
    </xf>
    <xf numFmtId="0" fontId="19" fillId="2" borderId="3" xfId="0" applyFont="1" applyFill="1" applyBorder="1" applyAlignment="1">
      <alignment horizontal="center"/>
    </xf>
    <xf numFmtId="0" fontId="19" fillId="2" borderId="12" xfId="0" applyFont="1" applyFill="1" applyBorder="1" applyAlignment="1">
      <alignment horizontal="center"/>
    </xf>
    <xf numFmtId="0" fontId="24" fillId="7" borderId="25" xfId="0" applyFont="1" applyFill="1" applyBorder="1" applyAlignment="1">
      <alignment horizontal="center" wrapText="1"/>
    </xf>
    <xf numFmtId="0" fontId="24" fillId="7" borderId="28" xfId="0" applyFont="1" applyFill="1" applyBorder="1" applyAlignment="1">
      <alignment horizontal="center" wrapText="1"/>
    </xf>
    <xf numFmtId="0" fontId="24" fillId="7" borderId="29" xfId="0" applyFont="1" applyFill="1" applyBorder="1" applyAlignment="1">
      <alignment horizontal="center" wrapText="1"/>
    </xf>
    <xf numFmtId="0" fontId="24" fillId="7" borderId="21" xfId="0" applyFont="1" applyFill="1" applyBorder="1" applyAlignment="1">
      <alignment horizontal="center" wrapText="1"/>
    </xf>
    <xf numFmtId="0" fontId="24" fillId="7" borderId="30" xfId="0" applyFont="1" applyFill="1" applyBorder="1" applyAlignment="1">
      <alignment horizontal="center" wrapText="1"/>
    </xf>
    <xf numFmtId="0" fontId="24" fillId="7" borderId="17" xfId="0" applyFont="1" applyFill="1" applyBorder="1" applyAlignment="1">
      <alignment horizontal="center" wrapText="1"/>
    </xf>
    <xf numFmtId="0" fontId="25" fillId="0" borderId="0" xfId="0" applyFont="1" applyFill="1" applyAlignment="1">
      <alignment horizontal="left"/>
    </xf>
    <xf numFmtId="164" fontId="17" fillId="5" borderId="0" xfId="1" applyNumberFormat="1" applyFont="1" applyFill="1" applyAlignment="1">
      <alignment horizontal="left"/>
    </xf>
    <xf numFmtId="0" fontId="25" fillId="6" borderId="3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 wrapText="1"/>
    </xf>
    <xf numFmtId="164" fontId="24" fillId="0" borderId="5" xfId="1" applyNumberFormat="1" applyFont="1" applyBorder="1" applyAlignment="1">
      <alignment horizontal="center" vertical="center" wrapText="1"/>
    </xf>
    <xf numFmtId="164" fontId="24" fillId="0" borderId="8" xfId="1" applyNumberFormat="1" applyFont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43" fontId="24" fillId="0" borderId="4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0" fontId="26" fillId="7" borderId="12" xfId="0" applyFont="1" applyFill="1" applyBorder="1" applyAlignment="1">
      <alignment horizontal="center" vertical="center" wrapText="1"/>
    </xf>
    <xf numFmtId="0" fontId="26" fillId="7" borderId="13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164" fontId="24" fillId="2" borderId="0" xfId="1" applyNumberFormat="1" applyFont="1" applyFill="1" applyAlignment="1">
      <alignment horizontal="left"/>
    </xf>
    <xf numFmtId="164" fontId="26" fillId="6" borderId="0" xfId="1" applyNumberFormat="1" applyFont="1" applyFill="1" applyAlignment="1">
      <alignment horizontal="center"/>
    </xf>
    <xf numFmtId="0" fontId="24" fillId="6" borderId="25" xfId="0" applyFont="1" applyFill="1" applyBorder="1" applyAlignment="1">
      <alignment horizontal="center" wrapText="1"/>
    </xf>
    <xf numFmtId="0" fontId="24" fillId="6" borderId="28" xfId="0" applyFont="1" applyFill="1" applyBorder="1" applyAlignment="1">
      <alignment horizontal="center" wrapText="1"/>
    </xf>
    <xf numFmtId="0" fontId="24" fillId="6" borderId="29" xfId="0" applyFont="1" applyFill="1" applyBorder="1" applyAlignment="1">
      <alignment horizontal="center" wrapText="1"/>
    </xf>
    <xf numFmtId="0" fontId="24" fillId="6" borderId="21" xfId="0" applyFont="1" applyFill="1" applyBorder="1" applyAlignment="1">
      <alignment horizontal="center" wrapText="1"/>
    </xf>
    <xf numFmtId="0" fontId="24" fillId="6" borderId="30" xfId="0" applyFont="1" applyFill="1" applyBorder="1" applyAlignment="1">
      <alignment horizontal="center" wrapText="1"/>
    </xf>
    <xf numFmtId="0" fontId="24" fillId="6" borderId="17" xfId="0" applyFont="1" applyFill="1" applyBorder="1" applyAlignment="1">
      <alignment horizontal="center" wrapText="1"/>
    </xf>
    <xf numFmtId="0" fontId="26" fillId="2" borderId="3" xfId="0" applyFont="1" applyFill="1" applyBorder="1" applyAlignment="1">
      <alignment horizontal="right"/>
    </xf>
    <xf numFmtId="0" fontId="26" fillId="2" borderId="12" xfId="0" applyFont="1" applyFill="1" applyBorder="1" applyAlignment="1">
      <alignment horizontal="right"/>
    </xf>
    <xf numFmtId="0" fontId="26" fillId="2" borderId="13" xfId="0" applyFont="1" applyFill="1" applyBorder="1" applyAlignment="1">
      <alignment horizontal="right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64" fontId="24" fillId="2" borderId="3" xfId="1" applyNumberFormat="1" applyFont="1" applyFill="1" applyBorder="1" applyAlignment="1">
      <alignment horizontal="center" vertical="center" wrapText="1"/>
    </xf>
    <xf numFmtId="164" fontId="24" fillId="2" borderId="13" xfId="1" applyNumberFormat="1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0" fontId="24" fillId="0" borderId="19" xfId="0" applyNumberFormat="1" applyFont="1" applyBorder="1" applyAlignment="1">
      <alignment horizontal="center" vertical="center" wrapText="1"/>
    </xf>
    <xf numFmtId="0" fontId="24" fillId="0" borderId="10" xfId="0" applyNumberFormat="1" applyFont="1" applyBorder="1" applyAlignment="1">
      <alignment horizontal="center" vertical="center" wrapText="1"/>
    </xf>
    <xf numFmtId="164" fontId="24" fillId="0" borderId="19" xfId="1" applyNumberFormat="1" applyFont="1" applyBorder="1" applyAlignment="1">
      <alignment horizontal="center" vertical="center" wrapText="1"/>
    </xf>
    <xf numFmtId="164" fontId="24" fillId="0" borderId="10" xfId="1" applyNumberFormat="1" applyFont="1" applyBorder="1" applyAlignment="1">
      <alignment horizontal="center" vertical="center" wrapText="1"/>
    </xf>
    <xf numFmtId="0" fontId="18" fillId="7" borderId="25" xfId="0" applyFont="1" applyFill="1" applyBorder="1" applyAlignment="1">
      <alignment horizontal="center" wrapText="1"/>
    </xf>
    <xf numFmtId="0" fontId="18" fillId="7" borderId="28" xfId="0" applyFont="1" applyFill="1" applyBorder="1" applyAlignment="1">
      <alignment horizontal="center" wrapText="1"/>
    </xf>
    <xf numFmtId="0" fontId="18" fillId="7" borderId="29" xfId="0" applyFont="1" applyFill="1" applyBorder="1" applyAlignment="1">
      <alignment horizontal="center" wrapText="1"/>
    </xf>
    <xf numFmtId="0" fontId="18" fillId="7" borderId="21" xfId="0" applyFont="1" applyFill="1" applyBorder="1" applyAlignment="1">
      <alignment horizontal="center" wrapText="1"/>
    </xf>
    <xf numFmtId="0" fontId="18" fillId="7" borderId="30" xfId="0" applyFont="1" applyFill="1" applyBorder="1" applyAlignment="1">
      <alignment horizontal="center" wrapText="1"/>
    </xf>
    <xf numFmtId="0" fontId="18" fillId="7" borderId="17" xfId="0" applyFont="1" applyFill="1" applyBorder="1" applyAlignment="1">
      <alignment horizont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43" fontId="19" fillId="2" borderId="22" xfId="1" applyFont="1" applyFill="1" applyBorder="1" applyAlignment="1">
      <alignment horizontal="center" vertical="center" wrapText="1"/>
    </xf>
    <xf numFmtId="43" fontId="19" fillId="2" borderId="23" xfId="1" applyFont="1" applyFill="1" applyBorder="1" applyAlignment="1">
      <alignment horizontal="center" vertical="center" wrapText="1"/>
    </xf>
    <xf numFmtId="43" fontId="19" fillId="2" borderId="24" xfId="1" applyFont="1" applyFill="1" applyBorder="1" applyAlignment="1">
      <alignment horizontal="center" vertical="center" wrapText="1"/>
    </xf>
    <xf numFmtId="164" fontId="18" fillId="7" borderId="22" xfId="1" applyNumberFormat="1" applyFont="1" applyFill="1" applyBorder="1" applyAlignment="1">
      <alignment horizontal="center" vertical="center" wrapText="1"/>
    </xf>
    <xf numFmtId="164" fontId="18" fillId="7" borderId="24" xfId="1" applyNumberFormat="1" applyFont="1" applyFill="1" applyBorder="1" applyAlignment="1">
      <alignment horizontal="center" vertical="center" wrapText="1"/>
    </xf>
    <xf numFmtId="164" fontId="18" fillId="6" borderId="22" xfId="1" applyNumberFormat="1" applyFont="1" applyFill="1" applyBorder="1" applyAlignment="1">
      <alignment horizontal="center" vertical="center" wrapText="1"/>
    </xf>
    <xf numFmtId="164" fontId="18" fillId="6" borderId="24" xfId="1" applyNumberFormat="1" applyFont="1" applyFill="1" applyBorder="1" applyAlignment="1">
      <alignment horizontal="center" vertical="center" wrapText="1"/>
    </xf>
    <xf numFmtId="164" fontId="18" fillId="4" borderId="19" xfId="1" applyNumberFormat="1" applyFont="1" applyFill="1" applyBorder="1" applyAlignment="1">
      <alignment horizontal="center" vertical="center" wrapText="1"/>
    </xf>
    <xf numFmtId="164" fontId="18" fillId="4" borderId="10" xfId="1" applyNumberFormat="1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wrapText="1"/>
    </xf>
    <xf numFmtId="0" fontId="18" fillId="7" borderId="3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43" fontId="18" fillId="2" borderId="3" xfId="1" applyFont="1" applyFill="1" applyBorder="1" applyAlignment="1">
      <alignment horizontal="right"/>
    </xf>
    <xf numFmtId="43" fontId="18" fillId="2" borderId="12" xfId="1" applyFont="1" applyFill="1" applyBorder="1" applyAlignment="1">
      <alignment horizontal="right"/>
    </xf>
    <xf numFmtId="43" fontId="18" fillId="2" borderId="13" xfId="1" applyFont="1" applyFill="1" applyBorder="1" applyAlignment="1">
      <alignment horizontal="right"/>
    </xf>
    <xf numFmtId="164" fontId="24" fillId="7" borderId="3" xfId="1" applyNumberFormat="1" applyFont="1" applyFill="1" applyBorder="1" applyAlignment="1">
      <alignment horizontal="center"/>
    </xf>
    <xf numFmtId="164" fontId="24" fillId="7" borderId="12" xfId="1" applyNumberFormat="1" applyFont="1" applyFill="1" applyBorder="1" applyAlignment="1">
      <alignment horizontal="center"/>
    </xf>
    <xf numFmtId="164" fontId="24" fillId="7" borderId="13" xfId="1" applyNumberFormat="1" applyFont="1" applyFill="1" applyBorder="1" applyAlignment="1">
      <alignment horizontal="center"/>
    </xf>
    <xf numFmtId="164" fontId="24" fillId="6" borderId="1" xfId="1" applyNumberFormat="1" applyFont="1" applyFill="1" applyBorder="1" applyAlignment="1">
      <alignment horizontal="center"/>
    </xf>
    <xf numFmtId="164" fontId="24" fillId="2" borderId="3" xfId="1" applyNumberFormat="1" applyFont="1" applyFill="1" applyBorder="1" applyAlignment="1">
      <alignment horizontal="center"/>
    </xf>
    <xf numFmtId="164" fontId="24" fillId="2" borderId="12" xfId="1" applyNumberFormat="1" applyFont="1" applyFill="1" applyBorder="1" applyAlignment="1">
      <alignment horizontal="center"/>
    </xf>
    <xf numFmtId="43" fontId="18" fillId="7" borderId="26" xfId="1" applyFont="1" applyFill="1" applyBorder="1" applyAlignment="1">
      <alignment horizontal="center" vertical="center" wrapText="1"/>
    </xf>
    <xf numFmtId="43" fontId="18" fillId="7" borderId="31" xfId="1" applyFont="1" applyFill="1" applyBorder="1" applyAlignment="1">
      <alignment horizontal="center" vertical="center" wrapText="1"/>
    </xf>
    <xf numFmtId="43" fontId="18" fillId="6" borderId="26" xfId="1" applyFont="1" applyFill="1" applyBorder="1" applyAlignment="1">
      <alignment horizontal="center" vertical="center" wrapText="1"/>
    </xf>
    <xf numFmtId="43" fontId="18" fillId="6" borderId="31" xfId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center" vertical="center" wrapText="1"/>
    </xf>
    <xf numFmtId="43" fontId="18" fillId="0" borderId="33" xfId="1" applyFont="1" applyFill="1" applyBorder="1" applyAlignment="1">
      <alignment horizontal="center" vertical="center" wrapText="1"/>
    </xf>
    <xf numFmtId="164" fontId="18" fillId="6" borderId="19" xfId="1" applyNumberFormat="1" applyFont="1" applyFill="1" applyBorder="1" applyAlignment="1">
      <alignment horizontal="center" vertical="center" wrapText="1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24" fillId="2" borderId="1" xfId="1" applyNumberFormat="1" applyFont="1" applyFill="1" applyBorder="1" applyAlignment="1">
      <alignment horizontal="center"/>
    </xf>
    <xf numFmtId="43" fontId="27" fillId="7" borderId="3" xfId="1" applyFont="1" applyFill="1" applyBorder="1" applyAlignment="1">
      <alignment horizontal="center"/>
    </xf>
    <xf numFmtId="43" fontId="27" fillId="7" borderId="12" xfId="1" applyFont="1" applyFill="1" applyBorder="1" applyAlignment="1">
      <alignment horizontal="center"/>
    </xf>
    <xf numFmtId="43" fontId="27" fillId="7" borderId="13" xfId="1" applyFont="1" applyFill="1" applyBorder="1" applyAlignment="1">
      <alignment horizontal="center"/>
    </xf>
    <xf numFmtId="164" fontId="18" fillId="6" borderId="1" xfId="1" applyNumberFormat="1" applyFont="1" applyFill="1" applyBorder="1" applyAlignment="1">
      <alignment horizontal="center"/>
    </xf>
    <xf numFmtId="43" fontId="18" fillId="7" borderId="25" xfId="1" applyFont="1" applyFill="1" applyBorder="1" applyAlignment="1">
      <alignment horizontal="center" vertical="center" wrapText="1"/>
    </xf>
    <xf numFmtId="43" fontId="18" fillId="7" borderId="28" xfId="1" applyFont="1" applyFill="1" applyBorder="1" applyAlignment="1">
      <alignment horizontal="center" vertical="center" wrapText="1"/>
    </xf>
    <xf numFmtId="43" fontId="18" fillId="7" borderId="21" xfId="1" applyFont="1" applyFill="1" applyBorder="1" applyAlignment="1">
      <alignment horizontal="center" vertical="center" wrapText="1"/>
    </xf>
    <xf numFmtId="43" fontId="18" fillId="7" borderId="30" xfId="1" applyFont="1" applyFill="1" applyBorder="1" applyAlignment="1">
      <alignment horizontal="center" vertical="center" wrapText="1"/>
    </xf>
    <xf numFmtId="164" fontId="18" fillId="7" borderId="3" xfId="1" applyNumberFormat="1" applyFont="1" applyFill="1" applyBorder="1" applyAlignment="1">
      <alignment horizontal="center"/>
    </xf>
    <xf numFmtId="164" fontId="18" fillId="7" borderId="12" xfId="1" applyNumberFormat="1" applyFont="1" applyFill="1" applyBorder="1" applyAlignment="1">
      <alignment horizontal="center"/>
    </xf>
    <xf numFmtId="164" fontId="18" fillId="7" borderId="13" xfId="1" applyNumberFormat="1" applyFont="1" applyFill="1" applyBorder="1" applyAlignment="1">
      <alignment horizontal="center"/>
    </xf>
    <xf numFmtId="164" fontId="18" fillId="2" borderId="3" xfId="1" applyNumberFormat="1" applyFont="1" applyFill="1" applyBorder="1" applyAlignment="1">
      <alignment horizontal="center"/>
    </xf>
    <xf numFmtId="164" fontId="18" fillId="2" borderId="12" xfId="1" applyNumberFormat="1" applyFont="1" applyFill="1" applyBorder="1" applyAlignment="1">
      <alignment horizontal="center"/>
    </xf>
    <xf numFmtId="43" fontId="18" fillId="2" borderId="26" xfId="1" applyFont="1" applyFill="1" applyBorder="1" applyAlignment="1">
      <alignment horizontal="center" vertical="center" wrapText="1"/>
    </xf>
    <xf numFmtId="43" fontId="18" fillId="2" borderId="33" xfId="1" applyFont="1" applyFill="1" applyBorder="1" applyAlignment="1">
      <alignment horizontal="center" vertical="center" wrapText="1"/>
    </xf>
    <xf numFmtId="43" fontId="18" fillId="2" borderId="31" xfId="1" applyFont="1" applyFill="1" applyBorder="1" applyAlignment="1">
      <alignment horizontal="center" vertical="center" wrapText="1"/>
    </xf>
    <xf numFmtId="0" fontId="26" fillId="5" borderId="15" xfId="0" applyFont="1" applyFill="1" applyBorder="1" applyAlignment="1">
      <alignment horizontal="center" wrapText="1"/>
    </xf>
    <xf numFmtId="0" fontId="26" fillId="5" borderId="10" xfId="0" applyFont="1" applyFill="1" applyBorder="1" applyAlignment="1">
      <alignment horizontal="center" wrapText="1"/>
    </xf>
    <xf numFmtId="0" fontId="24" fillId="0" borderId="20" xfId="0" applyFont="1" applyBorder="1" applyAlignment="1">
      <alignment horizontal="center" wrapText="1"/>
    </xf>
    <xf numFmtId="0" fontId="24" fillId="0" borderId="0" xfId="0" applyFont="1" applyBorder="1" applyAlignment="1">
      <alignment horizontal="center" wrapText="1"/>
    </xf>
    <xf numFmtId="0" fontId="24" fillId="0" borderId="32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0" fontId="24" fillId="0" borderId="30" xfId="0" applyFont="1" applyBorder="1" applyAlignment="1">
      <alignment horizontal="center" wrapText="1"/>
    </xf>
    <xf numFmtId="0" fontId="24" fillId="0" borderId="17" xfId="0" applyFont="1" applyBorder="1" applyAlignment="1">
      <alignment horizontal="center" wrapText="1"/>
    </xf>
    <xf numFmtId="164" fontId="19" fillId="0" borderId="3" xfId="0" applyNumberFormat="1" applyFont="1" applyBorder="1" applyAlignment="1">
      <alignment horizontal="right"/>
    </xf>
    <xf numFmtId="164" fontId="19" fillId="0" borderId="12" xfId="0" applyNumberFormat="1" applyFont="1" applyBorder="1" applyAlignment="1">
      <alignment horizontal="right"/>
    </xf>
    <xf numFmtId="164" fontId="19" fillId="0" borderId="13" xfId="0" applyNumberFormat="1" applyFont="1" applyBorder="1" applyAlignment="1">
      <alignment horizontal="right"/>
    </xf>
    <xf numFmtId="0" fontId="25" fillId="0" borderId="3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35" fillId="2" borderId="15" xfId="0" applyFont="1" applyFill="1" applyBorder="1" applyAlignment="1">
      <alignment horizontal="center"/>
    </xf>
    <xf numFmtId="0" fontId="35" fillId="2" borderId="10" xfId="0" applyFont="1" applyFill="1" applyBorder="1" applyAlignment="1">
      <alignment horizontal="center"/>
    </xf>
    <xf numFmtId="0" fontId="42" fillId="8" borderId="15" xfId="0" applyFont="1" applyFill="1" applyBorder="1" applyAlignment="1">
      <alignment horizontal="center"/>
    </xf>
    <xf numFmtId="0" fontId="42" fillId="8" borderId="10" xfId="0" applyFont="1" applyFill="1" applyBorder="1" applyAlignment="1">
      <alignment horizontal="center"/>
    </xf>
    <xf numFmtId="0" fontId="43" fillId="0" borderId="15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8" fillId="0" borderId="3" xfId="0" applyFont="1" applyBorder="1" applyAlignment="1">
      <alignment horizontal="right"/>
    </xf>
    <xf numFmtId="0" fontId="18" fillId="0" borderId="12" xfId="0" applyFont="1" applyBorder="1" applyAlignment="1">
      <alignment horizontal="right"/>
    </xf>
    <xf numFmtId="0" fontId="18" fillId="0" borderId="13" xfId="0" applyFont="1" applyBorder="1" applyAlignment="1">
      <alignment horizontal="right"/>
    </xf>
    <xf numFmtId="43" fontId="24" fillId="2" borderId="1" xfId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164" fontId="24" fillId="0" borderId="15" xfId="1" applyNumberFormat="1" applyFont="1" applyBorder="1" applyAlignment="1">
      <alignment horizontal="center"/>
    </xf>
    <xf numFmtId="164" fontId="24" fillId="0" borderId="10" xfId="1" applyNumberFormat="1" applyFont="1" applyBorder="1" applyAlignment="1">
      <alignment horizontal="center"/>
    </xf>
    <xf numFmtId="0" fontId="24" fillId="0" borderId="15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43" fontId="24" fillId="6" borderId="3" xfId="1" applyFont="1" applyFill="1" applyBorder="1" applyAlignment="1">
      <alignment horizontal="center" vertical="center" wrapText="1"/>
    </xf>
    <xf numFmtId="43" fontId="24" fillId="6" borderId="12" xfId="1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vertical="center" wrapText="1"/>
    </xf>
    <xf numFmtId="43" fontId="24" fillId="7" borderId="12" xfId="1" applyFont="1" applyFill="1" applyBorder="1" applyAlignment="1">
      <alignment horizontal="center" vertical="center" wrapText="1"/>
    </xf>
    <xf numFmtId="0" fontId="24" fillId="7" borderId="20" xfId="0" applyFont="1" applyFill="1" applyBorder="1" applyAlignment="1">
      <alignment horizontal="center" wrapText="1"/>
    </xf>
    <xf numFmtId="0" fontId="24" fillId="7" borderId="0" xfId="0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 wrapText="1"/>
    </xf>
    <xf numFmtId="43" fontId="18" fillId="4" borderId="15" xfId="1" applyFont="1" applyFill="1" applyBorder="1" applyAlignment="1">
      <alignment horizontal="center" wrapText="1"/>
    </xf>
    <xf numFmtId="43" fontId="18" fillId="4" borderId="10" xfId="1" applyFont="1" applyFill="1" applyBorder="1" applyAlignment="1">
      <alignment horizontal="center" wrapText="1"/>
    </xf>
    <xf numFmtId="43" fontId="28" fillId="7" borderId="7" xfId="1" applyFont="1" applyFill="1" applyBorder="1" applyAlignment="1">
      <alignment horizontal="center" vertical="center" wrapText="1"/>
    </xf>
    <xf numFmtId="43" fontId="28" fillId="7" borderId="11" xfId="1" applyFont="1" applyFill="1" applyBorder="1" applyAlignment="1">
      <alignment horizontal="center" vertical="center" wrapText="1"/>
    </xf>
    <xf numFmtId="43" fontId="27" fillId="2" borderId="22" xfId="1" applyFont="1" applyFill="1" applyBorder="1" applyAlignment="1">
      <alignment horizontal="center" vertical="center" wrapText="1"/>
    </xf>
    <xf numFmtId="43" fontId="27" fillId="2" borderId="23" xfId="1" applyFont="1" applyFill="1" applyBorder="1" applyAlignment="1">
      <alignment horizontal="center" vertical="center" wrapText="1"/>
    </xf>
    <xf numFmtId="43" fontId="27" fillId="2" borderId="24" xfId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43" fontId="24" fillId="6" borderId="1" xfId="1" applyFont="1" applyFill="1" applyBorder="1" applyAlignment="1">
      <alignment horizontal="center" vertical="center" wrapText="1"/>
    </xf>
    <xf numFmtId="43" fontId="24" fillId="7" borderId="25" xfId="1" applyFont="1" applyFill="1" applyBorder="1" applyAlignment="1">
      <alignment horizontal="center" vertical="center" wrapText="1"/>
    </xf>
    <xf numFmtId="43" fontId="24" fillId="7" borderId="28" xfId="1" applyFont="1" applyFill="1" applyBorder="1" applyAlignment="1">
      <alignment horizontal="center" vertical="center" wrapText="1"/>
    </xf>
    <xf numFmtId="43" fontId="24" fillId="7" borderId="29" xfId="1" applyFont="1" applyFill="1" applyBorder="1" applyAlignment="1">
      <alignment horizontal="center" vertical="center" wrapText="1"/>
    </xf>
    <xf numFmtId="43" fontId="18" fillId="5" borderId="1" xfId="1" applyFont="1" applyFill="1" applyBorder="1" applyAlignment="1">
      <alignment horizontal="center" vertical="center" wrapText="1"/>
    </xf>
    <xf numFmtId="164" fontId="17" fillId="2" borderId="3" xfId="1" applyNumberFormat="1" applyFont="1" applyFill="1" applyBorder="1" applyAlignment="1">
      <alignment horizontal="right"/>
    </xf>
    <xf numFmtId="164" fontId="17" fillId="2" borderId="12" xfId="1" applyNumberFormat="1" applyFont="1" applyFill="1" applyBorder="1" applyAlignment="1">
      <alignment horizontal="right"/>
    </xf>
    <xf numFmtId="43" fontId="18" fillId="7" borderId="1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/>
    </xf>
    <xf numFmtId="43" fontId="18" fillId="7" borderId="12" xfId="1" applyFont="1" applyFill="1" applyBorder="1" applyAlignment="1">
      <alignment horizontal="center" vertical="center"/>
    </xf>
    <xf numFmtId="43" fontId="18" fillId="7" borderId="13" xfId="1" applyFont="1" applyFill="1" applyBorder="1" applyAlignment="1">
      <alignment horizontal="center" vertical="center"/>
    </xf>
    <xf numFmtId="43" fontId="18" fillId="2" borderId="3" xfId="1" applyFont="1" applyFill="1" applyBorder="1" applyAlignment="1">
      <alignment horizontal="center" vertical="center"/>
    </xf>
    <xf numFmtId="43" fontId="18" fillId="2" borderId="12" xfId="1" applyFont="1" applyFill="1" applyBorder="1" applyAlignment="1">
      <alignment horizontal="center" vertical="center"/>
    </xf>
    <xf numFmtId="43" fontId="18" fillId="2" borderId="13" xfId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center" vertical="center"/>
    </xf>
    <xf numFmtId="0" fontId="18" fillId="0" borderId="6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43" fontId="18" fillId="6" borderId="1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 wrapText="1"/>
    </xf>
    <xf numFmtId="43" fontId="18" fillId="6" borderId="13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/>
    </xf>
    <xf numFmtId="43" fontId="18" fillId="6" borderId="12" xfId="1" applyFont="1" applyFill="1" applyBorder="1" applyAlignment="1">
      <alignment horizontal="center" vertical="center"/>
    </xf>
    <xf numFmtId="43" fontId="18" fillId="6" borderId="13" xfId="1" applyFont="1" applyFill="1" applyBorder="1" applyAlignment="1">
      <alignment horizontal="center" vertical="center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0" borderId="26" xfId="1" applyNumberFormat="1" applyFont="1" applyFill="1" applyBorder="1" applyAlignment="1">
      <alignment horizontal="center" vertical="center" wrapText="1"/>
    </xf>
    <xf numFmtId="164" fontId="18" fillId="0" borderId="33" xfId="1" applyNumberFormat="1" applyFont="1" applyFill="1" applyBorder="1" applyAlignment="1">
      <alignment horizontal="center" vertical="center" wrapText="1"/>
    </xf>
    <xf numFmtId="164" fontId="18" fillId="0" borderId="31" xfId="1" applyNumberFormat="1" applyFont="1" applyFill="1" applyBorder="1" applyAlignment="1">
      <alignment horizontal="center" vertical="center" wrapText="1"/>
    </xf>
    <xf numFmtId="43" fontId="18" fillId="2" borderId="15" xfId="1" applyFont="1" applyFill="1" applyBorder="1" applyAlignment="1">
      <alignment horizontal="center" vertical="center" wrapText="1"/>
    </xf>
    <xf numFmtId="43" fontId="18" fillId="2" borderId="10" xfId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center" wrapText="1"/>
    </xf>
    <xf numFmtId="43" fontId="17" fillId="7" borderId="13" xfId="1" applyFont="1" applyFill="1" applyBorder="1" applyAlignment="1">
      <alignment horizontal="center" wrapText="1"/>
    </xf>
    <xf numFmtId="43" fontId="17" fillId="6" borderId="3" xfId="1" applyFont="1" applyFill="1" applyBorder="1" applyAlignment="1">
      <alignment horizontal="center" wrapText="1"/>
    </xf>
    <xf numFmtId="43" fontId="17" fillId="6" borderId="13" xfId="1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right"/>
    </xf>
    <xf numFmtId="164" fontId="18" fillId="0" borderId="15" xfId="1" applyNumberFormat="1" applyFont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14" fontId="19" fillId="0" borderId="15" xfId="1" applyNumberFormat="1" applyFont="1" applyBorder="1" applyAlignment="1">
      <alignment horizontal="center" vertical="center" wrapText="1"/>
    </xf>
    <xf numFmtId="14" fontId="19" fillId="0" borderId="10" xfId="1" applyNumberFormat="1" applyFont="1" applyBorder="1" applyAlignment="1">
      <alignment horizontal="center" vertical="center" wrapText="1"/>
    </xf>
    <xf numFmtId="0" fontId="18" fillId="0" borderId="15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left" wrapText="1"/>
    </xf>
    <xf numFmtId="0" fontId="26" fillId="0" borderId="0" xfId="0" applyFont="1" applyFill="1" applyBorder="1" applyAlignment="1">
      <alignment horizontal="left" wrapText="1"/>
    </xf>
    <xf numFmtId="0" fontId="29" fillId="0" borderId="23" xfId="0" applyFont="1" applyBorder="1" applyAlignment="1">
      <alignment horizontal="center"/>
    </xf>
    <xf numFmtId="0" fontId="24" fillId="0" borderId="26" xfId="0" applyFont="1" applyFill="1" applyBorder="1" applyAlignment="1">
      <alignment horizontal="center" wrapText="1"/>
    </xf>
    <xf numFmtId="0" fontId="24" fillId="0" borderId="33" xfId="0" applyFont="1" applyFill="1" applyBorder="1" applyAlignment="1">
      <alignment horizontal="center" wrapText="1"/>
    </xf>
    <xf numFmtId="0" fontId="24" fillId="0" borderId="31" xfId="0" applyFont="1" applyFill="1" applyBorder="1" applyAlignment="1">
      <alignment horizontal="center" wrapText="1"/>
    </xf>
    <xf numFmtId="0" fontId="24" fillId="6" borderId="26" xfId="0" applyFont="1" applyFill="1" applyBorder="1" applyAlignment="1">
      <alignment horizontal="center" wrapText="1"/>
    </xf>
    <xf numFmtId="0" fontId="24" fillId="6" borderId="33" xfId="0" applyFont="1" applyFill="1" applyBorder="1" applyAlignment="1">
      <alignment horizontal="center" wrapText="1"/>
    </xf>
    <xf numFmtId="0" fontId="24" fillId="6" borderId="31" xfId="0" applyFont="1" applyFill="1" applyBorder="1" applyAlignment="1">
      <alignment horizontal="center" wrapText="1"/>
    </xf>
    <xf numFmtId="0" fontId="24" fillId="2" borderId="26" xfId="0" applyFont="1" applyFill="1" applyBorder="1" applyAlignment="1">
      <alignment horizontal="center" wrapText="1"/>
    </xf>
    <xf numFmtId="0" fontId="24" fillId="2" borderId="33" xfId="0" applyFont="1" applyFill="1" applyBorder="1" applyAlignment="1">
      <alignment horizontal="center" wrapText="1"/>
    </xf>
    <xf numFmtId="0" fontId="24" fillId="2" borderId="31" xfId="0" applyFont="1" applyFill="1" applyBorder="1" applyAlignment="1">
      <alignment horizontal="center" wrapText="1"/>
    </xf>
    <xf numFmtId="0" fontId="24" fillId="0" borderId="0" xfId="0" applyFont="1" applyAlignment="1">
      <alignment horizontal="left"/>
    </xf>
    <xf numFmtId="0" fontId="24" fillId="7" borderId="1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wrapText="1"/>
    </xf>
    <xf numFmtId="0" fontId="18" fillId="0" borderId="9" xfId="0" applyFont="1" applyBorder="1" applyAlignment="1">
      <alignment horizont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wrapText="1"/>
    </xf>
    <xf numFmtId="43" fontId="24" fillId="7" borderId="12" xfId="1" applyFont="1" applyFill="1" applyBorder="1" applyAlignment="1">
      <alignment horizontal="center" wrapText="1"/>
    </xf>
    <xf numFmtId="43" fontId="24" fillId="7" borderId="13" xfId="1" applyFont="1" applyFill="1" applyBorder="1" applyAlignment="1">
      <alignment horizontal="center" wrapText="1"/>
    </xf>
    <xf numFmtId="0" fontId="32" fillId="7" borderId="0" xfId="0" applyFont="1" applyFill="1" applyAlignment="1">
      <alignment horizontal="center" wrapText="1"/>
    </xf>
    <xf numFmtId="164" fontId="24" fillId="7" borderId="3" xfId="1" applyNumberFormat="1" applyFont="1" applyFill="1" applyBorder="1" applyAlignment="1">
      <alignment horizontal="center" wrapText="1"/>
    </xf>
    <xf numFmtId="164" fontId="24" fillId="7" borderId="12" xfId="1" applyNumberFormat="1" applyFont="1" applyFill="1" applyBorder="1" applyAlignment="1">
      <alignment horizontal="center" wrapText="1"/>
    </xf>
    <xf numFmtId="164" fontId="24" fillId="7" borderId="13" xfId="1" applyNumberFormat="1" applyFont="1" applyFill="1" applyBorder="1" applyAlignment="1">
      <alignment horizontal="center" wrapText="1"/>
    </xf>
    <xf numFmtId="43" fontId="24" fillId="6" borderId="3" xfId="1" applyFont="1" applyFill="1" applyBorder="1" applyAlignment="1">
      <alignment horizontal="center" wrapText="1"/>
    </xf>
    <xf numFmtId="43" fontId="24" fillId="6" borderId="12" xfId="1" applyFont="1" applyFill="1" applyBorder="1" applyAlignment="1">
      <alignment horizontal="center" wrapText="1"/>
    </xf>
    <xf numFmtId="43" fontId="24" fillId="6" borderId="13" xfId="1" applyFont="1" applyFill="1" applyBorder="1" applyAlignment="1">
      <alignment horizontal="center" wrapText="1"/>
    </xf>
    <xf numFmtId="43" fontId="24" fillId="2" borderId="3" xfId="1" applyFont="1" applyFill="1" applyBorder="1" applyAlignment="1">
      <alignment horizontal="center" wrapText="1"/>
    </xf>
    <xf numFmtId="43" fontId="24" fillId="2" borderId="12" xfId="1" applyFont="1" applyFill="1" applyBorder="1" applyAlignment="1">
      <alignment horizontal="center" wrapText="1"/>
    </xf>
    <xf numFmtId="43" fontId="24" fillId="2" borderId="13" xfId="1" applyFont="1" applyFill="1" applyBorder="1" applyAlignment="1">
      <alignment horizontal="center" wrapText="1"/>
    </xf>
    <xf numFmtId="0" fontId="25" fillId="7" borderId="0" xfId="0" applyFont="1" applyFill="1" applyAlignment="1">
      <alignment horizontal="left"/>
    </xf>
    <xf numFmtId="0" fontId="18" fillId="7" borderId="2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0" fontId="18" fillId="7" borderId="32" xfId="0" applyFont="1" applyFill="1" applyBorder="1" applyAlignment="1">
      <alignment horizontal="center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13" xfId="1" applyFont="1" applyFill="1" applyBorder="1" applyAlignment="1">
      <alignment horizontal="center" vertical="center" wrapText="1"/>
    </xf>
    <xf numFmtId="164" fontId="23" fillId="2" borderId="19" xfId="1" applyNumberFormat="1" applyFont="1" applyFill="1" applyBorder="1" applyAlignment="1">
      <alignment horizontal="center" textRotation="30" wrapText="1"/>
    </xf>
    <xf numFmtId="164" fontId="23" fillId="2" borderId="10" xfId="1" applyNumberFormat="1" applyFont="1" applyFill="1" applyBorder="1" applyAlignment="1">
      <alignment horizontal="center" textRotation="30" wrapText="1"/>
    </xf>
    <xf numFmtId="43" fontId="28" fillId="10" borderId="3" xfId="1" applyFont="1" applyFill="1" applyBorder="1" applyAlignment="1">
      <alignment horizontal="center" vertical="center" wrapText="1"/>
    </xf>
    <xf numFmtId="43" fontId="28" fillId="10" borderId="12" xfId="1" applyFont="1" applyFill="1" applyBorder="1" applyAlignment="1">
      <alignment horizontal="center" vertical="center" wrapText="1"/>
    </xf>
    <xf numFmtId="43" fontId="24" fillId="4" borderId="3" xfId="1" applyFont="1" applyFill="1" applyBorder="1" applyAlignment="1">
      <alignment horizontal="center" vertical="center" wrapText="1"/>
    </xf>
    <xf numFmtId="43" fontId="24" fillId="4" borderId="12" xfId="1" applyFont="1" applyFill="1" applyBorder="1" applyAlignment="1">
      <alignment horizontal="center" vertical="center" wrapText="1"/>
    </xf>
    <xf numFmtId="43" fontId="24" fillId="4" borderId="13" xfId="1" applyFont="1" applyFill="1" applyBorder="1" applyAlignment="1">
      <alignment horizontal="center" vertical="center" wrapText="1"/>
    </xf>
    <xf numFmtId="43" fontId="24" fillId="6" borderId="13" xfId="1" applyFont="1" applyFill="1" applyBorder="1" applyAlignment="1">
      <alignment horizontal="center" vertical="center" wrapText="1"/>
    </xf>
    <xf numFmtId="14" fontId="27" fillId="6" borderId="20" xfId="0" applyNumberFormat="1" applyFont="1" applyFill="1" applyBorder="1" applyAlignment="1">
      <alignment horizontal="center" textRotation="57" wrapText="1"/>
    </xf>
    <xf numFmtId="14" fontId="27" fillId="6" borderId="21" xfId="0" applyNumberFormat="1" applyFont="1" applyFill="1" applyBorder="1" applyAlignment="1">
      <alignment horizontal="center" textRotation="57" wrapText="1"/>
    </xf>
    <xf numFmtId="14" fontId="27" fillId="7" borderId="19" xfId="0" applyNumberFormat="1" applyFont="1" applyFill="1" applyBorder="1" applyAlignment="1">
      <alignment horizontal="center" textRotation="57" wrapText="1"/>
    </xf>
    <xf numFmtId="14" fontId="27" fillId="7" borderId="10" xfId="0" applyNumberFormat="1" applyFont="1" applyFill="1" applyBorder="1" applyAlignment="1">
      <alignment horizontal="center" textRotation="57" wrapText="1"/>
    </xf>
    <xf numFmtId="43" fontId="28" fillId="4" borderId="3" xfId="1" applyFont="1" applyFill="1" applyBorder="1" applyAlignment="1">
      <alignment horizontal="center" vertical="center" wrapText="1"/>
    </xf>
    <xf numFmtId="43" fontId="28" fillId="4" borderId="12" xfId="1" applyFont="1" applyFill="1" applyBorder="1" applyAlignment="1">
      <alignment horizontal="center" vertical="center" wrapText="1"/>
    </xf>
    <xf numFmtId="43" fontId="28" fillId="4" borderId="1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8" fillId="6" borderId="13" xfId="1" applyFont="1" applyFill="1" applyBorder="1" applyAlignment="1">
      <alignment horizontal="center" vertical="center" wrapText="1"/>
    </xf>
    <xf numFmtId="164" fontId="18" fillId="4" borderId="3" xfId="1" applyNumberFormat="1" applyFont="1" applyFill="1" applyBorder="1" applyAlignment="1">
      <alignment horizontal="center" vertical="center" wrapText="1"/>
    </xf>
    <xf numFmtId="164" fontId="18" fillId="4" borderId="12" xfId="1" applyNumberFormat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8" fillId="2" borderId="24" xfId="0" applyFont="1" applyFill="1" applyBorder="1" applyAlignment="1">
      <alignment horizontal="right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164" fontId="24" fillId="0" borderId="1" xfId="1" applyNumberFormat="1" applyFont="1" applyBorder="1" applyAlignment="1">
      <alignment horizontal="center" vertical="center" wrapText="1"/>
    </xf>
    <xf numFmtId="164" fontId="24" fillId="0" borderId="9" xfId="1" applyNumberFormat="1" applyFont="1" applyBorder="1" applyAlignment="1">
      <alignment horizontal="center" vertical="center" wrapText="1"/>
    </xf>
    <xf numFmtId="14" fontId="18" fillId="0" borderId="1" xfId="1" applyNumberFormat="1" applyFont="1" applyBorder="1" applyAlignment="1">
      <alignment horizontal="center" vertical="center" wrapText="1"/>
    </xf>
    <xf numFmtId="164" fontId="24" fillId="7" borderId="15" xfId="1" applyNumberFormat="1" applyFont="1" applyFill="1" applyBorder="1" applyAlignment="1">
      <alignment horizontal="center" vertical="center" wrapText="1"/>
    </xf>
    <xf numFmtId="164" fontId="24" fillId="7" borderId="10" xfId="1" applyNumberFormat="1" applyFont="1" applyFill="1" applyBorder="1" applyAlignment="1">
      <alignment horizontal="center" vertical="center" wrapText="1"/>
    </xf>
    <xf numFmtId="164" fontId="22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8"/>
  <sheetViews>
    <sheetView tabSelected="1" workbookViewId="0">
      <pane ySplit="2" topLeftCell="A3" activePane="bottomLeft" state="frozen"/>
      <selection pane="bottomLeft" activeCell="E37" sqref="E37"/>
    </sheetView>
  </sheetViews>
  <sheetFormatPr defaultRowHeight="11.25"/>
  <cols>
    <col min="1" max="1" width="7.28515625" style="7" bestFit="1" customWidth="1"/>
    <col min="2" max="2" width="12.28515625" style="142" customWidth="1"/>
    <col min="3" max="3" width="68.42578125" style="3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10.285156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82" t="s">
        <v>1</v>
      </c>
      <c r="B1" s="484" t="s">
        <v>2</v>
      </c>
      <c r="C1" s="486" t="s">
        <v>0</v>
      </c>
      <c r="D1" s="488" t="s">
        <v>60</v>
      </c>
      <c r="E1" s="497" t="s">
        <v>82</v>
      </c>
      <c r="F1" s="498"/>
      <c r="G1" s="498"/>
      <c r="H1" s="498"/>
      <c r="I1" s="498"/>
      <c r="J1" s="498"/>
      <c r="K1" s="498"/>
      <c r="L1" s="493" t="s">
        <v>359</v>
      </c>
      <c r="M1" s="493"/>
      <c r="N1" s="491" t="s">
        <v>61</v>
      </c>
      <c r="O1" s="492"/>
      <c r="P1" s="494" t="s">
        <v>29</v>
      </c>
      <c r="Q1" s="495"/>
      <c r="R1" s="495"/>
      <c r="S1" s="495"/>
      <c r="T1" s="495"/>
      <c r="U1" s="495"/>
      <c r="V1" s="495"/>
      <c r="W1" s="495"/>
      <c r="X1" s="495"/>
      <c r="Y1" s="495"/>
      <c r="Z1" s="495"/>
      <c r="AA1" s="496"/>
    </row>
    <row r="2" spans="1:27" ht="12" thickBot="1">
      <c r="A2" s="483"/>
      <c r="B2" s="485"/>
      <c r="C2" s="487"/>
      <c r="D2" s="489"/>
      <c r="E2" s="85" t="s">
        <v>91</v>
      </c>
      <c r="F2" s="85" t="s">
        <v>3</v>
      </c>
      <c r="G2" s="85" t="s">
        <v>131</v>
      </c>
      <c r="H2" s="85" t="s">
        <v>92</v>
      </c>
      <c r="I2" s="85" t="s">
        <v>93</v>
      </c>
      <c r="J2" s="85" t="s">
        <v>94</v>
      </c>
      <c r="K2" s="96" t="s">
        <v>129</v>
      </c>
      <c r="L2" s="60" t="s">
        <v>23</v>
      </c>
      <c r="M2" s="162" t="s">
        <v>67</v>
      </c>
      <c r="N2" s="153" t="s">
        <v>23</v>
      </c>
      <c r="O2" s="95" t="s">
        <v>130</v>
      </c>
      <c r="P2" s="328">
        <v>1</v>
      </c>
      <c r="Q2" s="164" t="s">
        <v>213</v>
      </c>
      <c r="R2" s="164" t="s">
        <v>214</v>
      </c>
      <c r="S2" s="164" t="s">
        <v>215</v>
      </c>
      <c r="T2" s="164" t="s">
        <v>216</v>
      </c>
      <c r="U2" s="164" t="s">
        <v>369</v>
      </c>
      <c r="V2" s="164" t="s">
        <v>370</v>
      </c>
      <c r="W2" s="164" t="s">
        <v>371</v>
      </c>
      <c r="X2" s="164" t="s">
        <v>372</v>
      </c>
      <c r="Y2" s="164"/>
      <c r="Z2" s="164"/>
      <c r="AA2" s="165"/>
    </row>
    <row r="3" spans="1:27" s="5" customFormat="1">
      <c r="A3" s="372" t="s">
        <v>543</v>
      </c>
      <c r="B3" s="327">
        <v>33110</v>
      </c>
      <c r="C3" s="383" t="s">
        <v>525</v>
      </c>
      <c r="D3" s="303">
        <v>3000000</v>
      </c>
      <c r="E3" s="287">
        <f>'2-δικαιώμ'!M3</f>
        <v>30624.5</v>
      </c>
      <c r="F3" s="287">
        <f>'3-φύλλα2α'!F3</f>
        <v>1500</v>
      </c>
      <c r="G3" s="287">
        <f>'4-πολλυπρ'!P3</f>
        <v>1900</v>
      </c>
      <c r="H3" s="303">
        <f>'5-αντίγρ'!M3</f>
        <v>3204</v>
      </c>
      <c r="I3" s="303">
        <f>'6-μεταγρ'!H3</f>
        <v>0</v>
      </c>
      <c r="J3" s="303">
        <f>'7-προςΔΟΥ'!E3</f>
        <v>0</v>
      </c>
      <c r="K3" s="303"/>
      <c r="L3" s="287">
        <f t="shared" ref="L3:L5" si="0">E3+F3+G3+H3+I3+J3+K3</f>
        <v>37228.5</v>
      </c>
      <c r="M3" s="287">
        <v>73400</v>
      </c>
      <c r="N3" s="288">
        <f>M3-P3-'14-βιβλΕσ'!M3-'8-κ-15-17'!AF3</f>
        <v>40837</v>
      </c>
      <c r="O3" s="288">
        <f t="shared" ref="O3:O5" si="1">L3-N3</f>
        <v>-3608.5</v>
      </c>
      <c r="P3" s="385">
        <f>'1β-ΤΑΧΔΙΚκλπ'!K2</f>
        <v>518</v>
      </c>
      <c r="Q3" s="386"/>
      <c r="R3" s="386"/>
      <c r="S3" s="386"/>
      <c r="T3" s="386"/>
      <c r="U3" s="390" t="s">
        <v>369</v>
      </c>
      <c r="V3" s="386"/>
      <c r="W3" s="386"/>
      <c r="X3" s="386"/>
      <c r="Y3" s="386"/>
      <c r="Z3" s="313"/>
      <c r="AA3" s="313"/>
    </row>
    <row r="4" spans="1:27" s="5" customFormat="1">
      <c r="A4" s="372"/>
      <c r="B4" s="327"/>
      <c r="C4" s="383" t="s">
        <v>526</v>
      </c>
      <c r="D4" s="303">
        <v>3000000</v>
      </c>
      <c r="E4" s="287">
        <f>'2-δικαιώμ'!M4</f>
        <v>30624.5</v>
      </c>
      <c r="F4" s="287">
        <f>'3-φύλλα2α'!F4</f>
        <v>1500</v>
      </c>
      <c r="G4" s="287">
        <f>'4-πολλυπρ'!P4</f>
        <v>1900</v>
      </c>
      <c r="H4" s="303">
        <f>'5-αντίγρ'!M4</f>
        <v>0</v>
      </c>
      <c r="I4" s="303">
        <f>'6-μεταγρ'!H4</f>
        <v>600</v>
      </c>
      <c r="J4" s="303">
        <f>'7-προςΔΟΥ'!E4</f>
        <v>0</v>
      </c>
      <c r="K4" s="303"/>
      <c r="L4" s="287">
        <f t="shared" si="0"/>
        <v>34624.5</v>
      </c>
      <c r="M4" s="287"/>
      <c r="N4" s="288">
        <f>M4-P4-'14-βιβλΕσ'!M4-'8-κ-15-17'!AF4</f>
        <v>0</v>
      </c>
      <c r="O4" s="288">
        <f t="shared" si="1"/>
        <v>34624.5</v>
      </c>
      <c r="P4" s="385"/>
      <c r="Q4" s="386"/>
      <c r="R4" s="386"/>
      <c r="S4" s="386"/>
      <c r="T4" s="386"/>
      <c r="U4" s="390" t="s">
        <v>369</v>
      </c>
      <c r="V4" s="386"/>
      <c r="W4" s="386"/>
      <c r="X4" s="386"/>
      <c r="Y4" s="386"/>
      <c r="Z4" s="313"/>
      <c r="AA4" s="313"/>
    </row>
    <row r="5" spans="1:27" s="5" customFormat="1" ht="12" thickBot="1">
      <c r="A5" s="373"/>
      <c r="B5" s="374"/>
      <c r="C5" s="375" t="s">
        <v>524</v>
      </c>
      <c r="D5" s="376">
        <v>8172630</v>
      </c>
      <c r="E5" s="377">
        <f>'2-δικαιώμ'!M5</f>
        <v>81186.958249999996</v>
      </c>
      <c r="F5" s="377">
        <f>'3-φύλλα2α'!F5</f>
        <v>1500</v>
      </c>
      <c r="G5" s="377">
        <f>'4-πολλυπρ'!P5</f>
        <v>1900</v>
      </c>
      <c r="H5" s="376">
        <f>'5-αντίγρ'!M5</f>
        <v>0</v>
      </c>
      <c r="I5" s="376">
        <f>'6-μεταγρ'!H5</f>
        <v>0</v>
      </c>
      <c r="J5" s="376">
        <f>'7-προςΔΟΥ'!E5</f>
        <v>0</v>
      </c>
      <c r="K5" s="376"/>
      <c r="L5" s="377">
        <f t="shared" si="0"/>
        <v>84586.958249999996</v>
      </c>
      <c r="M5" s="377"/>
      <c r="N5" s="378">
        <f>M5-P5-'14-βιβλΕσ'!M5-'8-κ-15-17'!AF5</f>
        <v>0</v>
      </c>
      <c r="O5" s="378">
        <f t="shared" si="1"/>
        <v>84586.958249999996</v>
      </c>
      <c r="P5" s="379"/>
      <c r="Q5" s="380"/>
      <c r="R5" s="380"/>
      <c r="S5" s="380"/>
      <c r="T5" s="380"/>
      <c r="U5" s="391" t="s">
        <v>369</v>
      </c>
      <c r="V5" s="380"/>
      <c r="W5" s="380"/>
      <c r="X5" s="380"/>
      <c r="Y5" s="380"/>
      <c r="Z5" s="381"/>
      <c r="AA5" s="381"/>
    </row>
    <row r="6" spans="1:27">
      <c r="A6" s="480" t="s">
        <v>45</v>
      </c>
      <c r="B6" s="481"/>
      <c r="C6" s="481"/>
      <c r="D6" s="481"/>
      <c r="E6" s="163">
        <f t="shared" ref="E6:O6" si="2">SUM(E3:E5)</f>
        <v>142435.95825</v>
      </c>
      <c r="F6" s="163">
        <f t="shared" si="2"/>
        <v>4500</v>
      </c>
      <c r="G6" s="163">
        <f t="shared" si="2"/>
        <v>5700</v>
      </c>
      <c r="H6" s="163">
        <f t="shared" si="2"/>
        <v>3204</v>
      </c>
      <c r="I6" s="163">
        <f t="shared" si="2"/>
        <v>600</v>
      </c>
      <c r="J6" s="163">
        <f t="shared" si="2"/>
        <v>0</v>
      </c>
      <c r="K6" s="163">
        <f t="shared" si="2"/>
        <v>0</v>
      </c>
      <c r="L6" s="163">
        <f t="shared" si="2"/>
        <v>156439.95825</v>
      </c>
      <c r="M6" s="163">
        <f t="shared" si="2"/>
        <v>73400</v>
      </c>
      <c r="N6" s="163">
        <f t="shared" si="2"/>
        <v>40837</v>
      </c>
      <c r="O6" s="163">
        <f t="shared" si="2"/>
        <v>115602.95825</v>
      </c>
    </row>
    <row r="8" spans="1:27">
      <c r="C8" s="3" t="s">
        <v>533</v>
      </c>
      <c r="P8" s="211" t="s">
        <v>97</v>
      </c>
      <c r="Q8" s="134"/>
      <c r="R8" s="134"/>
      <c r="S8" s="134"/>
      <c r="T8" s="144"/>
      <c r="U8" s="144"/>
      <c r="V8" s="144"/>
      <c r="W8" s="144"/>
      <c r="X8" s="144"/>
      <c r="Z8" s="134"/>
      <c r="AA8" s="134"/>
    </row>
    <row r="9" spans="1:27">
      <c r="C9" s="389" t="s">
        <v>534</v>
      </c>
      <c r="D9" s="7"/>
      <c r="K9" s="225" t="s">
        <v>510</v>
      </c>
      <c r="L9" s="7"/>
      <c r="M9" s="7"/>
      <c r="Q9" s="117" t="s">
        <v>364</v>
      </c>
      <c r="R9" s="117"/>
      <c r="S9" s="117"/>
      <c r="T9" s="136"/>
      <c r="U9" s="144"/>
      <c r="V9" s="144"/>
      <c r="W9" s="144"/>
      <c r="X9" s="144"/>
      <c r="Z9" s="135"/>
      <c r="AA9" s="117"/>
    </row>
    <row r="10" spans="1:27">
      <c r="C10" s="91"/>
      <c r="K10" s="167" t="s">
        <v>217</v>
      </c>
      <c r="L10" s="119"/>
      <c r="M10" s="119"/>
      <c r="Q10" s="117"/>
      <c r="R10" s="117" t="s">
        <v>126</v>
      </c>
      <c r="S10" s="117"/>
      <c r="T10" s="144"/>
      <c r="U10" s="144"/>
      <c r="V10" s="144"/>
      <c r="W10" s="144"/>
      <c r="X10" s="144"/>
      <c r="Z10" s="117"/>
    </row>
    <row r="11" spans="1:27">
      <c r="C11" s="367"/>
      <c r="K11" s="224" t="s">
        <v>218</v>
      </c>
      <c r="S11" s="117" t="s">
        <v>363</v>
      </c>
      <c r="T11" s="90"/>
      <c r="U11" s="90"/>
      <c r="V11" s="90"/>
      <c r="W11" s="90"/>
      <c r="X11" s="90"/>
    </row>
    <row r="12" spans="1:27">
      <c r="C12" s="382"/>
      <c r="D12" s="7"/>
      <c r="E12" s="7"/>
      <c r="F12" s="7"/>
      <c r="G12" s="7"/>
      <c r="H12" s="7"/>
      <c r="I12" s="7"/>
      <c r="J12" s="7"/>
      <c r="K12" s="7"/>
      <c r="L12" s="7"/>
      <c r="M12" s="7" t="s">
        <v>502</v>
      </c>
      <c r="N12" s="7"/>
      <c r="O12" s="7"/>
      <c r="T12" s="117" t="s">
        <v>365</v>
      </c>
      <c r="U12" s="144"/>
      <c r="V12" s="144"/>
      <c r="W12" s="144"/>
      <c r="X12" s="144"/>
    </row>
    <row r="13" spans="1:27">
      <c r="C13" s="90" t="s">
        <v>529</v>
      </c>
      <c r="D13" s="306"/>
      <c r="E13" s="237" t="s">
        <v>546</v>
      </c>
      <c r="F13" s="7"/>
      <c r="G13" s="7"/>
      <c r="H13" s="7" t="s">
        <v>312</v>
      </c>
      <c r="I13" s="7" t="s">
        <v>313</v>
      </c>
      <c r="J13" s="7" t="s">
        <v>509</v>
      </c>
      <c r="L13" s="490" t="s">
        <v>496</v>
      </c>
      <c r="M13" s="490"/>
      <c r="N13" s="7"/>
      <c r="O13" s="7"/>
      <c r="Q13" s="7"/>
      <c r="T13" s="90"/>
      <c r="U13" s="144" t="s">
        <v>366</v>
      </c>
      <c r="V13" s="144"/>
      <c r="W13" s="144"/>
      <c r="X13" s="144"/>
    </row>
    <row r="14" spans="1:27">
      <c r="C14" s="343" t="s">
        <v>531</v>
      </c>
      <c r="D14" s="775" t="s">
        <v>543</v>
      </c>
      <c r="E14" s="7">
        <v>5766</v>
      </c>
      <c r="F14" s="329" t="s">
        <v>308</v>
      </c>
      <c r="G14" s="7"/>
      <c r="H14" s="7"/>
      <c r="I14" s="7"/>
      <c r="J14" s="7"/>
      <c r="K14" s="7"/>
      <c r="L14" s="7"/>
      <c r="M14" s="7"/>
      <c r="N14" s="7"/>
      <c r="O14" s="7"/>
      <c r="Q14" s="2"/>
      <c r="R14" s="2"/>
      <c r="T14" s="90"/>
      <c r="U14" s="90"/>
      <c r="V14" s="144" t="s">
        <v>367</v>
      </c>
      <c r="W14" s="90"/>
      <c r="X14" s="90"/>
    </row>
    <row r="15" spans="1:27">
      <c r="C15" s="343" t="s">
        <v>530</v>
      </c>
      <c r="D15" s="306"/>
      <c r="E15" s="7"/>
      <c r="F15" s="329" t="s">
        <v>57</v>
      </c>
      <c r="G15" s="7">
        <v>10</v>
      </c>
      <c r="H15" s="7"/>
      <c r="I15" s="7"/>
      <c r="J15" s="7"/>
      <c r="K15" s="7"/>
      <c r="L15" s="7"/>
      <c r="M15" s="7"/>
      <c r="N15" s="7"/>
      <c r="O15" s="7"/>
      <c r="Q15" s="2"/>
      <c r="R15" s="2"/>
      <c r="T15" s="90"/>
      <c r="U15" s="90"/>
      <c r="V15" s="144"/>
      <c r="W15" s="90"/>
      <c r="X15" s="90"/>
    </row>
    <row r="16" spans="1:27">
      <c r="C16" s="91"/>
      <c r="D16" s="343"/>
      <c r="E16" s="7"/>
      <c r="F16" s="329" t="s">
        <v>493</v>
      </c>
      <c r="G16" s="371">
        <v>400</v>
      </c>
      <c r="H16" s="362"/>
      <c r="I16" s="362"/>
      <c r="J16" s="371">
        <v>1000</v>
      </c>
      <c r="K16" s="7"/>
      <c r="L16" s="7"/>
      <c r="M16" s="7"/>
      <c r="N16" s="7"/>
      <c r="O16" s="7"/>
      <c r="Q16" s="2"/>
      <c r="R16" s="2"/>
      <c r="T16" s="90"/>
      <c r="U16" s="90"/>
      <c r="V16" s="90"/>
      <c r="W16" s="226" t="s">
        <v>368</v>
      </c>
      <c r="X16" s="90"/>
    </row>
    <row r="17" spans="1:25">
      <c r="C17" s="91"/>
      <c r="D17" s="358"/>
      <c r="E17" s="7"/>
      <c r="F17" s="329" t="s">
        <v>494</v>
      </c>
      <c r="G17" s="54"/>
      <c r="H17" s="7"/>
      <c r="I17" s="7"/>
      <c r="J17" s="54"/>
      <c r="K17" s="7"/>
      <c r="L17" s="7"/>
      <c r="M17" s="7"/>
      <c r="N17" s="7"/>
      <c r="O17" s="7"/>
      <c r="Q17" s="2"/>
      <c r="R17" s="2"/>
      <c r="U17" s="144"/>
      <c r="V17" s="144"/>
      <c r="W17" s="90"/>
      <c r="X17" s="91" t="s">
        <v>511</v>
      </c>
      <c r="Y17" s="144"/>
    </row>
    <row r="18" spans="1:25">
      <c r="C18" s="367"/>
      <c r="D18" s="358"/>
      <c r="E18" s="7"/>
      <c r="F18" s="329">
        <v>3600</v>
      </c>
      <c r="G18" s="54"/>
      <c r="H18" s="7"/>
      <c r="I18" s="7"/>
      <c r="J18" s="54"/>
      <c r="K18" s="7"/>
      <c r="L18" s="7"/>
      <c r="M18" s="7"/>
      <c r="N18" s="7"/>
      <c r="O18" s="7"/>
    </row>
    <row r="19" spans="1:25">
      <c r="C19" s="367"/>
      <c r="D19" s="358"/>
      <c r="E19" s="7"/>
      <c r="F19" s="329" t="s">
        <v>362</v>
      </c>
      <c r="G19" s="387"/>
      <c r="H19" s="7"/>
      <c r="I19" s="7"/>
      <c r="J19" s="54"/>
      <c r="K19" s="7"/>
      <c r="L19" s="7"/>
      <c r="M19" s="7"/>
      <c r="O19" s="7"/>
    </row>
    <row r="20" spans="1:25">
      <c r="B20" s="363" t="s">
        <v>519</v>
      </c>
      <c r="C20" s="365" t="s">
        <v>532</v>
      </c>
      <c r="D20" s="358"/>
      <c r="E20" s="7"/>
      <c r="F20" s="329" t="s">
        <v>495</v>
      </c>
      <c r="G20" s="54">
        <v>1500</v>
      </c>
      <c r="H20" s="7"/>
      <c r="I20" s="7"/>
      <c r="J20" s="54">
        <v>1500</v>
      </c>
      <c r="K20" s="7"/>
      <c r="L20" s="7"/>
      <c r="M20" s="7"/>
      <c r="O20" s="7"/>
      <c r="P20" s="7" t="s">
        <v>506</v>
      </c>
    </row>
    <row r="21" spans="1:25">
      <c r="B21" s="2"/>
      <c r="C21" s="352"/>
      <c r="D21" s="358"/>
      <c r="E21" s="7"/>
      <c r="F21" s="140" t="s">
        <v>92</v>
      </c>
      <c r="G21" s="54">
        <v>3600</v>
      </c>
      <c r="H21" s="7"/>
      <c r="I21" s="7"/>
      <c r="J21" s="54">
        <v>3600</v>
      </c>
      <c r="K21" s="7"/>
      <c r="L21" s="7"/>
      <c r="M21" s="7"/>
      <c r="O21" s="7"/>
      <c r="P21" s="7" t="s">
        <v>505</v>
      </c>
    </row>
    <row r="22" spans="1:25">
      <c r="B22" s="2"/>
      <c r="C22" s="365"/>
      <c r="D22" s="358"/>
      <c r="E22" s="7"/>
      <c r="F22" s="140" t="s">
        <v>358</v>
      </c>
      <c r="G22" s="54"/>
      <c r="H22" s="7"/>
      <c r="I22" s="7"/>
      <c r="J22" s="54"/>
      <c r="K22" s="7"/>
      <c r="L22" s="7"/>
      <c r="M22" s="7"/>
      <c r="O22" s="7"/>
      <c r="P22" s="2" t="s">
        <v>504</v>
      </c>
    </row>
    <row r="23" spans="1:25">
      <c r="B23" s="2"/>
      <c r="C23" s="365"/>
      <c r="D23" s="384"/>
      <c r="E23" s="7"/>
      <c r="F23" s="140" t="s">
        <v>93</v>
      </c>
      <c r="G23" s="54"/>
      <c r="H23" s="7"/>
      <c r="I23" s="7"/>
      <c r="J23" s="7"/>
      <c r="K23" s="7"/>
      <c r="L23" s="7"/>
      <c r="M23" s="7"/>
      <c r="O23" s="7"/>
    </row>
    <row r="24" spans="1:25">
      <c r="B24" s="2"/>
      <c r="C24" s="365"/>
      <c r="D24" s="384"/>
      <c r="E24" s="7"/>
      <c r="F24" s="140" t="s">
        <v>497</v>
      </c>
      <c r="G24" s="54">
        <v>256</v>
      </c>
      <c r="H24" s="7"/>
      <c r="I24" s="7"/>
      <c r="J24" s="7"/>
      <c r="K24" s="7"/>
      <c r="L24" s="7"/>
      <c r="M24" s="7"/>
      <c r="O24" s="7"/>
    </row>
    <row r="25" spans="1:25">
      <c r="A25" s="478" t="s">
        <v>544</v>
      </c>
      <c r="B25" s="112">
        <v>33150</v>
      </c>
      <c r="C25" s="91" t="s">
        <v>545</v>
      </c>
      <c r="D25" s="358"/>
      <c r="F25" s="140"/>
      <c r="G25" s="237">
        <f>SUM(G14:G24)</f>
        <v>5766</v>
      </c>
      <c r="H25" s="237">
        <f t="shared" ref="H25:M25" si="3">SUM(H14:H24)</f>
        <v>0</v>
      </c>
      <c r="I25" s="237">
        <f t="shared" si="3"/>
        <v>0</v>
      </c>
      <c r="J25" s="237">
        <f t="shared" si="3"/>
        <v>6100</v>
      </c>
      <c r="K25" s="237"/>
      <c r="L25" s="350">
        <f t="shared" si="3"/>
        <v>0</v>
      </c>
      <c r="M25" s="350">
        <f t="shared" si="3"/>
        <v>0</v>
      </c>
      <c r="N25" s="351">
        <f>SUM(L25:M25)</f>
        <v>0</v>
      </c>
      <c r="O25" s="7"/>
    </row>
    <row r="26" spans="1:25">
      <c r="A26" s="478"/>
      <c r="B26" s="112"/>
      <c r="C26" s="479" t="s">
        <v>538</v>
      </c>
      <c r="D26" s="358"/>
      <c r="G26" s="7">
        <f>E14-G25</f>
        <v>0</v>
      </c>
    </row>
    <row r="27" spans="1:25">
      <c r="A27" s="54"/>
      <c r="B27" s="112"/>
      <c r="C27" s="479" t="s">
        <v>539</v>
      </c>
    </row>
    <row r="28" spans="1:25">
      <c r="A28" s="54"/>
      <c r="B28" s="364"/>
      <c r="C28" s="367" t="s">
        <v>536</v>
      </c>
      <c r="E28" s="7"/>
    </row>
    <row r="29" spans="1:25">
      <c r="A29" s="54"/>
      <c r="B29" s="112"/>
      <c r="C29" s="479"/>
    </row>
    <row r="30" spans="1:25">
      <c r="A30" s="54"/>
      <c r="B30" s="364"/>
      <c r="C30" s="367" t="s">
        <v>537</v>
      </c>
    </row>
    <row r="31" spans="1:25">
      <c r="B31" s="366"/>
      <c r="C31" s="365"/>
    </row>
    <row r="32" spans="1:25">
      <c r="B32" s="364"/>
      <c r="C32" s="365"/>
    </row>
    <row r="33" spans="2:6">
      <c r="B33" s="368"/>
      <c r="C33" s="369"/>
      <c r="D33" s="7"/>
      <c r="F33" s="7"/>
    </row>
    <row r="34" spans="2:6">
      <c r="C34" s="142"/>
    </row>
    <row r="35" spans="2:6">
      <c r="C35" s="142"/>
    </row>
    <row r="36" spans="2:6">
      <c r="C36" s="142"/>
    </row>
    <row r="37" spans="2:6">
      <c r="C37" s="142"/>
    </row>
    <row r="38" spans="2:6">
      <c r="C38" s="142"/>
    </row>
    <row r="41" spans="2:6">
      <c r="C41" s="142"/>
    </row>
    <row r="42" spans="2:6">
      <c r="C42" s="142"/>
    </row>
    <row r="43" spans="2:6">
      <c r="C43" s="142"/>
    </row>
    <row r="44" spans="2:6">
      <c r="C44" s="142"/>
    </row>
    <row r="45" spans="2:6">
      <c r="C45" s="142"/>
    </row>
    <row r="46" spans="2:6">
      <c r="C46" s="142"/>
    </row>
    <row r="47" spans="2:6">
      <c r="C47" s="142"/>
    </row>
    <row r="48" spans="2:6">
      <c r="C48" s="142"/>
    </row>
  </sheetData>
  <mergeCells count="10">
    <mergeCell ref="L13:M13"/>
    <mergeCell ref="N1:O1"/>
    <mergeCell ref="L1:M1"/>
    <mergeCell ref="P1:AA1"/>
    <mergeCell ref="E1:K1"/>
    <mergeCell ref="A6:D6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7"/>
  <sheetViews>
    <sheetView workbookViewId="0">
      <pane ySplit="2" topLeftCell="A3" activePane="bottomLeft" state="frozen"/>
      <selection pane="bottomLeft" activeCell="B26" sqref="B26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39" t="s">
        <v>19</v>
      </c>
      <c r="B1" s="641" t="s">
        <v>343</v>
      </c>
      <c r="C1" s="641" t="s">
        <v>84</v>
      </c>
      <c r="D1" s="643" t="s">
        <v>344</v>
      </c>
      <c r="E1" s="644"/>
      <c r="F1" s="644"/>
      <c r="G1" s="645" t="s">
        <v>312</v>
      </c>
      <c r="H1" s="646"/>
      <c r="I1" s="635" t="s">
        <v>313</v>
      </c>
      <c r="J1" s="635"/>
      <c r="K1" s="272"/>
      <c r="L1" s="273"/>
      <c r="M1" s="636" t="s">
        <v>345</v>
      </c>
      <c r="N1" s="636"/>
      <c r="O1" s="636"/>
      <c r="P1" s="273"/>
      <c r="Q1" s="636" t="s">
        <v>346</v>
      </c>
      <c r="R1" s="636"/>
      <c r="S1" s="636"/>
      <c r="T1" s="636"/>
      <c r="U1" s="274"/>
      <c r="V1" s="637" t="s">
        <v>312</v>
      </c>
      <c r="W1" s="637" t="s">
        <v>347</v>
      </c>
      <c r="X1" s="637" t="s">
        <v>348</v>
      </c>
      <c r="Y1" s="274"/>
      <c r="Z1" s="629" t="s">
        <v>349</v>
      </c>
      <c r="AA1" s="630"/>
      <c r="AB1" s="630"/>
      <c r="AC1" s="630"/>
      <c r="AD1" s="631"/>
    </row>
    <row r="2" spans="1:30" ht="12" thickBot="1">
      <c r="A2" s="640"/>
      <c r="B2" s="642"/>
      <c r="C2" s="642"/>
      <c r="D2" s="219" t="s">
        <v>321</v>
      </c>
      <c r="E2" s="219" t="s">
        <v>327</v>
      </c>
      <c r="F2" s="156" t="s">
        <v>328</v>
      </c>
      <c r="G2" s="220" t="s">
        <v>350</v>
      </c>
      <c r="H2" s="221" t="s">
        <v>351</v>
      </c>
      <c r="I2" s="220" t="s">
        <v>352</v>
      </c>
      <c r="J2" s="222" t="s">
        <v>353</v>
      </c>
      <c r="K2" s="275" t="s">
        <v>354</v>
      </c>
      <c r="L2" s="276"/>
      <c r="M2" s="277" t="s">
        <v>357</v>
      </c>
      <c r="N2" s="277" t="s">
        <v>355</v>
      </c>
      <c r="O2" s="277" t="s">
        <v>356</v>
      </c>
      <c r="P2" s="276"/>
      <c r="Q2" s="278" t="s">
        <v>357</v>
      </c>
      <c r="R2" s="279">
        <v>1.2999999999999999E-2</v>
      </c>
      <c r="S2" s="279">
        <v>6.4999999999999997E-3</v>
      </c>
      <c r="T2" s="280">
        <v>1.25E-3</v>
      </c>
      <c r="U2" s="281"/>
      <c r="V2" s="638"/>
      <c r="W2" s="638"/>
      <c r="X2" s="638"/>
      <c r="Y2" s="281"/>
      <c r="Z2" s="282" t="s">
        <v>357</v>
      </c>
      <c r="AA2" s="282" t="s">
        <v>355</v>
      </c>
      <c r="AB2" s="283" t="s">
        <v>356</v>
      </c>
      <c r="AC2" s="282" t="s">
        <v>347</v>
      </c>
      <c r="AD2" s="282" t="s">
        <v>348</v>
      </c>
    </row>
    <row r="3" spans="1:30" s="17" customFormat="1">
      <c r="A3" s="124" t="str">
        <f>'1-συμβολαια'!A3</f>
        <v>2ο</v>
      </c>
      <c r="B3" s="124" t="str">
        <f>'1-συμβολαια'!C3</f>
        <v>δάνειο τοκοχρεωλυτικό</v>
      </c>
      <c r="C3" s="223">
        <f>'1-συμβολαια'!D3</f>
        <v>3000000</v>
      </c>
      <c r="D3" s="223">
        <f>'8-κ-15-17'!D3</f>
        <v>39000</v>
      </c>
      <c r="E3" s="223">
        <f>'8-κ-15-17'!M3</f>
        <v>0</v>
      </c>
      <c r="F3" s="223">
        <f>'8-κ-15-17'!V3</f>
        <v>0</v>
      </c>
      <c r="G3" s="223">
        <f>'2-δικαιώμ'!I3</f>
        <v>3204.9</v>
      </c>
      <c r="H3" s="223">
        <f>'2-δικαιώμ'!J3</f>
        <v>20</v>
      </c>
      <c r="I3" s="223">
        <f>'2-δικαιώμ'!K3</f>
        <v>1800.5</v>
      </c>
      <c r="J3" s="223">
        <f>'2-δικαιώμ'!L3</f>
        <v>360.1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3224.9</v>
      </c>
      <c r="W3" s="11">
        <f>'2-δικαιώμ'!K3</f>
        <v>1800.5</v>
      </c>
      <c r="X3" s="11">
        <f>'2-δικαιώμ'!L3</f>
        <v>360.1</v>
      </c>
      <c r="Z3" s="11"/>
      <c r="AA3" s="11"/>
      <c r="AB3" s="11"/>
      <c r="AC3" s="11"/>
      <c r="AD3" s="11"/>
    </row>
    <row r="4" spans="1:30" s="17" customFormat="1">
      <c r="A4" s="124"/>
      <c r="B4" s="124" t="str">
        <f>'1-συμβολαια'!C4</f>
        <v>υποθήκη δανείου</v>
      </c>
      <c r="C4" s="223">
        <f>'1-συμβολαια'!D4</f>
        <v>3000000</v>
      </c>
      <c r="D4" s="223">
        <f>'8-κ-15-17'!D4</f>
        <v>39000</v>
      </c>
      <c r="E4" s="223">
        <f>'8-κ-15-17'!M4</f>
        <v>0</v>
      </c>
      <c r="F4" s="223">
        <f>'8-κ-15-17'!V4</f>
        <v>0</v>
      </c>
      <c r="G4" s="223">
        <f>'2-δικαιώμ'!I4</f>
        <v>3204.9</v>
      </c>
      <c r="H4" s="223">
        <f>'2-δικαιώμ'!J4</f>
        <v>20</v>
      </c>
      <c r="I4" s="223">
        <f>'2-δικαιώμ'!K4</f>
        <v>1800.5</v>
      </c>
      <c r="J4" s="223">
        <f>'2-δικαιώμ'!L4</f>
        <v>360.1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3224.9</v>
      </c>
      <c r="W4" s="11">
        <f>'2-δικαιώμ'!K4</f>
        <v>1800.5</v>
      </c>
      <c r="X4" s="11">
        <f>'2-δικαιώμ'!L4</f>
        <v>360.1</v>
      </c>
      <c r="Z4" s="11"/>
      <c r="AA4" s="11"/>
      <c r="AB4" s="11"/>
      <c r="AC4" s="11"/>
      <c r="AD4" s="11"/>
    </row>
    <row r="5" spans="1:30" s="17" customFormat="1">
      <c r="A5" s="124"/>
      <c r="B5" s="124" t="str">
        <f>'1-συμβολαια'!C5</f>
        <v>δανείου ΤΟΚΟΙ</v>
      </c>
      <c r="C5" s="223">
        <f>'1-συμβολαια'!D5</f>
        <v>8172630</v>
      </c>
      <c r="D5" s="223">
        <f>'8-κ-15-17'!D5</f>
        <v>106244.19</v>
      </c>
      <c r="E5" s="223">
        <f>'8-κ-15-17'!M5</f>
        <v>0</v>
      </c>
      <c r="F5" s="223">
        <f>'8-κ-15-17'!V5</f>
        <v>0</v>
      </c>
      <c r="G5" s="223">
        <f>'2-δικαιώμ'!I5</f>
        <v>8558.5720499999989</v>
      </c>
      <c r="H5" s="223">
        <f>'2-δικαιώμ'!J5</f>
        <v>20</v>
      </c>
      <c r="I5" s="223">
        <f>'2-δικαιώμ'!K5</f>
        <v>4774.7622499999998</v>
      </c>
      <c r="J5" s="223">
        <f>'2-δικαιώμ'!L5</f>
        <v>954.95245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8578.5720499999989</v>
      </c>
      <c r="W5" s="11">
        <f>'2-δικαιώμ'!K5</f>
        <v>4774.7622499999998</v>
      </c>
      <c r="X5" s="11">
        <f>'2-δικαιώμ'!L5</f>
        <v>954.95245</v>
      </c>
      <c r="Z5" s="11"/>
      <c r="AA5" s="11"/>
      <c r="AB5" s="11"/>
      <c r="AC5" s="11"/>
      <c r="AD5" s="11"/>
    </row>
    <row r="6" spans="1:30">
      <c r="A6" s="632" t="str">
        <f>'1-συμβολαια'!A6</f>
        <v>σύνολο</v>
      </c>
      <c r="B6" s="633"/>
      <c r="C6" s="634"/>
      <c r="D6" s="207">
        <f t="shared" ref="D6:J6" si="0">SUM(D3:D5)</f>
        <v>184244.19</v>
      </c>
      <c r="E6" s="207">
        <f t="shared" si="0"/>
        <v>0</v>
      </c>
      <c r="F6" s="207">
        <f t="shared" si="0"/>
        <v>0</v>
      </c>
      <c r="G6" s="207">
        <f t="shared" si="0"/>
        <v>14968.372049999998</v>
      </c>
      <c r="H6" s="207">
        <f t="shared" si="0"/>
        <v>60</v>
      </c>
      <c r="I6" s="207">
        <f t="shared" si="0"/>
        <v>8375.7622499999998</v>
      </c>
      <c r="J6" s="207">
        <f t="shared" si="0"/>
        <v>1675.15245</v>
      </c>
    </row>
    <row r="9" spans="1:30">
      <c r="B9" s="90"/>
      <c r="D9" s="2"/>
      <c r="E9" s="2"/>
      <c r="F9" s="2"/>
      <c r="G9" s="2"/>
      <c r="H9" s="2"/>
      <c r="I9" s="2"/>
      <c r="J9" s="2"/>
    </row>
    <row r="10" spans="1:30" ht="12.75">
      <c r="B10" s="234" t="s">
        <v>384</v>
      </c>
      <c r="D10" s="2"/>
      <c r="E10" s="2"/>
      <c r="F10" s="2"/>
      <c r="G10" s="170">
        <v>50</v>
      </c>
      <c r="H10" s="5"/>
      <c r="I10" s="5" t="s">
        <v>387</v>
      </c>
      <c r="J10" s="2"/>
      <c r="K10" s="3" t="s">
        <v>405</v>
      </c>
    </row>
    <row r="11" spans="1:30" ht="12.75">
      <c r="B11" s="235" t="s">
        <v>385</v>
      </c>
      <c r="D11" s="2"/>
      <c r="E11" s="2"/>
      <c r="F11" s="2"/>
      <c r="G11" s="117">
        <v>150</v>
      </c>
      <c r="H11" s="3">
        <v>191</v>
      </c>
      <c r="I11" s="3" t="s">
        <v>388</v>
      </c>
      <c r="J11" s="2"/>
      <c r="L11" s="117" t="s">
        <v>406</v>
      </c>
    </row>
    <row r="12" spans="1:30" ht="15.75">
      <c r="B12" s="246" t="s">
        <v>386</v>
      </c>
      <c r="D12" s="2"/>
      <c r="E12" s="2"/>
      <c r="F12" s="2"/>
      <c r="G12" s="2"/>
      <c r="H12" s="5">
        <v>250</v>
      </c>
      <c r="I12" s="5" t="s">
        <v>123</v>
      </c>
      <c r="J12" s="2"/>
    </row>
    <row r="13" spans="1:30">
      <c r="B13" s="90"/>
      <c r="D13" s="2"/>
      <c r="E13" s="2"/>
      <c r="F13" s="2"/>
      <c r="G13" s="2"/>
      <c r="H13" s="5">
        <v>500</v>
      </c>
      <c r="I13" s="3" t="s">
        <v>389</v>
      </c>
      <c r="J13" s="2"/>
    </row>
    <row r="14" spans="1:30">
      <c r="B14" s="90"/>
      <c r="D14" s="2"/>
      <c r="E14" s="2"/>
      <c r="F14" s="2"/>
      <c r="G14" s="2"/>
      <c r="H14" s="238">
        <v>1260</v>
      </c>
      <c r="I14" s="5" t="s">
        <v>390</v>
      </c>
      <c r="J14" s="5"/>
    </row>
    <row r="15" spans="1:30">
      <c r="B15" s="90"/>
      <c r="D15" s="2"/>
      <c r="E15" s="2"/>
      <c r="F15" s="2"/>
      <c r="G15" s="2"/>
      <c r="H15" s="2"/>
      <c r="I15" s="2"/>
      <c r="J15" s="2"/>
    </row>
    <row r="16" spans="1:30">
      <c r="B16" s="90"/>
      <c r="D16" s="2"/>
      <c r="E16" s="2"/>
      <c r="F16" s="2"/>
      <c r="G16" s="2"/>
      <c r="H16" s="2"/>
      <c r="I16" s="2"/>
      <c r="J16" s="2"/>
    </row>
    <row r="17" spans="2:10">
      <c r="B17" s="90"/>
      <c r="D17" s="2"/>
      <c r="E17" s="2"/>
      <c r="F17" s="2"/>
      <c r="G17" s="2"/>
      <c r="H17" s="2"/>
      <c r="I17" s="2"/>
      <c r="J17" s="2"/>
    </row>
    <row r="18" spans="2:10">
      <c r="B18" s="90"/>
      <c r="D18" s="2"/>
      <c r="E18" s="2"/>
      <c r="F18" s="2"/>
      <c r="G18" s="2"/>
      <c r="H18" s="2"/>
      <c r="I18" s="2"/>
      <c r="J18" s="2"/>
    </row>
    <row r="19" spans="2:10">
      <c r="C19" s="306"/>
      <c r="D19" s="7"/>
      <c r="E19" s="7"/>
    </row>
    <row r="20" spans="2:10">
      <c r="C20" s="306"/>
      <c r="D20" s="7"/>
      <c r="E20" s="7"/>
    </row>
    <row r="21" spans="2:10">
      <c r="C21" s="306"/>
      <c r="D21" s="7"/>
      <c r="E21" s="7"/>
    </row>
    <row r="22" spans="2:10">
      <c r="C22" s="306"/>
      <c r="D22" s="7"/>
      <c r="E22" s="7"/>
    </row>
    <row r="23" spans="2:10">
      <c r="C23" s="306"/>
      <c r="D23" s="7"/>
      <c r="E23" s="7"/>
    </row>
    <row r="24" spans="2:10">
      <c r="C24" s="306"/>
      <c r="D24" s="7"/>
      <c r="E24" s="7"/>
    </row>
    <row r="25" spans="2:10">
      <c r="C25" s="306"/>
      <c r="D25" s="7"/>
      <c r="E25" s="7"/>
    </row>
    <row r="26" spans="2:10">
      <c r="C26" s="306"/>
      <c r="D26" s="7"/>
      <c r="E26" s="7"/>
    </row>
    <row r="27" spans="2:10">
      <c r="C27" s="306"/>
      <c r="D27" s="7"/>
      <c r="E27" s="7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7"/>
  <sheetViews>
    <sheetView workbookViewId="0">
      <pane ySplit="2" topLeftCell="A3" activePane="bottomLeft" state="frozen"/>
      <selection pane="bottomLeft" activeCell="B8" sqref="B8"/>
    </sheetView>
  </sheetViews>
  <sheetFormatPr defaultRowHeight="11.25"/>
  <cols>
    <col min="1" max="1" width="10.42578125" style="7" bestFit="1" customWidth="1"/>
    <col min="2" max="2" width="44.140625" style="90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19" t="s">
        <v>1</v>
      </c>
      <c r="B1" s="521" t="s">
        <v>0</v>
      </c>
      <c r="C1" s="556" t="s">
        <v>7</v>
      </c>
      <c r="D1" s="652" t="s">
        <v>43</v>
      </c>
      <c r="E1" s="653"/>
      <c r="F1" s="653"/>
      <c r="G1" s="654" t="s">
        <v>408</v>
      </c>
      <c r="H1" s="655"/>
      <c r="I1" s="655"/>
      <c r="J1" s="655"/>
      <c r="K1" s="656"/>
      <c r="L1" s="650" t="s">
        <v>55</v>
      </c>
      <c r="M1" s="647" t="s">
        <v>29</v>
      </c>
      <c r="N1" s="648"/>
      <c r="O1" s="648"/>
      <c r="P1" s="648"/>
      <c r="Q1" s="648"/>
      <c r="R1" s="648"/>
      <c r="S1" s="649"/>
    </row>
    <row r="2" spans="1:25" ht="34.5" customHeight="1" thickBot="1">
      <c r="A2" s="520"/>
      <c r="B2" s="522"/>
      <c r="C2" s="557"/>
      <c r="D2" s="243" t="s">
        <v>308</v>
      </c>
      <c r="E2" s="243" t="s">
        <v>407</v>
      </c>
      <c r="F2" s="249" t="s">
        <v>89</v>
      </c>
      <c r="G2" s="247" t="s">
        <v>308</v>
      </c>
      <c r="H2" s="248" t="s">
        <v>312</v>
      </c>
      <c r="I2" s="248" t="s">
        <v>409</v>
      </c>
      <c r="J2" s="248" t="s">
        <v>313</v>
      </c>
      <c r="K2" s="245" t="s">
        <v>33</v>
      </c>
      <c r="L2" s="651"/>
      <c r="M2" s="512"/>
      <c r="N2" s="513"/>
      <c r="O2" s="513"/>
      <c r="P2" s="513"/>
      <c r="Q2" s="513"/>
      <c r="R2" s="513"/>
      <c r="S2" s="514"/>
    </row>
    <row r="3" spans="1:25" s="108" customFormat="1" ht="14.25">
      <c r="A3" s="109" t="str">
        <f>'1-συμβολαια'!A3</f>
        <v>2ο</v>
      </c>
      <c r="B3" s="110" t="str">
        <f>'1-συμβολαια'!C3</f>
        <v>δάνειο τοκοχρεωλυτικό</v>
      </c>
      <c r="C3" s="111">
        <f>'1-συμβολαια'!D3</f>
        <v>3000000</v>
      </c>
      <c r="D3" s="251"/>
      <c r="E3" s="251"/>
      <c r="F3" s="250"/>
      <c r="G3" s="251"/>
      <c r="H3" s="252"/>
      <c r="I3" s="252"/>
      <c r="J3" s="252"/>
      <c r="K3" s="252">
        <f t="shared" ref="K3:K5" si="0">D3+E3-G3-H3-I3-J3</f>
        <v>0</v>
      </c>
      <c r="L3" s="252"/>
      <c r="M3" s="132" t="s">
        <v>125</v>
      </c>
      <c r="N3" s="132" t="s">
        <v>414</v>
      </c>
      <c r="O3" s="132" t="s">
        <v>122</v>
      </c>
      <c r="P3" s="132" t="s">
        <v>415</v>
      </c>
      <c r="Q3" s="132" t="s">
        <v>416</v>
      </c>
      <c r="R3" s="132" t="s">
        <v>417</v>
      </c>
      <c r="S3" s="24"/>
    </row>
    <row r="4" spans="1:25" s="108" customFormat="1" ht="14.25">
      <c r="A4" s="109">
        <f>'1-συμβολαια'!A4</f>
        <v>0</v>
      </c>
      <c r="B4" s="110" t="str">
        <f>'1-συμβολαια'!C4</f>
        <v>υποθήκη δανείου</v>
      </c>
      <c r="C4" s="111">
        <f>'1-συμβολαια'!D4</f>
        <v>3000000</v>
      </c>
      <c r="D4" s="251"/>
      <c r="E4" s="251"/>
      <c r="F4" s="250"/>
      <c r="G4" s="251"/>
      <c r="H4" s="252"/>
      <c r="I4" s="252"/>
      <c r="J4" s="252"/>
      <c r="K4" s="252">
        <f t="shared" si="0"/>
        <v>0</v>
      </c>
      <c r="L4" s="252"/>
      <c r="M4" s="132" t="s">
        <v>125</v>
      </c>
      <c r="N4" s="132" t="s">
        <v>414</v>
      </c>
      <c r="O4" s="132" t="s">
        <v>122</v>
      </c>
      <c r="P4" s="132" t="s">
        <v>415</v>
      </c>
      <c r="Q4" s="132" t="s">
        <v>416</v>
      </c>
      <c r="R4" s="132" t="s">
        <v>417</v>
      </c>
      <c r="S4" s="24"/>
    </row>
    <row r="5" spans="1:25" s="108" customFormat="1" ht="14.25">
      <c r="A5" s="109">
        <f>'1-συμβολαια'!A5</f>
        <v>0</v>
      </c>
      <c r="B5" s="110" t="str">
        <f>'1-συμβολαια'!C5</f>
        <v>δανείου ΤΟΚΟΙ</v>
      </c>
      <c r="C5" s="111">
        <f>'1-συμβολαια'!D5</f>
        <v>8172630</v>
      </c>
      <c r="D5" s="251"/>
      <c r="E5" s="251"/>
      <c r="F5" s="250"/>
      <c r="G5" s="251"/>
      <c r="H5" s="252"/>
      <c r="I5" s="252"/>
      <c r="J5" s="252"/>
      <c r="K5" s="252">
        <f t="shared" si="0"/>
        <v>0</v>
      </c>
      <c r="L5" s="252"/>
      <c r="M5" s="132" t="s">
        <v>125</v>
      </c>
      <c r="N5" s="132" t="s">
        <v>414</v>
      </c>
      <c r="O5" s="132" t="s">
        <v>122</v>
      </c>
      <c r="P5" s="132" t="s">
        <v>415</v>
      </c>
      <c r="Q5" s="132" t="s">
        <v>416</v>
      </c>
      <c r="R5" s="132" t="s">
        <v>417</v>
      </c>
      <c r="S5" s="24"/>
    </row>
    <row r="6" spans="1:25" ht="15.75">
      <c r="A6" s="537" t="s">
        <v>54</v>
      </c>
      <c r="B6" s="538"/>
      <c r="C6" s="538"/>
      <c r="D6" s="253">
        <f t="shared" ref="D6:L6" si="1">SUM(D3:D5)</f>
        <v>0</v>
      </c>
      <c r="E6" s="253">
        <f t="shared" si="1"/>
        <v>0</v>
      </c>
      <c r="F6" s="253">
        <f t="shared" si="1"/>
        <v>0</v>
      </c>
      <c r="G6" s="253">
        <f t="shared" si="1"/>
        <v>0</v>
      </c>
      <c r="H6" s="253">
        <f t="shared" si="1"/>
        <v>0</v>
      </c>
      <c r="I6" s="253">
        <f t="shared" si="1"/>
        <v>0</v>
      </c>
      <c r="J6" s="253">
        <f t="shared" si="1"/>
        <v>0</v>
      </c>
      <c r="K6" s="253">
        <f t="shared" si="1"/>
        <v>0</v>
      </c>
      <c r="L6" s="253">
        <f t="shared" si="1"/>
        <v>0</v>
      </c>
    </row>
    <row r="7" spans="1:25" ht="15.75">
      <c r="M7" s="129" t="s">
        <v>100</v>
      </c>
      <c r="N7" s="146"/>
      <c r="O7" s="146"/>
      <c r="P7" s="146"/>
      <c r="Q7" s="146"/>
      <c r="R7" s="146"/>
      <c r="S7" s="146"/>
      <c r="T7" s="122"/>
      <c r="U7" s="122"/>
      <c r="V7" s="122"/>
      <c r="W7" s="122"/>
      <c r="X7" s="5"/>
    </row>
    <row r="8" spans="1:25" ht="15.75">
      <c r="M8" s="244"/>
      <c r="N8" s="129" t="s">
        <v>410</v>
      </c>
      <c r="O8" s="244"/>
      <c r="P8" s="244"/>
      <c r="Q8" s="244"/>
      <c r="R8" s="244"/>
      <c r="S8" s="244"/>
      <c r="T8" s="244"/>
      <c r="U8" s="244"/>
      <c r="V8" s="244"/>
      <c r="W8" s="255"/>
      <c r="X8" s="255"/>
      <c r="Y8" s="255"/>
    </row>
    <row r="9" spans="1:25" ht="15.75">
      <c r="M9" s="255"/>
      <c r="N9" s="255"/>
      <c r="O9" s="146" t="s">
        <v>101</v>
      </c>
      <c r="P9" s="146"/>
      <c r="Q9" s="146"/>
      <c r="R9" s="146"/>
      <c r="S9" s="146"/>
      <c r="T9" s="146"/>
      <c r="U9" s="146"/>
      <c r="V9" s="146"/>
      <c r="W9" s="146"/>
      <c r="X9" s="255"/>
      <c r="Y9" s="254"/>
    </row>
    <row r="10" spans="1:25" ht="15.75">
      <c r="B10" s="137"/>
      <c r="M10" s="255"/>
      <c r="N10" s="255"/>
      <c r="O10" s="255"/>
      <c r="P10" s="256" t="s">
        <v>411</v>
      </c>
      <c r="Q10" s="255"/>
      <c r="R10" s="255"/>
      <c r="S10" s="256"/>
      <c r="T10" s="256"/>
      <c r="U10" s="256"/>
      <c r="V10" s="256"/>
      <c r="W10" s="256"/>
      <c r="X10" s="256"/>
      <c r="Y10" s="254"/>
    </row>
    <row r="11" spans="1:25" ht="15.75">
      <c r="B11" s="138"/>
      <c r="M11" s="255"/>
      <c r="N11" s="255"/>
      <c r="O11" s="255"/>
      <c r="P11" s="255"/>
      <c r="Q11" s="146" t="s">
        <v>412</v>
      </c>
      <c r="R11" s="146"/>
      <c r="S11" s="146"/>
      <c r="T11" s="256"/>
      <c r="U11" s="256"/>
      <c r="V11" s="146"/>
      <c r="W11" s="146"/>
      <c r="X11" s="146"/>
      <c r="Y11" s="254"/>
    </row>
    <row r="12" spans="1:25" ht="15.75">
      <c r="M12" s="255"/>
      <c r="N12" s="255"/>
      <c r="O12" s="255"/>
      <c r="P12" s="255"/>
      <c r="Q12" s="255"/>
      <c r="R12" s="256" t="s">
        <v>413</v>
      </c>
      <c r="S12" s="256"/>
      <c r="T12" s="256"/>
      <c r="U12" s="256"/>
      <c r="V12" s="256"/>
      <c r="W12" s="256"/>
      <c r="X12" s="256"/>
      <c r="Y12" s="254"/>
    </row>
    <row r="13" spans="1:25" ht="15.75">
      <c r="B13" s="137"/>
      <c r="C13" s="306"/>
      <c r="D13" s="7"/>
      <c r="E13" s="7"/>
      <c r="T13" s="131"/>
      <c r="Y13" s="254"/>
    </row>
    <row r="14" spans="1:25" ht="15.75">
      <c r="B14" s="138"/>
      <c r="C14" s="306"/>
      <c r="D14" s="7"/>
      <c r="E14" s="7"/>
      <c r="T14" s="131"/>
    </row>
    <row r="15" spans="1:25" ht="15.75">
      <c r="C15" s="90"/>
      <c r="D15" s="90"/>
      <c r="E15" s="90"/>
      <c r="F15" s="90"/>
      <c r="G15" s="90"/>
      <c r="H15" s="90"/>
      <c r="I15" s="90"/>
      <c r="J15" s="90"/>
      <c r="K15" s="90"/>
      <c r="L15" s="90"/>
      <c r="T15" s="131"/>
    </row>
    <row r="16" spans="1:25" ht="15.75">
      <c r="C16" s="306"/>
      <c r="D16" s="7"/>
      <c r="E16" s="7"/>
      <c r="T16" s="131"/>
    </row>
    <row r="17" spans="3:6">
      <c r="C17" s="306"/>
      <c r="D17" s="7"/>
      <c r="E17" s="7"/>
    </row>
    <row r="18" spans="3:6">
      <c r="C18" s="306"/>
      <c r="D18" s="7"/>
      <c r="E18" s="7"/>
    </row>
    <row r="19" spans="3:6">
      <c r="C19" s="306"/>
      <c r="D19" s="7"/>
      <c r="E19" s="7"/>
    </row>
    <row r="20" spans="3:6">
      <c r="C20" s="306"/>
      <c r="D20" s="7"/>
      <c r="E20" s="7"/>
    </row>
    <row r="21" spans="3:6">
      <c r="C21" s="306"/>
      <c r="D21" s="7"/>
      <c r="E21" s="7"/>
    </row>
    <row r="22" spans="3:6">
      <c r="C22" s="306"/>
      <c r="D22" s="7"/>
      <c r="E22" s="7"/>
    </row>
    <row r="23" spans="3:6">
      <c r="C23" s="306"/>
      <c r="D23" s="7"/>
      <c r="E23" s="7"/>
    </row>
    <row r="24" spans="3:6">
      <c r="C24" s="306"/>
      <c r="D24" s="7"/>
      <c r="E24" s="7"/>
    </row>
    <row r="25" spans="3:6">
      <c r="C25" s="306"/>
      <c r="D25" s="7"/>
      <c r="E25" s="7"/>
    </row>
    <row r="26" spans="3:6">
      <c r="C26" s="306"/>
      <c r="D26" s="7"/>
      <c r="E26" s="7"/>
    </row>
    <row r="27" spans="3:6">
      <c r="C27" s="306"/>
      <c r="D27" s="7"/>
      <c r="E27" s="7"/>
      <c r="F27" s="7"/>
    </row>
  </sheetData>
  <mergeCells count="8">
    <mergeCell ref="M1:S2"/>
    <mergeCell ref="L1:L2"/>
    <mergeCell ref="A6:C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B16" sqref="B16"/>
    </sheetView>
  </sheetViews>
  <sheetFormatPr defaultRowHeight="15"/>
  <cols>
    <col min="1" max="1" width="11.5703125" style="102" bestFit="1" customWidth="1"/>
    <col min="2" max="2" width="24.140625" style="103" bestFit="1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519" t="s">
        <v>1</v>
      </c>
      <c r="B1" s="657" t="s">
        <v>0</v>
      </c>
      <c r="C1" s="659" t="s">
        <v>132</v>
      </c>
      <c r="D1" s="659"/>
      <c r="E1" s="659"/>
      <c r="F1" s="660" t="s">
        <v>29</v>
      </c>
      <c r="G1" s="661"/>
      <c r="H1" s="661"/>
      <c r="I1" s="661"/>
      <c r="J1" s="661"/>
      <c r="K1" s="661"/>
      <c r="L1" s="661"/>
      <c r="M1" s="661"/>
      <c r="N1" s="661"/>
      <c r="O1" s="661"/>
      <c r="P1" s="661"/>
      <c r="Q1" s="661"/>
      <c r="R1" s="661"/>
      <c r="S1" s="661"/>
      <c r="T1" s="661"/>
      <c r="U1" s="661"/>
      <c r="V1" s="662"/>
    </row>
    <row r="2" spans="1:22" ht="16.5" thickBot="1">
      <c r="A2" s="520"/>
      <c r="B2" s="658"/>
      <c r="C2" s="100" t="s">
        <v>23</v>
      </c>
      <c r="D2" s="105" t="s">
        <v>9</v>
      </c>
      <c r="E2" s="107" t="s">
        <v>33</v>
      </c>
      <c r="F2" s="294">
        <v>61</v>
      </c>
      <c r="G2" s="294">
        <v>62</v>
      </c>
      <c r="H2" s="294">
        <v>63</v>
      </c>
      <c r="I2" s="295">
        <v>64</v>
      </c>
      <c r="J2" s="296" t="s">
        <v>447</v>
      </c>
      <c r="K2" s="296" t="s">
        <v>448</v>
      </c>
      <c r="L2" s="296" t="s">
        <v>449</v>
      </c>
      <c r="M2" s="297">
        <v>65</v>
      </c>
      <c r="N2" s="298" t="s">
        <v>450</v>
      </c>
      <c r="O2" s="298" t="s">
        <v>451</v>
      </c>
      <c r="P2" s="298" t="s">
        <v>452</v>
      </c>
      <c r="Q2" s="298" t="s">
        <v>453</v>
      </c>
      <c r="R2" s="298" t="s">
        <v>454</v>
      </c>
      <c r="S2" s="294">
        <v>67</v>
      </c>
      <c r="T2" s="184"/>
      <c r="U2" s="184"/>
      <c r="V2" s="293"/>
    </row>
    <row r="3" spans="1:22" s="143" customFormat="1">
      <c r="A3" s="436" t="str">
        <f>'1-συμβολαια'!A3</f>
        <v>2ο</v>
      </c>
      <c r="B3" s="432" t="str">
        <f>'1-συμβολαια'!C3</f>
        <v>δάνειο τοκοχρεωλυτικό</v>
      </c>
      <c r="C3" s="401"/>
      <c r="D3" s="433"/>
      <c r="E3" s="433"/>
      <c r="F3" s="402"/>
      <c r="G3" s="402"/>
      <c r="H3" s="434"/>
      <c r="I3" s="435"/>
      <c r="J3" s="435"/>
      <c r="K3" s="435"/>
      <c r="L3" s="435"/>
      <c r="M3" s="435"/>
      <c r="N3" s="402"/>
      <c r="O3" s="402"/>
      <c r="P3" s="402"/>
      <c r="Q3" s="402"/>
      <c r="R3" s="402"/>
      <c r="S3" s="402"/>
      <c r="T3" s="402"/>
      <c r="U3" s="402"/>
      <c r="V3" s="402"/>
    </row>
    <row r="4" spans="1:22" s="143" customFormat="1">
      <c r="A4" s="436">
        <f>'1-συμβολαια'!A4</f>
        <v>0</v>
      </c>
      <c r="B4" s="432" t="str">
        <f>'1-συμβολαια'!C4</f>
        <v>υποθήκη δανείου</v>
      </c>
      <c r="C4" s="401">
        <f>'1-συμβολαια'!L4</f>
        <v>34624.5</v>
      </c>
      <c r="D4" s="433">
        <f>'1-συμβολαια'!N4</f>
        <v>0</v>
      </c>
      <c r="E4" s="433">
        <f t="shared" ref="E4:E5" si="0">C4-D4</f>
        <v>34624.5</v>
      </c>
      <c r="F4" s="402">
        <v>61</v>
      </c>
      <c r="G4" s="402">
        <v>62</v>
      </c>
      <c r="H4" s="434"/>
      <c r="I4" s="435"/>
      <c r="J4" s="435"/>
      <c r="K4" s="435"/>
      <c r="L4" s="435"/>
      <c r="M4" s="435"/>
      <c r="N4" s="402"/>
      <c r="O4" s="402"/>
      <c r="P4" s="402"/>
      <c r="Q4" s="402"/>
      <c r="R4" s="402"/>
      <c r="S4" s="402"/>
      <c r="T4" s="402"/>
      <c r="U4" s="402"/>
      <c r="V4" s="402"/>
    </row>
    <row r="5" spans="1:22" s="143" customFormat="1" ht="15.75" thickBot="1">
      <c r="A5" s="437">
        <f>'1-συμβολαια'!A5</f>
        <v>0</v>
      </c>
      <c r="B5" s="438" t="str">
        <f>'1-συμβολαια'!C5</f>
        <v>δανείου ΤΟΚΟΙ</v>
      </c>
      <c r="C5" s="408">
        <f>'1-συμβολαια'!L5</f>
        <v>84586.958249999996</v>
      </c>
      <c r="D5" s="408">
        <f>'1-συμβολαια'!N5</f>
        <v>0</v>
      </c>
      <c r="E5" s="408">
        <f t="shared" si="0"/>
        <v>84586.958249999996</v>
      </c>
      <c r="F5" s="409">
        <v>61</v>
      </c>
      <c r="G5" s="409">
        <v>62</v>
      </c>
      <c r="H5" s="439"/>
      <c r="I5" s="440"/>
      <c r="J5" s="440"/>
      <c r="K5" s="440"/>
      <c r="L5" s="440"/>
      <c r="M5" s="440"/>
      <c r="N5" s="409"/>
      <c r="O5" s="409"/>
      <c r="P5" s="409"/>
      <c r="Q5" s="409"/>
      <c r="R5" s="409"/>
      <c r="S5" s="409"/>
      <c r="T5" s="409"/>
      <c r="U5" s="409"/>
      <c r="V5" s="409"/>
    </row>
    <row r="6" spans="1:22" ht="15.75">
      <c r="A6" s="537" t="s">
        <v>45</v>
      </c>
      <c r="B6" s="538"/>
      <c r="C6" s="106">
        <f>SUM(C3:C5)</f>
        <v>119211.45825</v>
      </c>
      <c r="D6" s="106">
        <f>SUM(D3:D5)</f>
        <v>0</v>
      </c>
      <c r="E6" s="106">
        <f>SUM(E3:E5)</f>
        <v>119211.45825</v>
      </c>
      <c r="I6" s="65">
        <f t="shared" ref="I6:T6" si="1">SUM(I3:I5)</f>
        <v>0</v>
      </c>
      <c r="J6" s="65">
        <f t="shared" si="1"/>
        <v>0</v>
      </c>
      <c r="K6" s="65">
        <f t="shared" si="1"/>
        <v>0</v>
      </c>
      <c r="L6" s="65">
        <f t="shared" si="1"/>
        <v>0</v>
      </c>
      <c r="M6" s="65">
        <f t="shared" si="1"/>
        <v>0</v>
      </c>
      <c r="N6" s="65">
        <f t="shared" si="1"/>
        <v>0</v>
      </c>
      <c r="O6" s="65">
        <f t="shared" si="1"/>
        <v>0</v>
      </c>
      <c r="P6" s="65">
        <f t="shared" si="1"/>
        <v>0</v>
      </c>
      <c r="Q6" s="65">
        <f t="shared" si="1"/>
        <v>0</v>
      </c>
      <c r="R6" s="65">
        <f t="shared" si="1"/>
        <v>0</v>
      </c>
      <c r="S6" s="65">
        <f t="shared" si="1"/>
        <v>0</v>
      </c>
      <c r="T6" s="65">
        <f t="shared" si="1"/>
        <v>0</v>
      </c>
    </row>
    <row r="7" spans="1:22"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</row>
    <row r="8" spans="1:22" ht="15.75">
      <c r="F8" s="166" t="s">
        <v>231</v>
      </c>
      <c r="G8" s="129"/>
      <c r="H8" s="299"/>
      <c r="I8" s="299"/>
      <c r="J8" s="299"/>
      <c r="K8" s="299"/>
      <c r="L8" s="299"/>
      <c r="M8" s="299"/>
      <c r="N8" s="299"/>
      <c r="O8" s="299"/>
      <c r="P8" s="299"/>
      <c r="Q8" s="299"/>
      <c r="R8" s="299"/>
      <c r="S8" s="299"/>
      <c r="T8" s="299"/>
      <c r="U8" s="299"/>
      <c r="V8" s="300"/>
    </row>
    <row r="9" spans="1:22" ht="15.75">
      <c r="F9" s="301"/>
      <c r="G9" s="146" t="s">
        <v>232</v>
      </c>
      <c r="H9" s="299"/>
      <c r="I9" s="299"/>
      <c r="J9" s="299"/>
      <c r="K9" s="299"/>
      <c r="L9" s="299"/>
      <c r="M9" s="299"/>
      <c r="N9" s="299"/>
      <c r="O9" s="299"/>
      <c r="P9" s="299"/>
      <c r="Q9" s="299"/>
      <c r="R9" s="299"/>
      <c r="S9" s="299"/>
      <c r="T9" s="299"/>
      <c r="U9" s="299"/>
      <c r="V9" s="300"/>
    </row>
    <row r="10" spans="1:22" ht="15.75">
      <c r="F10" s="300"/>
      <c r="G10" s="300"/>
      <c r="H10" s="166" t="s">
        <v>233</v>
      </c>
      <c r="I10" s="129"/>
      <c r="J10" s="129"/>
      <c r="K10" s="129"/>
      <c r="L10" s="299"/>
      <c r="M10" s="299"/>
      <c r="N10" s="299"/>
      <c r="O10" s="299"/>
      <c r="P10" s="299"/>
      <c r="Q10" s="299"/>
      <c r="R10" s="299"/>
      <c r="S10" s="299"/>
      <c r="T10" s="299"/>
      <c r="U10" s="299"/>
      <c r="V10" s="300"/>
    </row>
    <row r="11" spans="1:22" ht="15.75">
      <c r="F11" s="300"/>
      <c r="G11" s="301"/>
      <c r="H11" s="300"/>
      <c r="I11" s="146" t="s">
        <v>253</v>
      </c>
      <c r="J11" s="146"/>
      <c r="K11" s="146"/>
      <c r="L11" s="302"/>
      <c r="M11" s="302"/>
      <c r="N11" s="302"/>
      <c r="O11" s="302"/>
      <c r="P11" s="302"/>
      <c r="Q11" s="302"/>
      <c r="R11" s="302"/>
      <c r="S11" s="302"/>
      <c r="T11" s="302"/>
      <c r="U11" s="299"/>
      <c r="V11" s="300"/>
    </row>
    <row r="12" spans="1:22" ht="15.75">
      <c r="F12" s="300"/>
      <c r="G12" s="301"/>
      <c r="H12" s="300"/>
      <c r="I12" s="146"/>
      <c r="J12" s="166" t="s">
        <v>455</v>
      </c>
      <c r="K12" s="146"/>
      <c r="L12" s="302"/>
      <c r="M12" s="302"/>
      <c r="N12" s="302"/>
      <c r="O12" s="302"/>
      <c r="P12" s="302"/>
      <c r="Q12" s="302"/>
      <c r="R12" s="302"/>
      <c r="S12" s="302"/>
      <c r="T12" s="302"/>
      <c r="U12" s="299"/>
      <c r="V12" s="300"/>
    </row>
    <row r="13" spans="1:22" ht="15.75">
      <c r="F13" s="300"/>
      <c r="G13" s="301"/>
      <c r="H13" s="300"/>
      <c r="I13" s="146"/>
      <c r="J13" s="146"/>
      <c r="K13" s="146" t="s">
        <v>456</v>
      </c>
      <c r="L13" s="302"/>
      <c r="M13" s="302"/>
      <c r="N13" s="302"/>
      <c r="O13" s="302"/>
      <c r="P13" s="302"/>
      <c r="Q13" s="302"/>
      <c r="R13" s="302"/>
      <c r="S13" s="302"/>
      <c r="T13" s="302"/>
      <c r="U13" s="299"/>
      <c r="V13" s="300"/>
    </row>
    <row r="14" spans="1:22" ht="15.75">
      <c r="F14" s="300"/>
      <c r="G14" s="300"/>
      <c r="H14" s="299"/>
      <c r="I14" s="302"/>
      <c r="J14" s="302"/>
      <c r="K14" s="302"/>
      <c r="L14" s="166" t="s">
        <v>457</v>
      </c>
      <c r="M14" s="302"/>
      <c r="N14" s="302"/>
      <c r="O14" s="302"/>
      <c r="P14" s="302"/>
      <c r="Q14" s="302"/>
      <c r="R14" s="302"/>
      <c r="S14" s="302"/>
      <c r="T14" s="302"/>
      <c r="U14" s="299"/>
      <c r="V14" s="300"/>
    </row>
    <row r="15" spans="1:22" ht="15.75">
      <c r="B15" s="137"/>
      <c r="C15" s="104">
        <f>SUM(C7:C8)</f>
        <v>0</v>
      </c>
      <c r="F15" s="299"/>
      <c r="G15" s="299"/>
      <c r="H15" s="299"/>
      <c r="I15" s="302"/>
      <c r="J15" s="302"/>
      <c r="K15" s="302"/>
      <c r="L15" s="302"/>
      <c r="M15" s="146" t="s">
        <v>254</v>
      </c>
      <c r="N15" s="302"/>
      <c r="O15" s="302"/>
      <c r="P15" s="302"/>
      <c r="Q15" s="302"/>
      <c r="R15" s="302"/>
      <c r="S15" s="302"/>
      <c r="T15" s="302"/>
      <c r="U15" s="299"/>
      <c r="V15" s="300"/>
    </row>
    <row r="16" spans="1:22" ht="15.75">
      <c r="B16" s="138"/>
      <c r="F16" s="300"/>
      <c r="G16" s="300"/>
      <c r="H16" s="299"/>
      <c r="I16" s="302"/>
      <c r="J16" s="302"/>
      <c r="K16" s="302"/>
      <c r="L16" s="302"/>
      <c r="M16" s="302"/>
      <c r="N16" s="166" t="s">
        <v>458</v>
      </c>
      <c r="O16" s="302"/>
      <c r="P16" s="302"/>
      <c r="Q16" s="302"/>
      <c r="R16" s="302"/>
      <c r="S16" s="302"/>
      <c r="T16" s="302"/>
      <c r="U16" s="299"/>
      <c r="V16" s="300"/>
    </row>
    <row r="17" spans="6:22" ht="15.75">
      <c r="F17" s="300"/>
      <c r="G17" s="300"/>
      <c r="H17" s="299"/>
      <c r="I17" s="302"/>
      <c r="J17" s="302"/>
      <c r="K17" s="302"/>
      <c r="L17" s="302"/>
      <c r="M17" s="302"/>
      <c r="N17" s="302"/>
      <c r="O17" s="146" t="s">
        <v>459</v>
      </c>
      <c r="P17" s="302"/>
      <c r="Q17" s="302"/>
      <c r="R17" s="302"/>
      <c r="S17" s="302"/>
      <c r="T17" s="302"/>
      <c r="U17" s="299"/>
      <c r="V17" s="300"/>
    </row>
    <row r="18" spans="6:22" ht="15.75">
      <c r="F18" s="300"/>
      <c r="G18" s="300"/>
      <c r="H18" s="299"/>
      <c r="I18" s="302"/>
      <c r="J18" s="302"/>
      <c r="K18" s="302"/>
      <c r="L18" s="302"/>
      <c r="M18" s="302"/>
      <c r="N18" s="302"/>
      <c r="O18" s="302"/>
      <c r="P18" s="166" t="s">
        <v>255</v>
      </c>
      <c r="Q18" s="302"/>
      <c r="R18" s="302"/>
      <c r="S18" s="302"/>
      <c r="T18" s="302"/>
      <c r="U18" s="299"/>
      <c r="V18" s="300"/>
    </row>
    <row r="19" spans="6:22" ht="15.75">
      <c r="F19" s="300"/>
      <c r="G19" s="300"/>
      <c r="H19" s="299"/>
      <c r="I19" s="302"/>
      <c r="J19" s="302"/>
      <c r="K19" s="302"/>
      <c r="L19" s="302"/>
      <c r="M19" s="302"/>
      <c r="N19" s="302"/>
      <c r="O19" s="302"/>
      <c r="P19" s="302"/>
      <c r="Q19" s="146" t="s">
        <v>256</v>
      </c>
      <c r="R19" s="146"/>
      <c r="S19" s="146"/>
      <c r="T19" s="302"/>
      <c r="U19" s="299"/>
      <c r="V19" s="300"/>
    </row>
    <row r="20" spans="6:22" ht="15.75">
      <c r="F20" s="300"/>
      <c r="G20" s="300"/>
      <c r="H20" s="299"/>
      <c r="I20" s="302"/>
      <c r="J20" s="302"/>
      <c r="K20" s="302"/>
      <c r="L20" s="302"/>
      <c r="M20" s="302"/>
      <c r="N20" s="302"/>
      <c r="O20" s="302"/>
      <c r="P20" s="302"/>
      <c r="Q20" s="302"/>
      <c r="R20" s="166" t="s">
        <v>257</v>
      </c>
      <c r="S20" s="302"/>
      <c r="T20" s="302"/>
      <c r="U20" s="299"/>
      <c r="V20" s="300"/>
    </row>
    <row r="21" spans="6:22" ht="15.75">
      <c r="F21" s="300"/>
      <c r="G21" s="300"/>
      <c r="H21" s="299"/>
      <c r="I21" s="302"/>
      <c r="J21" s="302"/>
      <c r="K21" s="302"/>
      <c r="L21" s="302"/>
      <c r="M21" s="302"/>
      <c r="N21" s="302"/>
      <c r="O21" s="302"/>
      <c r="P21" s="302"/>
      <c r="Q21" s="302"/>
      <c r="R21" s="302"/>
      <c r="S21" s="146" t="s">
        <v>258</v>
      </c>
      <c r="T21" s="302"/>
      <c r="U21" s="299"/>
      <c r="V21" s="300"/>
    </row>
    <row r="22" spans="6:22" ht="15.75">
      <c r="F22" s="300"/>
      <c r="G22" s="300"/>
      <c r="H22" s="299"/>
      <c r="I22" s="302"/>
      <c r="J22" s="302"/>
      <c r="K22" s="302"/>
      <c r="L22" s="302"/>
      <c r="M22" s="302"/>
      <c r="N22" s="302"/>
      <c r="O22" s="302"/>
      <c r="P22" s="302"/>
      <c r="Q22" s="302"/>
      <c r="R22" s="302"/>
      <c r="S22" s="302"/>
      <c r="T22" s="166" t="s">
        <v>481</v>
      </c>
      <c r="U22" s="299"/>
      <c r="V22" s="300"/>
    </row>
    <row r="23" spans="6:22">
      <c r="F23" s="300"/>
      <c r="G23" s="300"/>
      <c r="H23" s="299"/>
      <c r="I23" s="299"/>
      <c r="J23" s="299"/>
      <c r="K23" s="299"/>
      <c r="L23" s="299"/>
      <c r="M23" s="299"/>
      <c r="N23" s="299"/>
      <c r="O23" s="299"/>
      <c r="P23" s="299"/>
      <c r="Q23" s="299"/>
      <c r="R23" s="299"/>
      <c r="S23" s="299"/>
      <c r="T23" s="299"/>
      <c r="U23" s="299"/>
      <c r="V23" s="300"/>
    </row>
    <row r="24" spans="6:22"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</row>
    <row r="25" spans="6:22"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</row>
    <row r="26" spans="6:22"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</row>
    <row r="27" spans="6:22"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6:22"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6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6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6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6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  <row r="35" spans="8:21"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7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9" style="7" customWidth="1"/>
    <col min="2" max="2" width="16.85546875" style="150" bestFit="1" customWidth="1"/>
    <col min="3" max="4" width="7.140625" style="2" customWidth="1"/>
    <col min="5" max="6" width="7.85546875" style="79" customWidth="1"/>
    <col min="7" max="7" width="10.7109375" style="79" customWidth="1"/>
    <col min="8" max="9" width="7.85546875" style="79" customWidth="1"/>
    <col min="10" max="10" width="7.42578125" style="79" customWidth="1"/>
    <col min="11" max="11" width="6.85546875" style="79" customWidth="1"/>
    <col min="12" max="22" width="7.140625" style="79" customWidth="1"/>
    <col min="23" max="23" width="6.140625" style="79" customWidth="1"/>
    <col min="24" max="24" width="7.140625" style="79" customWidth="1"/>
    <col min="25" max="25" width="6.7109375" style="79" customWidth="1"/>
    <col min="26" max="26" width="6.140625" style="79" customWidth="1"/>
    <col min="27" max="27" width="7.140625" style="79" customWidth="1"/>
    <col min="28" max="28" width="8" style="79" customWidth="1"/>
    <col min="29" max="29" width="4.140625" style="79" customWidth="1"/>
    <col min="30" max="30" width="16.28515625" style="79" customWidth="1"/>
    <col min="31" max="32" width="7.140625" style="79" customWidth="1"/>
    <col min="33" max="33" width="8.140625" style="79" customWidth="1"/>
    <col min="34" max="34" width="7.7109375" style="79" customWidth="1"/>
    <col min="35" max="35" width="7" style="79" customWidth="1"/>
    <col min="36" max="36" width="6.140625" style="79" customWidth="1"/>
    <col min="37" max="41" width="7.85546875" style="79" customWidth="1"/>
    <col min="42" max="43" width="6.140625" style="79" customWidth="1"/>
    <col min="44" max="44" width="8.28515625" style="79" customWidth="1"/>
    <col min="45" max="45" width="8.42578125" style="79" customWidth="1"/>
    <col min="46" max="46" width="6.140625" style="79" customWidth="1"/>
    <col min="47" max="47" width="7.7109375" style="79" customWidth="1"/>
    <col min="48" max="49" width="6.140625" style="79" customWidth="1"/>
    <col min="50" max="50" width="8" style="79" customWidth="1"/>
    <col min="51" max="52" width="6.140625" style="79" customWidth="1"/>
    <col min="53" max="53" width="7.42578125" style="79" customWidth="1"/>
    <col min="54" max="54" width="8.5703125" style="79" customWidth="1"/>
    <col min="55" max="61" width="6.140625" style="79" customWidth="1"/>
    <col min="62" max="62" width="7" style="79" customWidth="1"/>
    <col min="63" max="64" width="6.140625" style="79" customWidth="1"/>
    <col min="65" max="65" width="5.5703125" style="79" customWidth="1"/>
    <col min="66" max="72" width="10.5703125" style="79" customWidth="1"/>
    <col min="73" max="73" width="8.28515625" style="81" bestFit="1" customWidth="1"/>
    <col min="74" max="74" width="9.7109375" style="81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82" t="s">
        <v>1</v>
      </c>
      <c r="B1" s="675" t="s">
        <v>0</v>
      </c>
      <c r="C1" s="678" t="s">
        <v>92</v>
      </c>
      <c r="D1" s="679"/>
      <c r="E1" s="666" t="s">
        <v>93</v>
      </c>
      <c r="F1" s="666"/>
      <c r="G1" s="666"/>
      <c r="H1" s="667" t="s">
        <v>161</v>
      </c>
      <c r="I1" s="667"/>
      <c r="J1" s="666" t="s">
        <v>165</v>
      </c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6"/>
      <c r="W1" s="666"/>
      <c r="X1" s="666"/>
      <c r="Y1" s="666"/>
      <c r="Z1" s="666"/>
      <c r="AA1" s="666"/>
      <c r="AB1" s="666"/>
      <c r="AC1" s="666"/>
      <c r="AD1" s="666"/>
      <c r="AE1" s="677" t="s">
        <v>166</v>
      </c>
      <c r="AF1" s="677"/>
      <c r="AG1" s="677"/>
      <c r="AH1" s="677"/>
      <c r="AI1" s="677"/>
      <c r="AJ1" s="677"/>
      <c r="AK1" s="677"/>
      <c r="AL1" s="677"/>
      <c r="AM1" s="677"/>
      <c r="AN1" s="677"/>
      <c r="AO1" s="677"/>
      <c r="AP1" s="677"/>
      <c r="AQ1" s="677"/>
      <c r="AR1" s="677"/>
      <c r="AS1" s="668" t="s">
        <v>182</v>
      </c>
      <c r="AT1" s="669"/>
      <c r="AU1" s="669"/>
      <c r="AV1" s="669"/>
      <c r="AW1" s="669"/>
      <c r="AX1" s="670"/>
      <c r="AY1" s="671" t="s">
        <v>186</v>
      </c>
      <c r="AZ1" s="672"/>
      <c r="BA1" s="672"/>
      <c r="BB1" s="673"/>
      <c r="BC1" s="674" t="s">
        <v>174</v>
      </c>
      <c r="BD1" s="674"/>
      <c r="BE1" s="674"/>
      <c r="BF1" s="674"/>
      <c r="BG1" s="674"/>
      <c r="BH1" s="674"/>
      <c r="BI1" s="674"/>
      <c r="BJ1" s="674"/>
      <c r="BK1" s="674"/>
      <c r="BL1" s="674"/>
      <c r="BM1" s="674"/>
      <c r="BN1" s="674"/>
      <c r="BO1" s="680" t="s">
        <v>485</v>
      </c>
      <c r="BP1" s="681"/>
      <c r="BQ1" s="681"/>
      <c r="BR1" s="681"/>
      <c r="BS1" s="681"/>
      <c r="BT1" s="682"/>
      <c r="BU1" s="663" t="s">
        <v>280</v>
      </c>
      <c r="BV1" s="663"/>
      <c r="BW1" s="663"/>
    </row>
    <row r="2" spans="1:75" ht="34.5" thickBot="1">
      <c r="A2" s="483"/>
      <c r="B2" s="676"/>
      <c r="C2" s="173"/>
      <c r="D2" s="192" t="s">
        <v>90</v>
      </c>
      <c r="E2" s="153"/>
      <c r="F2" s="193" t="s">
        <v>90</v>
      </c>
      <c r="G2" s="152" t="s">
        <v>160</v>
      </c>
      <c r="H2" s="153"/>
      <c r="I2" s="193" t="s">
        <v>90</v>
      </c>
      <c r="J2" s="153" t="s">
        <v>234</v>
      </c>
      <c r="K2" s="153" t="s">
        <v>235</v>
      </c>
      <c r="L2" s="153" t="s">
        <v>236</v>
      </c>
      <c r="M2" s="153" t="s">
        <v>237</v>
      </c>
      <c r="N2" s="153" t="s">
        <v>238</v>
      </c>
      <c r="O2" s="153" t="s">
        <v>476</v>
      </c>
      <c r="P2" s="153" t="s">
        <v>239</v>
      </c>
      <c r="Q2" s="153" t="s">
        <v>443</v>
      </c>
      <c r="R2" s="153" t="s">
        <v>444</v>
      </c>
      <c r="S2" s="153" t="s">
        <v>470</v>
      </c>
      <c r="T2" s="153" t="s">
        <v>479</v>
      </c>
      <c r="U2" s="153" t="s">
        <v>240</v>
      </c>
      <c r="V2" s="153" t="s">
        <v>241</v>
      </c>
      <c r="W2" s="153" t="s">
        <v>242</v>
      </c>
      <c r="X2" s="153" t="s">
        <v>273</v>
      </c>
      <c r="Y2" s="153" t="s">
        <v>271</v>
      </c>
      <c r="Z2" s="153" t="s">
        <v>272</v>
      </c>
      <c r="AA2" s="153"/>
      <c r="AB2" s="153"/>
      <c r="AC2" s="153" t="s">
        <v>45</v>
      </c>
      <c r="AD2" s="151" t="s">
        <v>29</v>
      </c>
      <c r="AE2" s="153" t="s">
        <v>167</v>
      </c>
      <c r="AF2" s="153" t="s">
        <v>168</v>
      </c>
      <c r="AG2" s="153" t="s">
        <v>169</v>
      </c>
      <c r="AH2" s="153" t="s">
        <v>171</v>
      </c>
      <c r="AI2" s="153" t="s">
        <v>172</v>
      </c>
      <c r="AJ2" s="153" t="s">
        <v>173</v>
      </c>
      <c r="AK2" s="153" t="s">
        <v>259</v>
      </c>
      <c r="AL2" s="153" t="s">
        <v>260</v>
      </c>
      <c r="AM2" s="153" t="s">
        <v>261</v>
      </c>
      <c r="AN2" s="153" t="s">
        <v>472</v>
      </c>
      <c r="AO2" s="153" t="s">
        <v>473</v>
      </c>
      <c r="AP2" s="153"/>
      <c r="AQ2" s="153"/>
      <c r="AR2" s="156" t="s">
        <v>45</v>
      </c>
      <c r="AS2" s="153" t="s">
        <v>179</v>
      </c>
      <c r="AT2" s="153" t="s">
        <v>180</v>
      </c>
      <c r="AU2" s="153" t="s">
        <v>183</v>
      </c>
      <c r="AV2" s="153" t="s">
        <v>181</v>
      </c>
      <c r="AW2" s="153" t="s">
        <v>185</v>
      </c>
      <c r="AX2" s="151" t="s">
        <v>45</v>
      </c>
      <c r="AY2" s="153" t="s">
        <v>190</v>
      </c>
      <c r="AZ2" s="153" t="s">
        <v>191</v>
      </c>
      <c r="BA2" s="153" t="s">
        <v>192</v>
      </c>
      <c r="BB2" s="154" t="s">
        <v>45</v>
      </c>
      <c r="BC2" s="153" t="s">
        <v>201</v>
      </c>
      <c r="BD2" s="153" t="s">
        <v>202</v>
      </c>
      <c r="BE2" s="153" t="s">
        <v>205</v>
      </c>
      <c r="BF2" s="153" t="s">
        <v>210</v>
      </c>
      <c r="BG2" s="153" t="s">
        <v>211</v>
      </c>
      <c r="BH2" s="153" t="s">
        <v>212</v>
      </c>
      <c r="BI2" s="153" t="s">
        <v>275</v>
      </c>
      <c r="BJ2" s="153" t="s">
        <v>276</v>
      </c>
      <c r="BK2" s="153" t="s">
        <v>460</v>
      </c>
      <c r="BL2" s="153" t="s">
        <v>461</v>
      </c>
      <c r="BM2" s="153"/>
      <c r="BN2" s="151" t="s">
        <v>45</v>
      </c>
      <c r="BO2" s="153"/>
      <c r="BP2" s="153"/>
      <c r="BQ2" s="153"/>
      <c r="BR2" s="153"/>
      <c r="BS2" s="153"/>
      <c r="BT2" s="156" t="s">
        <v>486</v>
      </c>
      <c r="BU2" s="348" t="s">
        <v>127</v>
      </c>
      <c r="BV2" s="349" t="s">
        <v>492</v>
      </c>
      <c r="BW2" s="191" t="s">
        <v>279</v>
      </c>
    </row>
    <row r="3" spans="1:75" s="5" customFormat="1">
      <c r="A3" s="448" t="str">
        <f>'1-συμβολαια'!A3</f>
        <v>2ο</v>
      </c>
      <c r="B3" s="441" t="str">
        <f>'1-συμβολαια'!C3</f>
        <v>δάνειο τοκοχρεωλυτικό</v>
      </c>
      <c r="C3" s="442">
        <f>'5-αντίγρ'!AN3</f>
        <v>0</v>
      </c>
      <c r="D3" s="442">
        <f>'5-αντίγρ'!U3+'5-αντίγρ'!Y3+'5-αντίγρ'!AA3+'5-αντίγρ'!AI3</f>
        <v>100</v>
      </c>
      <c r="E3" s="443">
        <f>'6-μεταγρ'!O3</f>
        <v>0</v>
      </c>
      <c r="F3" s="443">
        <f>'6-μεταγρ'!M3+'6-μεταγρ'!N3</f>
        <v>0</v>
      </c>
      <c r="G3" s="444">
        <f>'6-μεταγρ'!P3</f>
        <v>0</v>
      </c>
      <c r="H3" s="443">
        <f>'7-προςΔΟΥ'!P3</f>
        <v>0</v>
      </c>
      <c r="I3" s="443">
        <f>'7-προςΔΟΥ'!K3</f>
        <v>0</v>
      </c>
      <c r="J3" s="445"/>
      <c r="K3" s="445"/>
      <c r="L3" s="445"/>
      <c r="M3" s="445"/>
      <c r="N3" s="445"/>
      <c r="O3" s="445"/>
      <c r="P3" s="445"/>
      <c r="Q3" s="445"/>
      <c r="R3" s="445"/>
      <c r="S3" s="445"/>
      <c r="T3" s="445"/>
      <c r="U3" s="445"/>
      <c r="V3" s="445"/>
      <c r="W3" s="445"/>
      <c r="X3" s="445"/>
      <c r="Y3" s="445"/>
      <c r="Z3" s="445"/>
      <c r="AA3" s="445"/>
      <c r="AB3" s="445"/>
      <c r="AC3" s="445">
        <f t="shared" ref="AC3:AC5" si="0">SUM(J3:AB3)</f>
        <v>0</v>
      </c>
      <c r="AD3" s="445"/>
      <c r="AE3" s="445"/>
      <c r="AF3" s="445"/>
      <c r="AG3" s="445">
        <v>600</v>
      </c>
      <c r="AH3" s="445"/>
      <c r="AI3" s="445"/>
      <c r="AJ3" s="445"/>
      <c r="AK3" s="445"/>
      <c r="AL3" s="445">
        <v>600</v>
      </c>
      <c r="AM3" s="445"/>
      <c r="AN3" s="445"/>
      <c r="AO3" s="445"/>
      <c r="AP3" s="445"/>
      <c r="AQ3" s="445"/>
      <c r="AR3" s="445">
        <f t="shared" ref="AR3:AR5" si="1">SUM(AE3:AJ3)</f>
        <v>600</v>
      </c>
      <c r="AS3" s="445">
        <f>2*300+500</f>
        <v>1100</v>
      </c>
      <c r="AT3" s="445"/>
      <c r="AU3" s="445">
        <f>2*300+500</f>
        <v>1100</v>
      </c>
      <c r="AV3" s="445"/>
      <c r="AW3" s="445"/>
      <c r="AX3" s="445">
        <f t="shared" ref="AX3:AX5" si="2">SUM(AS3:AW3)</f>
        <v>2200</v>
      </c>
      <c r="AY3" s="445"/>
      <c r="AZ3" s="445"/>
      <c r="BA3" s="445">
        <v>800</v>
      </c>
      <c r="BB3" s="445">
        <f t="shared" ref="BB3:BB5" si="3">SUM(AY3:BA3)</f>
        <v>800</v>
      </c>
      <c r="BC3" s="445"/>
      <c r="BD3" s="445"/>
      <c r="BE3" s="445"/>
      <c r="BF3" s="445"/>
      <c r="BG3" s="445"/>
      <c r="BH3" s="445"/>
      <c r="BI3" s="445"/>
      <c r="BJ3" s="445"/>
      <c r="BK3" s="445"/>
      <c r="BL3" s="445">
        <v>40</v>
      </c>
      <c r="BM3" s="289"/>
      <c r="BN3" s="446">
        <f t="shared" ref="BN3:BN5" si="4">SUM(BC3:BM3)</f>
        <v>40</v>
      </c>
      <c r="BO3" s="447"/>
      <c r="BP3" s="447"/>
      <c r="BQ3" s="447"/>
      <c r="BR3" s="447"/>
      <c r="BS3" s="447"/>
      <c r="BT3" s="447">
        <f t="shared" ref="BT3:BT5" si="5">BO3+BP3+BQ3+BR3</f>
        <v>0</v>
      </c>
      <c r="BU3" s="444">
        <f t="shared" ref="BU3:BU5" si="6">C3+E3+G3+H3+AC3-W3-Y3+AR3+AX3+BB3+BN3-BJ3+BT3-BS3</f>
        <v>3640</v>
      </c>
      <c r="BV3" s="444">
        <f t="shared" ref="BV3:BV5" si="7">D3+F3+I3+W3+BJ3+BS3</f>
        <v>100</v>
      </c>
      <c r="BW3" s="422"/>
    </row>
    <row r="4" spans="1:75" s="5" customFormat="1">
      <c r="A4" s="448">
        <f>'1-συμβολαια'!A4</f>
        <v>0</v>
      </c>
      <c r="B4" s="441" t="str">
        <f>'1-συμβολαια'!C4</f>
        <v>υποθήκη δανείου</v>
      </c>
      <c r="C4" s="442">
        <f>'5-αντίγρ'!AN4</f>
        <v>1800</v>
      </c>
      <c r="D4" s="442">
        <f>'5-αντίγρ'!U4+'5-αντίγρ'!Y4+'5-αντίγρ'!AA4+'5-αντίγρ'!AI4</f>
        <v>100</v>
      </c>
      <c r="E4" s="443">
        <f>'6-μεταγρ'!O4</f>
        <v>1000</v>
      </c>
      <c r="F4" s="443">
        <f>'6-μεταγρ'!M4+'6-μεταγρ'!N4</f>
        <v>80</v>
      </c>
      <c r="G4" s="444">
        <f>'6-μεταγρ'!P4</f>
        <v>0</v>
      </c>
      <c r="H4" s="443">
        <f>'7-προςΔΟΥ'!P4</f>
        <v>0</v>
      </c>
      <c r="I4" s="443">
        <f>'7-προςΔΟΥ'!K4</f>
        <v>0</v>
      </c>
      <c r="J4" s="445"/>
      <c r="K4" s="445"/>
      <c r="L4" s="445"/>
      <c r="M4" s="445"/>
      <c r="N4" s="445"/>
      <c r="O4" s="445"/>
      <c r="P4" s="445"/>
      <c r="Q4" s="445"/>
      <c r="R4" s="445"/>
      <c r="S4" s="445"/>
      <c r="T4" s="445"/>
      <c r="U4" s="445"/>
      <c r="V4" s="445"/>
      <c r="W4" s="445"/>
      <c r="X4" s="445"/>
      <c r="Y4" s="445"/>
      <c r="Z4" s="445"/>
      <c r="AA4" s="445"/>
      <c r="AB4" s="445"/>
      <c r="AC4" s="445">
        <f t="shared" si="0"/>
        <v>0</v>
      </c>
      <c r="AD4" s="445"/>
      <c r="AE4" s="445"/>
      <c r="AF4" s="445"/>
      <c r="AG4" s="445"/>
      <c r="AH4" s="445"/>
      <c r="AI4" s="445"/>
      <c r="AJ4" s="445"/>
      <c r="AK4" s="445"/>
      <c r="AL4" s="445"/>
      <c r="AM4" s="445"/>
      <c r="AN4" s="445"/>
      <c r="AO4" s="445"/>
      <c r="AP4" s="445"/>
      <c r="AQ4" s="445"/>
      <c r="AR4" s="445">
        <f t="shared" si="1"/>
        <v>0</v>
      </c>
      <c r="AS4" s="445"/>
      <c r="AT4" s="445"/>
      <c r="AU4" s="445"/>
      <c r="AV4" s="445"/>
      <c r="AW4" s="445"/>
      <c r="AX4" s="445">
        <f t="shared" si="2"/>
        <v>0</v>
      </c>
      <c r="AY4" s="445"/>
      <c r="AZ4" s="445"/>
      <c r="BA4" s="445">
        <v>300</v>
      </c>
      <c r="BB4" s="445">
        <f t="shared" si="3"/>
        <v>300</v>
      </c>
      <c r="BC4" s="445"/>
      <c r="BD4" s="445"/>
      <c r="BE4" s="445"/>
      <c r="BF4" s="445"/>
      <c r="BG4" s="445"/>
      <c r="BH4" s="445"/>
      <c r="BI4" s="445"/>
      <c r="BJ4" s="445"/>
      <c r="BK4" s="445">
        <v>20</v>
      </c>
      <c r="BL4" s="445"/>
      <c r="BM4" s="289"/>
      <c r="BN4" s="446">
        <f t="shared" si="4"/>
        <v>20</v>
      </c>
      <c r="BO4" s="447"/>
      <c r="BP4" s="447"/>
      <c r="BQ4" s="447"/>
      <c r="BR4" s="447"/>
      <c r="BS4" s="447"/>
      <c r="BT4" s="447">
        <f t="shared" si="5"/>
        <v>0</v>
      </c>
      <c r="BU4" s="444">
        <f t="shared" si="6"/>
        <v>3120</v>
      </c>
      <c r="BV4" s="444">
        <f t="shared" si="7"/>
        <v>180</v>
      </c>
      <c r="BW4" s="422"/>
    </row>
    <row r="5" spans="1:75" s="5" customFormat="1" ht="12" thickBot="1">
      <c r="A5" s="449">
        <f>'1-συμβολαια'!A5</f>
        <v>0</v>
      </c>
      <c r="B5" s="450" t="str">
        <f>'1-συμβολαια'!C5</f>
        <v>δανείου ΤΟΚΟΙ</v>
      </c>
      <c r="C5" s="451">
        <f>'5-αντίγρ'!AN5</f>
        <v>0</v>
      </c>
      <c r="D5" s="451">
        <f>'5-αντίγρ'!U5+'5-αντίγρ'!Y5+'5-αντίγρ'!AA5+'5-αντίγρ'!AI5</f>
        <v>100</v>
      </c>
      <c r="E5" s="452">
        <f>'6-μεταγρ'!O5</f>
        <v>0</v>
      </c>
      <c r="F5" s="452">
        <f>'6-μεταγρ'!M5+'6-μεταγρ'!N5</f>
        <v>0</v>
      </c>
      <c r="G5" s="453">
        <f>'6-μεταγρ'!P5</f>
        <v>0</v>
      </c>
      <c r="H5" s="452">
        <f>'7-προςΔΟΥ'!P5</f>
        <v>0</v>
      </c>
      <c r="I5" s="452">
        <f>'7-προςΔΟΥ'!K5</f>
        <v>0</v>
      </c>
      <c r="J5" s="453"/>
      <c r="K5" s="453"/>
      <c r="L5" s="453"/>
      <c r="M5" s="453"/>
      <c r="N5" s="453"/>
      <c r="O5" s="453"/>
      <c r="P5" s="453"/>
      <c r="Q5" s="453"/>
      <c r="R5" s="453"/>
      <c r="S5" s="453"/>
      <c r="T5" s="453"/>
      <c r="U5" s="453"/>
      <c r="V5" s="453"/>
      <c r="W5" s="453"/>
      <c r="X5" s="453"/>
      <c r="Y5" s="453"/>
      <c r="Z5" s="453"/>
      <c r="AA5" s="453"/>
      <c r="AB5" s="453"/>
      <c r="AC5" s="453">
        <f t="shared" si="0"/>
        <v>0</v>
      </c>
      <c r="AD5" s="453"/>
      <c r="AE5" s="453"/>
      <c r="AF5" s="453"/>
      <c r="AG5" s="453"/>
      <c r="AH5" s="453"/>
      <c r="AI5" s="453"/>
      <c r="AJ5" s="453"/>
      <c r="AK5" s="453"/>
      <c r="AL5" s="453"/>
      <c r="AM5" s="453"/>
      <c r="AN5" s="453"/>
      <c r="AO5" s="453"/>
      <c r="AP5" s="453"/>
      <c r="AQ5" s="453"/>
      <c r="AR5" s="453">
        <f t="shared" si="1"/>
        <v>0</v>
      </c>
      <c r="AS5" s="453"/>
      <c r="AT5" s="453"/>
      <c r="AU5" s="453"/>
      <c r="AV5" s="453"/>
      <c r="AW5" s="453"/>
      <c r="AX5" s="453">
        <f t="shared" si="2"/>
        <v>0</v>
      </c>
      <c r="AY5" s="453"/>
      <c r="AZ5" s="453"/>
      <c r="BA5" s="453">
        <v>300</v>
      </c>
      <c r="BB5" s="453">
        <f t="shared" si="3"/>
        <v>300</v>
      </c>
      <c r="BC5" s="453"/>
      <c r="BD5" s="453"/>
      <c r="BE5" s="453"/>
      <c r="BF5" s="453"/>
      <c r="BG5" s="453"/>
      <c r="BH5" s="453"/>
      <c r="BI5" s="453"/>
      <c r="BJ5" s="453"/>
      <c r="BK5" s="453"/>
      <c r="BL5" s="453"/>
      <c r="BM5" s="397"/>
      <c r="BN5" s="454">
        <f t="shared" si="4"/>
        <v>0</v>
      </c>
      <c r="BO5" s="454"/>
      <c r="BP5" s="454"/>
      <c r="BQ5" s="454"/>
      <c r="BR5" s="454"/>
      <c r="BS5" s="454"/>
      <c r="BT5" s="454">
        <f t="shared" si="5"/>
        <v>0</v>
      </c>
      <c r="BU5" s="453">
        <f t="shared" si="6"/>
        <v>300</v>
      </c>
      <c r="BV5" s="453">
        <f t="shared" si="7"/>
        <v>100</v>
      </c>
      <c r="BW5" s="455"/>
    </row>
    <row r="6" spans="1:75" s="7" customFormat="1">
      <c r="A6" s="664" t="s">
        <v>45</v>
      </c>
      <c r="B6" s="665"/>
      <c r="C6" s="163">
        <f t="shared" ref="C6:AC6" si="8">SUM(C3:C5)</f>
        <v>1800</v>
      </c>
      <c r="D6" s="163">
        <f t="shared" si="8"/>
        <v>300</v>
      </c>
      <c r="E6" s="163">
        <f t="shared" si="8"/>
        <v>1000</v>
      </c>
      <c r="F6" s="163">
        <f t="shared" si="8"/>
        <v>80</v>
      </c>
      <c r="G6" s="163">
        <f t="shared" si="8"/>
        <v>0</v>
      </c>
      <c r="H6" s="163">
        <f t="shared" si="8"/>
        <v>0</v>
      </c>
      <c r="I6" s="163">
        <f t="shared" si="8"/>
        <v>0</v>
      </c>
      <c r="J6" s="163">
        <f t="shared" si="8"/>
        <v>0</v>
      </c>
      <c r="K6" s="163">
        <f t="shared" si="8"/>
        <v>0</v>
      </c>
      <c r="L6" s="163">
        <f t="shared" si="8"/>
        <v>0</v>
      </c>
      <c r="M6" s="163">
        <f t="shared" si="8"/>
        <v>0</v>
      </c>
      <c r="N6" s="163">
        <f t="shared" si="8"/>
        <v>0</v>
      </c>
      <c r="O6" s="163">
        <f t="shared" si="8"/>
        <v>0</v>
      </c>
      <c r="P6" s="163">
        <f t="shared" si="8"/>
        <v>0</v>
      </c>
      <c r="Q6" s="163">
        <f t="shared" si="8"/>
        <v>0</v>
      </c>
      <c r="R6" s="163">
        <f t="shared" si="8"/>
        <v>0</v>
      </c>
      <c r="S6" s="163">
        <f t="shared" si="8"/>
        <v>0</v>
      </c>
      <c r="T6" s="163">
        <f t="shared" si="8"/>
        <v>0</v>
      </c>
      <c r="U6" s="163">
        <f t="shared" si="8"/>
        <v>0</v>
      </c>
      <c r="V6" s="163">
        <f t="shared" si="8"/>
        <v>0</v>
      </c>
      <c r="W6" s="163">
        <f t="shared" si="8"/>
        <v>0</v>
      </c>
      <c r="X6" s="163">
        <f t="shared" si="8"/>
        <v>0</v>
      </c>
      <c r="Y6" s="163">
        <f t="shared" si="8"/>
        <v>0</v>
      </c>
      <c r="Z6" s="163">
        <f t="shared" si="8"/>
        <v>0</v>
      </c>
      <c r="AA6" s="163">
        <f t="shared" si="8"/>
        <v>0</v>
      </c>
      <c r="AB6" s="163">
        <f t="shared" si="8"/>
        <v>0</v>
      </c>
      <c r="AC6" s="163">
        <f t="shared" si="8"/>
        <v>0</v>
      </c>
      <c r="AD6" s="163"/>
      <c r="AE6" s="163">
        <f t="shared" ref="AE6:BV6" si="9">SUM(AE3:AE5)</f>
        <v>0</v>
      </c>
      <c r="AF6" s="163">
        <f t="shared" si="9"/>
        <v>0</v>
      </c>
      <c r="AG6" s="163">
        <f t="shared" si="9"/>
        <v>600</v>
      </c>
      <c r="AH6" s="163">
        <f t="shared" si="9"/>
        <v>0</v>
      </c>
      <c r="AI6" s="163">
        <f t="shared" si="9"/>
        <v>0</v>
      </c>
      <c r="AJ6" s="356">
        <f t="shared" si="9"/>
        <v>0</v>
      </c>
      <c r="AK6" s="163">
        <f t="shared" si="9"/>
        <v>0</v>
      </c>
      <c r="AL6" s="163">
        <f t="shared" si="9"/>
        <v>600</v>
      </c>
      <c r="AM6" s="163">
        <f t="shared" si="9"/>
        <v>0</v>
      </c>
      <c r="AN6" s="163">
        <f t="shared" si="9"/>
        <v>0</v>
      </c>
      <c r="AO6" s="163">
        <f t="shared" si="9"/>
        <v>0</v>
      </c>
      <c r="AP6" s="163">
        <f t="shared" si="9"/>
        <v>0</v>
      </c>
      <c r="AQ6" s="163">
        <f t="shared" si="9"/>
        <v>0</v>
      </c>
      <c r="AR6" s="163">
        <f t="shared" si="9"/>
        <v>600</v>
      </c>
      <c r="AS6" s="163">
        <f t="shared" si="9"/>
        <v>1100</v>
      </c>
      <c r="AT6" s="357">
        <f t="shared" si="9"/>
        <v>0</v>
      </c>
      <c r="AU6" s="357">
        <f t="shared" si="9"/>
        <v>1100</v>
      </c>
      <c r="AV6" s="357">
        <f t="shared" si="9"/>
        <v>0</v>
      </c>
      <c r="AW6" s="357">
        <f t="shared" si="9"/>
        <v>0</v>
      </c>
      <c r="AX6" s="163">
        <f t="shared" si="9"/>
        <v>2200</v>
      </c>
      <c r="AY6" s="163">
        <f t="shared" si="9"/>
        <v>0</v>
      </c>
      <c r="AZ6" s="357">
        <f t="shared" si="9"/>
        <v>0</v>
      </c>
      <c r="BA6" s="163">
        <f t="shared" si="9"/>
        <v>1400</v>
      </c>
      <c r="BB6" s="163">
        <f t="shared" si="9"/>
        <v>1400</v>
      </c>
      <c r="BC6" s="163">
        <f t="shared" si="9"/>
        <v>0</v>
      </c>
      <c r="BD6" s="163">
        <f t="shared" si="9"/>
        <v>0</v>
      </c>
      <c r="BE6" s="163">
        <f t="shared" si="9"/>
        <v>0</v>
      </c>
      <c r="BF6" s="163">
        <f t="shared" si="9"/>
        <v>0</v>
      </c>
      <c r="BG6" s="163">
        <f t="shared" si="9"/>
        <v>0</v>
      </c>
      <c r="BH6" s="163">
        <f t="shared" si="9"/>
        <v>0</v>
      </c>
      <c r="BI6" s="163">
        <f t="shared" si="9"/>
        <v>0</v>
      </c>
      <c r="BJ6" s="163">
        <f t="shared" si="9"/>
        <v>0</v>
      </c>
      <c r="BK6" s="163">
        <f t="shared" si="9"/>
        <v>20</v>
      </c>
      <c r="BL6" s="163">
        <f t="shared" si="9"/>
        <v>40</v>
      </c>
      <c r="BM6" s="163">
        <f t="shared" si="9"/>
        <v>0</v>
      </c>
      <c r="BN6" s="163">
        <f t="shared" si="9"/>
        <v>60</v>
      </c>
      <c r="BO6" s="163">
        <f t="shared" si="9"/>
        <v>0</v>
      </c>
      <c r="BP6" s="163">
        <f t="shared" si="9"/>
        <v>0</v>
      </c>
      <c r="BQ6" s="163">
        <f t="shared" si="9"/>
        <v>0</v>
      </c>
      <c r="BR6" s="163">
        <f t="shared" si="9"/>
        <v>0</v>
      </c>
      <c r="BS6" s="163">
        <f t="shared" si="9"/>
        <v>0</v>
      </c>
      <c r="BT6" s="163">
        <f t="shared" si="9"/>
        <v>0</v>
      </c>
      <c r="BU6" s="163">
        <f t="shared" si="9"/>
        <v>7060</v>
      </c>
      <c r="BV6" s="163">
        <f t="shared" si="9"/>
        <v>380</v>
      </c>
      <c r="BW6" s="357"/>
    </row>
    <row r="7" spans="1:75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7"/>
      <c r="BV7" s="7"/>
      <c r="BW7" s="2"/>
    </row>
    <row r="8" spans="1:75" ht="11.25" customHeight="1">
      <c r="C8" s="134"/>
      <c r="D8" s="134"/>
      <c r="E8" s="2"/>
      <c r="F8" s="2"/>
      <c r="G8" s="2"/>
      <c r="H8" s="2"/>
      <c r="I8" s="2"/>
      <c r="J8" s="170" t="s">
        <v>419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17" t="s">
        <v>430</v>
      </c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161" t="s">
        <v>175</v>
      </c>
      <c r="AT8" s="2"/>
      <c r="AU8" s="2"/>
      <c r="AV8" s="2"/>
      <c r="AW8" s="2"/>
      <c r="AX8" s="2"/>
      <c r="AY8" s="161" t="s">
        <v>187</v>
      </c>
      <c r="AZ8" s="2"/>
      <c r="BA8" s="2"/>
      <c r="BB8" s="2"/>
      <c r="BC8" s="161" t="s">
        <v>200</v>
      </c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 t="s">
        <v>482</v>
      </c>
      <c r="BP8" s="2"/>
      <c r="BQ8" s="2"/>
      <c r="BR8" s="2"/>
      <c r="BS8" s="2"/>
      <c r="BT8" s="2"/>
      <c r="BU8" s="7"/>
      <c r="BV8" s="7"/>
      <c r="BW8" s="2"/>
    </row>
    <row r="9" spans="1:75" ht="11.25" customHeight="1">
      <c r="C9" s="134"/>
      <c r="D9" s="134"/>
      <c r="E9" s="2"/>
      <c r="F9" s="2"/>
      <c r="G9" s="2"/>
      <c r="H9" s="2"/>
      <c r="I9" s="2"/>
      <c r="J9" s="4"/>
      <c r="K9" s="170" t="s">
        <v>420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170" t="s">
        <v>170</v>
      </c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61" t="s">
        <v>178</v>
      </c>
      <c r="AU9" s="2"/>
      <c r="AV9" s="2"/>
      <c r="AW9" s="2"/>
      <c r="AX9" s="2"/>
      <c r="AY9" s="2"/>
      <c r="AZ9" s="260" t="s">
        <v>188</v>
      </c>
      <c r="BA9" s="2"/>
      <c r="BB9" s="2"/>
      <c r="BC9" s="2"/>
      <c r="BD9" s="181" t="s">
        <v>203</v>
      </c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 t="s">
        <v>483</v>
      </c>
      <c r="BQ9" s="2"/>
      <c r="BR9" s="2"/>
      <c r="BS9" s="2"/>
      <c r="BT9" s="2"/>
      <c r="BU9" s="7"/>
      <c r="BV9" s="7"/>
      <c r="BW9" s="2"/>
    </row>
    <row r="10" spans="1:75" ht="11.25" customHeight="1">
      <c r="C10" s="134"/>
      <c r="D10" s="134"/>
      <c r="E10" s="2"/>
      <c r="F10" s="2"/>
      <c r="G10" s="2"/>
      <c r="H10" s="2"/>
      <c r="I10" s="2"/>
      <c r="J10" s="4"/>
      <c r="K10" s="4"/>
      <c r="L10" s="170" t="s">
        <v>421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17" t="s">
        <v>431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4" t="s">
        <v>176</v>
      </c>
      <c r="AV10" s="2"/>
      <c r="AW10" s="2"/>
      <c r="AX10" s="2"/>
      <c r="AY10" s="2"/>
      <c r="AZ10" s="2"/>
      <c r="BA10" s="161" t="s">
        <v>189</v>
      </c>
      <c r="BB10" s="2"/>
      <c r="BC10" s="2"/>
      <c r="BD10" s="2"/>
      <c r="BE10" s="161" t="s">
        <v>204</v>
      </c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 t="s">
        <v>31</v>
      </c>
      <c r="BR10" s="2"/>
      <c r="BS10" s="2"/>
      <c r="BT10" s="2"/>
      <c r="BU10" s="7"/>
      <c r="BV10" s="7"/>
      <c r="BW10" s="2"/>
    </row>
    <row r="11" spans="1:75" ht="11.25" customHeight="1">
      <c r="C11" s="134"/>
      <c r="D11" s="134"/>
      <c r="E11" s="2"/>
      <c r="F11" s="2"/>
      <c r="G11" s="2"/>
      <c r="H11" s="2"/>
      <c r="I11" s="2"/>
      <c r="J11" s="4"/>
      <c r="K11" s="4"/>
      <c r="L11" s="4"/>
      <c r="M11" s="183" t="s">
        <v>422</v>
      </c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117" t="s">
        <v>432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61" t="s">
        <v>177</v>
      </c>
      <c r="AW11" s="2"/>
      <c r="AX11" s="2"/>
      <c r="AY11" s="2"/>
      <c r="AZ11" s="2"/>
      <c r="BA11" s="2"/>
      <c r="BB11" s="2"/>
      <c r="BC11" s="2"/>
      <c r="BD11" s="2"/>
      <c r="BE11" s="2"/>
      <c r="BF11" s="181" t="s">
        <v>206</v>
      </c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 t="s">
        <v>484</v>
      </c>
      <c r="BS11" s="2"/>
      <c r="BT11" s="2"/>
      <c r="BU11" s="7"/>
      <c r="BV11" s="7"/>
      <c r="BW11" s="2"/>
    </row>
    <row r="12" spans="1:75" ht="11.25" customHeight="1">
      <c r="C12" s="134"/>
      <c r="D12" s="134"/>
      <c r="E12" s="2"/>
      <c r="F12" s="2"/>
      <c r="G12" s="2"/>
      <c r="H12" s="2"/>
      <c r="I12" s="2"/>
      <c r="J12" s="4"/>
      <c r="K12" s="4"/>
      <c r="L12" s="4"/>
      <c r="M12" s="4"/>
      <c r="N12" s="161" t="s">
        <v>423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17" t="s">
        <v>433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60" t="s">
        <v>184</v>
      </c>
      <c r="AX12" s="2"/>
      <c r="AY12" s="2"/>
      <c r="AZ12" s="2"/>
      <c r="BA12" s="2"/>
      <c r="BB12" s="2"/>
      <c r="BC12" s="2"/>
      <c r="BD12" s="2"/>
      <c r="BE12" s="2"/>
      <c r="BF12" s="2"/>
      <c r="BG12" s="161" t="s">
        <v>207</v>
      </c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 t="s">
        <v>57</v>
      </c>
      <c r="BT12" s="2"/>
      <c r="BU12" s="7"/>
      <c r="BV12" s="7"/>
    </row>
    <row r="13" spans="1:75" ht="11.25" customHeight="1">
      <c r="C13" s="134"/>
      <c r="D13" s="134"/>
      <c r="E13" s="2"/>
      <c r="F13" s="2"/>
      <c r="G13" s="2"/>
      <c r="H13" s="2"/>
      <c r="I13" s="2"/>
      <c r="J13" s="4"/>
      <c r="K13" s="4"/>
      <c r="L13" s="4"/>
      <c r="M13" s="4"/>
      <c r="N13" s="4"/>
      <c r="O13" s="161" t="s">
        <v>477</v>
      </c>
      <c r="P13" s="4"/>
      <c r="Q13" s="183"/>
      <c r="R13" s="183"/>
      <c r="S13" s="183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59" t="s">
        <v>434</v>
      </c>
      <c r="AK13" s="117"/>
      <c r="AL13" s="117"/>
      <c r="AM13" s="117"/>
      <c r="AN13" s="117"/>
      <c r="AO13" s="117"/>
      <c r="AP13" s="117"/>
      <c r="AQ13" s="117"/>
      <c r="AR13" s="2"/>
      <c r="AS13" s="2"/>
      <c r="AT13" s="2"/>
      <c r="AU13" s="2"/>
      <c r="AV13" s="2"/>
      <c r="AW13" s="2"/>
      <c r="AX13" s="2"/>
      <c r="AY13" s="2"/>
      <c r="AZ13" s="2"/>
      <c r="BA13" s="161" t="s">
        <v>195</v>
      </c>
      <c r="BB13" s="2"/>
      <c r="BC13" s="2"/>
      <c r="BD13" s="2"/>
      <c r="BE13" s="2"/>
      <c r="BF13" s="2"/>
      <c r="BG13" s="2"/>
      <c r="BH13" s="181" t="s">
        <v>208</v>
      </c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C14" s="79"/>
      <c r="D14" s="79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183" t="s">
        <v>424</v>
      </c>
      <c r="Q14" s="183"/>
      <c r="R14" s="183"/>
      <c r="S14" s="183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169" t="s">
        <v>435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61" t="s">
        <v>193</v>
      </c>
      <c r="BB14" s="2"/>
      <c r="BC14" s="2"/>
      <c r="BD14" s="2"/>
      <c r="BE14" s="2"/>
      <c r="BF14" s="2"/>
      <c r="BG14" s="2"/>
      <c r="BH14" s="2"/>
      <c r="BI14" s="161" t="s">
        <v>209</v>
      </c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B15" s="137"/>
      <c r="C15" s="79"/>
      <c r="D15" s="79"/>
      <c r="E15" s="2"/>
      <c r="F15" s="2"/>
      <c r="G15" s="2"/>
      <c r="H15" s="2"/>
      <c r="I15" s="2" t="s">
        <v>535</v>
      </c>
      <c r="J15" s="4"/>
      <c r="K15" s="4"/>
      <c r="L15" s="4"/>
      <c r="M15" s="4"/>
      <c r="N15" s="4"/>
      <c r="O15" s="4"/>
      <c r="P15" s="4"/>
      <c r="Q15" s="161" t="s">
        <v>445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117" t="s">
        <v>474</v>
      </c>
      <c r="AM15" s="117"/>
      <c r="AN15" s="117"/>
      <c r="AO15" s="117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61" t="s">
        <v>194</v>
      </c>
      <c r="BB15" s="2"/>
      <c r="BC15" s="2"/>
      <c r="BD15" s="2"/>
      <c r="BE15" s="2"/>
      <c r="BF15" s="2"/>
      <c r="BG15" s="2"/>
      <c r="BH15" s="2"/>
      <c r="BI15" s="2"/>
      <c r="BJ15" s="181" t="s">
        <v>277</v>
      </c>
      <c r="BK15" s="181"/>
      <c r="BL15" s="181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B16" s="138"/>
      <c r="C16" s="79"/>
      <c r="D16" s="79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82" t="s">
        <v>446</v>
      </c>
      <c r="S16" s="183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169" t="s">
        <v>475</v>
      </c>
      <c r="AN16" s="2"/>
      <c r="AO16" s="169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181" t="s">
        <v>196</v>
      </c>
      <c r="BB16" s="2"/>
      <c r="BC16" s="2"/>
      <c r="BD16" s="2"/>
      <c r="BE16" s="2"/>
      <c r="BF16" s="2"/>
      <c r="BG16" s="2"/>
      <c r="BH16" s="2"/>
      <c r="BI16" s="2"/>
      <c r="BJ16" s="2"/>
      <c r="BK16" s="161" t="s">
        <v>463</v>
      </c>
      <c r="BL16" s="161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3:74">
      <c r="C17" s="79"/>
      <c r="D17" s="79"/>
      <c r="E17" s="84"/>
      <c r="F17" s="84"/>
      <c r="G17" s="84"/>
      <c r="H17" s="84"/>
      <c r="I17" s="2"/>
      <c r="J17" s="84"/>
      <c r="K17" s="84"/>
      <c r="L17" s="84"/>
      <c r="M17" s="84"/>
      <c r="N17" s="4"/>
      <c r="O17" s="4"/>
      <c r="P17" s="4"/>
      <c r="Q17" s="4"/>
      <c r="R17" s="4"/>
      <c r="S17" s="161" t="s">
        <v>471</v>
      </c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84"/>
      <c r="AH17" s="84"/>
      <c r="AI17" s="84"/>
      <c r="AJ17" s="84"/>
      <c r="AK17" s="84"/>
      <c r="AL17" s="84"/>
      <c r="AM17" s="84"/>
      <c r="AN17" s="117" t="s">
        <v>436</v>
      </c>
      <c r="AO17" s="117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186" t="s">
        <v>243</v>
      </c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183" t="s">
        <v>462</v>
      </c>
      <c r="BM17" s="84"/>
      <c r="BN17" s="84"/>
      <c r="BO17" s="84"/>
      <c r="BP17" s="84"/>
      <c r="BQ17" s="84"/>
      <c r="BR17" s="84"/>
      <c r="BS17" s="84"/>
      <c r="BT17" s="84"/>
      <c r="BU17" s="7"/>
      <c r="BV17" s="7"/>
    </row>
    <row r="18" spans="3:74">
      <c r="C18" s="79"/>
      <c r="D18" s="79"/>
      <c r="J18" s="84"/>
      <c r="K18" s="84"/>
      <c r="L18" s="84"/>
      <c r="M18" s="84"/>
      <c r="N18" s="84"/>
      <c r="O18" s="84"/>
      <c r="P18" s="4"/>
      <c r="Q18" s="4"/>
      <c r="R18" s="4"/>
      <c r="S18" s="4"/>
      <c r="T18" s="183" t="s">
        <v>478</v>
      </c>
      <c r="U18" s="4"/>
      <c r="V18" s="4"/>
      <c r="W18" s="4"/>
      <c r="X18" s="4"/>
      <c r="Y18" s="4"/>
      <c r="Z18" s="4"/>
      <c r="AA18" s="4"/>
      <c r="AB18" s="4"/>
      <c r="AC18" s="2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2"/>
      <c r="AO18" s="169" t="s">
        <v>437</v>
      </c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187" t="s">
        <v>244</v>
      </c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7"/>
      <c r="BV18" s="7"/>
    </row>
    <row r="19" spans="3:74">
      <c r="C19" s="79"/>
      <c r="D19" s="79"/>
      <c r="L19" s="84"/>
      <c r="M19" s="84"/>
      <c r="N19" s="84"/>
      <c r="O19" s="84"/>
      <c r="P19" s="4"/>
      <c r="Q19" s="4"/>
      <c r="R19" s="4"/>
      <c r="S19" s="4"/>
      <c r="T19" s="4"/>
      <c r="U19" s="183" t="s">
        <v>425</v>
      </c>
      <c r="V19" s="4"/>
      <c r="W19" s="4"/>
      <c r="X19" s="4"/>
      <c r="Y19" s="4"/>
      <c r="Z19" s="4"/>
      <c r="AA19" s="4"/>
      <c r="AB19" s="4"/>
      <c r="AC19" s="2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186" t="s">
        <v>245</v>
      </c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7"/>
      <c r="BV19" s="7"/>
    </row>
    <row r="20" spans="3:74" ht="20.25">
      <c r="C20" s="79"/>
      <c r="D20" s="79"/>
      <c r="L20" s="84"/>
      <c r="M20" s="84"/>
      <c r="N20" s="84"/>
      <c r="O20" s="84"/>
      <c r="P20" s="84"/>
      <c r="Q20" s="84"/>
      <c r="R20" s="84"/>
      <c r="S20" s="84"/>
      <c r="T20" s="4"/>
      <c r="U20" s="4"/>
      <c r="V20" s="161" t="s">
        <v>426</v>
      </c>
      <c r="W20" s="4"/>
      <c r="X20" s="4"/>
      <c r="Y20" s="4"/>
      <c r="Z20" s="4"/>
      <c r="AA20" s="4"/>
      <c r="AB20" s="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347" t="s">
        <v>500</v>
      </c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7"/>
      <c r="BV20" s="7"/>
    </row>
    <row r="21" spans="3:74">
      <c r="C21" s="79"/>
      <c r="D21" s="79"/>
      <c r="L21" s="84"/>
      <c r="M21" s="84"/>
      <c r="N21" s="84"/>
      <c r="O21" s="84"/>
      <c r="P21" s="84"/>
      <c r="Q21" s="84"/>
      <c r="R21" s="84"/>
      <c r="S21" s="84"/>
      <c r="T21" s="4"/>
      <c r="U21" s="4"/>
      <c r="V21" s="4"/>
      <c r="W21" s="182" t="s">
        <v>427</v>
      </c>
      <c r="X21" s="4"/>
      <c r="Y21" s="4"/>
      <c r="Z21" s="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7"/>
      <c r="BV21" s="7"/>
    </row>
    <row r="22" spans="3:74">
      <c r="L22" s="84"/>
      <c r="M22" s="84"/>
      <c r="N22" s="84"/>
      <c r="O22" s="84"/>
      <c r="P22" s="84"/>
      <c r="Q22" s="84"/>
      <c r="R22" s="84"/>
      <c r="S22" s="84"/>
      <c r="T22" s="4"/>
      <c r="U22" s="4"/>
      <c r="V22" s="4"/>
      <c r="W22" s="4"/>
      <c r="X22" s="183" t="s">
        <v>428</v>
      </c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</row>
    <row r="23" spans="3:74">
      <c r="K23" s="3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161" t="s">
        <v>274</v>
      </c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</row>
    <row r="24" spans="3:74">
      <c r="K24" s="3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183" t="s">
        <v>429</v>
      </c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</row>
    <row r="25" spans="3:74">
      <c r="K25" s="3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</row>
    <row r="26" spans="3:74"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</row>
    <row r="27" spans="3:74"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</row>
    <row r="28" spans="3:74"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</row>
    <row r="29" spans="3:74"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</row>
    <row r="30" spans="3:74"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</row>
    <row r="31" spans="3:74"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</row>
    <row r="32" spans="3:74"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</row>
    <row r="33" spans="12:72"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</row>
    <row r="34" spans="12:72"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</row>
    <row r="35" spans="12:72"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</row>
    <row r="36" spans="12:72"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</row>
    <row r="37" spans="12:72"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</row>
  </sheetData>
  <mergeCells count="13">
    <mergeCell ref="BU1:BW1"/>
    <mergeCell ref="A6:B6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3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7.28515625" style="7" bestFit="1" customWidth="1"/>
    <col min="2" max="2" width="9.42578125" style="142" customWidth="1"/>
    <col min="3" max="3" width="13.7109375" style="88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1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95" t="s">
        <v>1</v>
      </c>
      <c r="B1" s="697" t="s">
        <v>2</v>
      </c>
      <c r="C1" s="699" t="s">
        <v>0</v>
      </c>
      <c r="D1" s="701" t="s">
        <v>7</v>
      </c>
      <c r="E1" s="690" t="s">
        <v>6</v>
      </c>
      <c r="F1" s="691"/>
      <c r="G1" s="692" t="s">
        <v>5</v>
      </c>
      <c r="H1" s="693"/>
      <c r="I1" s="690" t="s">
        <v>62</v>
      </c>
      <c r="J1" s="691"/>
      <c r="K1" s="687" t="s">
        <v>9</v>
      </c>
      <c r="L1" s="497" t="s">
        <v>438</v>
      </c>
      <c r="M1" s="689"/>
      <c r="N1" s="497" t="s">
        <v>81</v>
      </c>
      <c r="O1" s="498"/>
      <c r="P1" s="498"/>
      <c r="Q1" s="498"/>
      <c r="R1" s="498"/>
      <c r="S1" s="683" t="s">
        <v>83</v>
      </c>
      <c r="T1" s="683"/>
      <c r="U1" s="683"/>
      <c r="V1" s="683"/>
      <c r="W1" s="683"/>
      <c r="X1" s="683"/>
    </row>
    <row r="2" spans="1:28" ht="15.75" customHeight="1" thickBot="1">
      <c r="A2" s="696"/>
      <c r="B2" s="698"/>
      <c r="C2" s="700"/>
      <c r="D2" s="557"/>
      <c r="E2" s="58"/>
      <c r="F2" s="31" t="s">
        <v>9</v>
      </c>
      <c r="G2" s="58"/>
      <c r="H2" s="59" t="s">
        <v>9</v>
      </c>
      <c r="I2" s="58"/>
      <c r="J2" s="31" t="s">
        <v>9</v>
      </c>
      <c r="K2" s="688"/>
      <c r="L2" s="257"/>
      <c r="M2" s="185" t="s">
        <v>523</v>
      </c>
      <c r="N2" s="188" t="s">
        <v>128</v>
      </c>
      <c r="O2" s="188" t="s">
        <v>438</v>
      </c>
      <c r="P2" s="188" t="s">
        <v>358</v>
      </c>
      <c r="Q2" s="188" t="s">
        <v>57</v>
      </c>
      <c r="R2" s="188" t="s">
        <v>127</v>
      </c>
      <c r="S2" s="684" t="s">
        <v>442</v>
      </c>
      <c r="T2" s="685"/>
      <c r="U2" s="685"/>
      <c r="V2" s="685"/>
      <c r="W2" s="686"/>
      <c r="X2" s="189" t="s">
        <v>45</v>
      </c>
    </row>
    <row r="3" spans="1:28" s="5" customFormat="1">
      <c r="A3" s="448" t="str">
        <f>'1-συμβολαια'!A3</f>
        <v>2ο</v>
      </c>
      <c r="B3" s="456">
        <f>'1-συμβολαια'!B3</f>
        <v>33110</v>
      </c>
      <c r="C3" s="441" t="str">
        <f>'1-συμβολαια'!C3</f>
        <v>δάνειο τοκοχρεωλυτικό</v>
      </c>
      <c r="D3" s="457">
        <f>'1-συμβολαια'!D3</f>
        <v>3000000</v>
      </c>
      <c r="E3" s="290"/>
      <c r="F3" s="290"/>
      <c r="G3" s="290"/>
      <c r="H3" s="290"/>
      <c r="I3" s="290"/>
      <c r="J3" s="290"/>
      <c r="K3" s="287">
        <f>'1-συμβολαια'!N3</f>
        <v>40837</v>
      </c>
      <c r="L3" s="287">
        <f>'2-δικαιώμ'!O3+'5-αντίγρ'!O3</f>
        <v>5781.5</v>
      </c>
      <c r="M3" s="287">
        <v>45</v>
      </c>
      <c r="N3" s="287">
        <f>'1-συμβολαια'!O3</f>
        <v>-3608.5</v>
      </c>
      <c r="O3" s="287">
        <f t="shared" ref="O3:O5" si="0">L3-M3</f>
        <v>5736.5</v>
      </c>
      <c r="P3" s="287">
        <f>'8-κ-15-17'!AG3</f>
        <v>7000</v>
      </c>
      <c r="Q3" s="287">
        <f>'11-χαρτόσ'!L3+'13-ντιΜιΧο'!BV3</f>
        <v>100</v>
      </c>
      <c r="R3" s="287">
        <f>'13-ντιΜιΧο'!BU3</f>
        <v>3640</v>
      </c>
      <c r="S3" s="458"/>
      <c r="T3" s="459"/>
      <c r="U3" s="459"/>
      <c r="V3" s="459"/>
      <c r="W3" s="459"/>
      <c r="X3" s="290"/>
    </row>
    <row r="4" spans="1:28" s="5" customFormat="1">
      <c r="A4" s="448">
        <f>'1-συμβολαια'!A4</f>
        <v>0</v>
      </c>
      <c r="B4" s="456"/>
      <c r="C4" s="441" t="str">
        <f>'1-συμβολαια'!C4</f>
        <v>υποθήκη δανείου</v>
      </c>
      <c r="D4" s="457">
        <f>'1-συμβολαια'!D4</f>
        <v>3000000</v>
      </c>
      <c r="E4" s="290"/>
      <c r="F4" s="290"/>
      <c r="G4" s="290"/>
      <c r="H4" s="290"/>
      <c r="I4" s="290"/>
      <c r="J4" s="290"/>
      <c r="K4" s="287">
        <f>'1-συμβολαια'!N4</f>
        <v>0</v>
      </c>
      <c r="L4" s="287">
        <f>'2-δικαιώμ'!O4+'5-αντίγρ'!O4</f>
        <v>5385.5</v>
      </c>
      <c r="M4" s="287"/>
      <c r="N4" s="287">
        <f>'1-συμβολαια'!O4</f>
        <v>34624.5</v>
      </c>
      <c r="O4" s="287">
        <f t="shared" si="0"/>
        <v>5385.5</v>
      </c>
      <c r="P4" s="287">
        <f>'8-κ-15-17'!AG4</f>
        <v>39000</v>
      </c>
      <c r="Q4" s="287">
        <f>'11-χαρτόσ'!L4+'13-ντιΜιΧο'!BV4</f>
        <v>180</v>
      </c>
      <c r="R4" s="287">
        <f>'13-ντιΜιΧο'!BU4</f>
        <v>3120</v>
      </c>
      <c r="S4" s="458"/>
      <c r="T4" s="459"/>
      <c r="U4" s="459"/>
      <c r="V4" s="459"/>
      <c r="W4" s="459"/>
      <c r="X4" s="290"/>
    </row>
    <row r="5" spans="1:28" s="5" customFormat="1" ht="12" thickBot="1">
      <c r="A5" s="449">
        <f>'1-συμβολαια'!A5</f>
        <v>0</v>
      </c>
      <c r="B5" s="460"/>
      <c r="C5" s="450" t="str">
        <f>'1-συμβολαια'!C5</f>
        <v>δανείου ΤΟΚΟΙ</v>
      </c>
      <c r="D5" s="461">
        <f>'1-συμβολαια'!D5</f>
        <v>8172630</v>
      </c>
      <c r="E5" s="378"/>
      <c r="F5" s="378"/>
      <c r="G5" s="378"/>
      <c r="H5" s="378"/>
      <c r="I5" s="378"/>
      <c r="J5" s="378"/>
      <c r="K5" s="377">
        <f>'1-συμβολαια'!N5</f>
        <v>0</v>
      </c>
      <c r="L5" s="377">
        <f>'2-δικαιώμ'!O5+'5-αντίγρ'!O5</f>
        <v>14308.286749999999</v>
      </c>
      <c r="M5" s="377"/>
      <c r="N5" s="377">
        <f>'1-συμβολαια'!O5</f>
        <v>84586.958249999996</v>
      </c>
      <c r="O5" s="377">
        <f t="shared" si="0"/>
        <v>14308.286749999999</v>
      </c>
      <c r="P5" s="377">
        <f>'8-κ-15-17'!AG5</f>
        <v>106244.19</v>
      </c>
      <c r="Q5" s="377">
        <f>'11-χαρτόσ'!L5+'13-ντιΜιΧο'!BV5</f>
        <v>100</v>
      </c>
      <c r="R5" s="377">
        <f>'13-ντιΜιΧο'!BU5</f>
        <v>300</v>
      </c>
      <c r="S5" s="462"/>
      <c r="T5" s="379"/>
      <c r="U5" s="379"/>
      <c r="V5" s="379"/>
      <c r="W5" s="379"/>
      <c r="X5" s="378"/>
    </row>
    <row r="6" spans="1:28">
      <c r="A6" s="694" t="s">
        <v>54</v>
      </c>
      <c r="B6" s="694"/>
      <c r="C6" s="694"/>
      <c r="D6" s="694"/>
      <c r="E6" s="263">
        <f t="shared" ref="E6:X6" si="1">SUM(E3:E5)</f>
        <v>0</v>
      </c>
      <c r="F6" s="263">
        <f t="shared" si="1"/>
        <v>0</v>
      </c>
      <c r="G6" s="263">
        <f t="shared" si="1"/>
        <v>0</v>
      </c>
      <c r="H6" s="263">
        <f t="shared" si="1"/>
        <v>0</v>
      </c>
      <c r="I6" s="263">
        <f t="shared" si="1"/>
        <v>0</v>
      </c>
      <c r="J6" s="263">
        <f t="shared" si="1"/>
        <v>0</v>
      </c>
      <c r="K6" s="263">
        <f t="shared" si="1"/>
        <v>40837</v>
      </c>
      <c r="L6" s="263">
        <f t="shared" si="1"/>
        <v>25475.286749999999</v>
      </c>
      <c r="M6" s="263">
        <f t="shared" si="1"/>
        <v>45</v>
      </c>
      <c r="N6" s="263">
        <f t="shared" si="1"/>
        <v>115602.95825</v>
      </c>
      <c r="O6" s="263">
        <f t="shared" si="1"/>
        <v>25430.286749999999</v>
      </c>
      <c r="P6" s="263">
        <f t="shared" si="1"/>
        <v>152244.19</v>
      </c>
      <c r="Q6" s="263">
        <f t="shared" si="1"/>
        <v>380</v>
      </c>
      <c r="R6" s="263">
        <f t="shared" si="1"/>
        <v>7060</v>
      </c>
      <c r="S6" s="291">
        <f t="shared" si="1"/>
        <v>0</v>
      </c>
      <c r="T6" s="291">
        <f t="shared" si="1"/>
        <v>0</v>
      </c>
      <c r="U6" s="291">
        <f t="shared" si="1"/>
        <v>0</v>
      </c>
      <c r="V6" s="291">
        <f t="shared" si="1"/>
        <v>0</v>
      </c>
      <c r="W6" s="291">
        <f t="shared" si="1"/>
        <v>0</v>
      </c>
      <c r="X6" s="292">
        <f t="shared" si="1"/>
        <v>0</v>
      </c>
    </row>
    <row r="8" spans="1:28">
      <c r="T8" s="81"/>
      <c r="U8" s="81"/>
      <c r="V8" s="81"/>
      <c r="W8" s="81"/>
      <c r="X8" s="81"/>
      <c r="Y8" s="81"/>
      <c r="Z8" s="81"/>
      <c r="AA8" s="81"/>
      <c r="AB8" s="81"/>
    </row>
    <row r="9" spans="1:28">
      <c r="T9" s="81"/>
      <c r="U9" s="81"/>
      <c r="V9" s="81"/>
      <c r="W9" s="81"/>
      <c r="X9" s="81"/>
      <c r="Y9" s="81"/>
      <c r="Z9" s="81"/>
      <c r="AA9" s="81"/>
      <c r="AB9" s="81"/>
    </row>
    <row r="10" spans="1:28" s="5" customFormat="1">
      <c r="A10" s="54"/>
      <c r="B10" s="112"/>
      <c r="C10" s="113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1"/>
      <c r="T10" s="81"/>
      <c r="U10" s="81"/>
      <c r="V10" s="81"/>
      <c r="W10" s="81"/>
      <c r="X10" s="81"/>
      <c r="Y10" s="81"/>
      <c r="Z10" s="81"/>
      <c r="AA10" s="81"/>
      <c r="AB10" s="81"/>
    </row>
    <row r="11" spans="1:28" s="5" customFormat="1">
      <c r="A11" s="54"/>
      <c r="B11" s="112"/>
      <c r="C11" s="137"/>
      <c r="D11" s="306"/>
      <c r="E11" s="7"/>
      <c r="F11" s="7"/>
      <c r="G11" s="7"/>
      <c r="H11" s="7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7"/>
      <c r="V11" s="7"/>
      <c r="W11" s="81"/>
      <c r="X11" s="81"/>
      <c r="Y11" s="81"/>
      <c r="Z11" s="81"/>
      <c r="AA11" s="81"/>
      <c r="AB11" s="81"/>
    </row>
    <row r="12" spans="1:28" s="5" customFormat="1">
      <c r="A12" s="54"/>
      <c r="B12" s="112"/>
      <c r="C12" s="138"/>
      <c r="D12" s="306"/>
      <c r="E12" s="7"/>
      <c r="F12" s="7"/>
      <c r="G12" s="7"/>
      <c r="H12" s="7"/>
      <c r="I12" s="4"/>
      <c r="J12" s="4"/>
      <c r="K12" s="306"/>
      <c r="L12" s="4"/>
      <c r="M12" s="54"/>
      <c r="N12" s="4"/>
      <c r="O12" s="4"/>
      <c r="P12" s="4"/>
      <c r="Q12" s="4"/>
      <c r="R12" s="4"/>
      <c r="S12" s="4"/>
      <c r="T12" s="4"/>
      <c r="U12" s="7"/>
      <c r="V12" s="7"/>
      <c r="W12" s="81"/>
      <c r="X12" s="81"/>
      <c r="Y12" s="81"/>
      <c r="Z12" s="81"/>
      <c r="AA12" s="81"/>
      <c r="AB12" s="81"/>
    </row>
    <row r="13" spans="1:28" s="5" customFormat="1">
      <c r="A13" s="54"/>
      <c r="B13" s="112"/>
      <c r="C13" s="113"/>
      <c r="D13" s="306"/>
      <c r="E13" s="7"/>
      <c r="F13" s="7"/>
      <c r="G13" s="7"/>
      <c r="H13" s="7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7"/>
      <c r="V13" s="7"/>
      <c r="W13" s="81"/>
      <c r="X13" s="81"/>
      <c r="Y13" s="81"/>
      <c r="Z13" s="81"/>
      <c r="AA13" s="81"/>
      <c r="AB13" s="81"/>
    </row>
    <row r="14" spans="1:28" s="5" customFormat="1">
      <c r="A14" s="54"/>
      <c r="B14" s="112"/>
      <c r="C14" s="113"/>
      <c r="D14" s="306"/>
      <c r="E14" s="7"/>
      <c r="F14" s="7"/>
      <c r="G14" s="7"/>
      <c r="H14" s="7"/>
      <c r="I14" s="4"/>
      <c r="J14" s="4"/>
      <c r="K14" s="306"/>
      <c r="L14" s="7"/>
      <c r="M14" s="7"/>
      <c r="N14" s="7"/>
      <c r="O14" s="7"/>
      <c r="P14" s="4"/>
      <c r="Q14" s="4"/>
      <c r="R14" s="4"/>
      <c r="S14" s="4"/>
      <c r="T14" s="4"/>
      <c r="U14" s="7"/>
      <c r="V14" s="7"/>
      <c r="W14" s="81"/>
      <c r="X14" s="81"/>
      <c r="Y14" s="81"/>
      <c r="Z14" s="81"/>
      <c r="AA14" s="81"/>
      <c r="AB14" s="81"/>
    </row>
    <row r="15" spans="1:28">
      <c r="D15" s="306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54"/>
      <c r="V15" s="54"/>
      <c r="W15" s="81"/>
      <c r="X15" s="81"/>
      <c r="Y15" s="81"/>
      <c r="Z15" s="81"/>
      <c r="AA15" s="81"/>
      <c r="AB15" s="81"/>
    </row>
    <row r="16" spans="1:28">
      <c r="D16" s="306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54"/>
      <c r="V16" s="54"/>
    </row>
    <row r="17" spans="4:22">
      <c r="D17" s="306"/>
      <c r="E17" s="7"/>
      <c r="F17" s="7"/>
      <c r="G17" s="7"/>
      <c r="H17" s="7"/>
      <c r="L17" s="7"/>
      <c r="M17" s="7"/>
      <c r="N17" s="7"/>
      <c r="O17" s="7"/>
      <c r="P17" s="4"/>
      <c r="Q17" s="4"/>
      <c r="R17" s="4"/>
      <c r="S17" s="4"/>
      <c r="T17" s="4"/>
      <c r="U17" s="54"/>
      <c r="V17" s="54"/>
    </row>
    <row r="18" spans="4:22">
      <c r="D18" s="306"/>
      <c r="E18" s="7"/>
      <c r="F18" s="7"/>
      <c r="G18" s="7"/>
      <c r="H18" s="7"/>
      <c r="L18" s="7"/>
      <c r="M18" s="237"/>
      <c r="N18" s="7"/>
      <c r="O18" s="7"/>
      <c r="P18" s="4"/>
      <c r="Q18" s="4"/>
      <c r="R18" s="4"/>
      <c r="S18" s="4"/>
      <c r="T18" s="4"/>
      <c r="U18" s="54"/>
      <c r="V18" s="54"/>
    </row>
    <row r="19" spans="4:22">
      <c r="D19" s="306"/>
      <c r="E19" s="7"/>
      <c r="F19" s="7"/>
      <c r="G19" s="7"/>
      <c r="H19" s="7"/>
      <c r="L19" s="7"/>
      <c r="M19" s="237"/>
      <c r="N19" s="7"/>
      <c r="O19" s="7"/>
      <c r="P19" s="4"/>
      <c r="Q19" s="4"/>
      <c r="R19" s="4"/>
      <c r="S19" s="4"/>
      <c r="T19" s="4"/>
      <c r="U19" s="54"/>
      <c r="V19" s="54"/>
    </row>
    <row r="20" spans="4:22">
      <c r="D20" s="306"/>
      <c r="E20" s="7"/>
      <c r="F20" s="7"/>
      <c r="G20" s="7"/>
      <c r="H20" s="7"/>
      <c r="K20" s="306"/>
      <c r="L20" s="7"/>
      <c r="M20" s="7"/>
      <c r="N20" s="7"/>
      <c r="O20" s="7"/>
      <c r="P20" s="4"/>
      <c r="Q20" s="4"/>
      <c r="R20" s="4"/>
      <c r="S20" s="4"/>
      <c r="T20" s="4"/>
      <c r="U20" s="54"/>
      <c r="V20" s="54"/>
    </row>
    <row r="21" spans="4:22">
      <c r="D21" s="306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4"/>
      <c r="V21" s="54"/>
    </row>
    <row r="22" spans="4:22">
      <c r="D22" s="306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4"/>
      <c r="V22" s="54"/>
    </row>
    <row r="23" spans="4:22">
      <c r="D23" s="306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4"/>
      <c r="V23" s="54"/>
    </row>
    <row r="24" spans="4:22">
      <c r="D24" s="306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4"/>
      <c r="V24" s="54"/>
    </row>
    <row r="25" spans="4:22">
      <c r="D25" s="306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4"/>
      <c r="V25" s="54"/>
    </row>
    <row r="26" spans="4:22">
      <c r="L26" s="7"/>
      <c r="M26" s="7"/>
      <c r="N26" s="7"/>
      <c r="O26" s="7"/>
      <c r="P26" s="4"/>
      <c r="Q26" s="4"/>
      <c r="R26" s="4"/>
      <c r="S26" s="4"/>
      <c r="T26" s="4"/>
    </row>
    <row r="27" spans="4:22">
      <c r="K27" s="306"/>
      <c r="L27" s="7"/>
      <c r="M27" s="7"/>
      <c r="N27" s="7"/>
      <c r="O27" s="7"/>
      <c r="P27" s="4"/>
    </row>
    <row r="28" spans="4:22">
      <c r="L28" s="7"/>
      <c r="M28" s="7"/>
      <c r="N28" s="7"/>
      <c r="O28" s="7"/>
      <c r="P28" s="4"/>
    </row>
    <row r="29" spans="4:22">
      <c r="L29" s="7"/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  <row r="33" spans="13:16">
      <c r="M33" s="7"/>
      <c r="N33" s="7"/>
      <c r="O33" s="7"/>
      <c r="P33" s="4"/>
    </row>
  </sheetData>
  <mergeCells count="13">
    <mergeCell ref="E1:F1"/>
    <mergeCell ref="G1:H1"/>
    <mergeCell ref="I1:J1"/>
    <mergeCell ref="A6:D6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H23" sqref="H23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704" t="s">
        <v>74</v>
      </c>
      <c r="B1" s="704"/>
      <c r="C1" s="704"/>
      <c r="D1" s="704"/>
      <c r="E1" s="704"/>
      <c r="F1" s="704"/>
      <c r="G1" s="704"/>
      <c r="H1" s="704"/>
      <c r="I1" s="704"/>
      <c r="J1" s="704"/>
      <c r="K1" s="704"/>
      <c r="L1" s="704"/>
      <c r="M1" s="704"/>
      <c r="N1" s="704"/>
      <c r="O1" s="704"/>
      <c r="P1" s="704"/>
      <c r="Q1" s="704"/>
    </row>
    <row r="2" spans="1:23" s="8" customFormat="1" ht="23.25" customHeight="1" thickBot="1">
      <c r="A2" s="266" t="s">
        <v>19</v>
      </c>
      <c r="B2" s="705" t="s">
        <v>29</v>
      </c>
      <c r="C2" s="706"/>
      <c r="D2" s="707"/>
      <c r="E2" s="708" t="s">
        <v>83</v>
      </c>
      <c r="F2" s="709"/>
      <c r="G2" s="709"/>
      <c r="H2" s="710"/>
      <c r="I2" s="711" t="s">
        <v>83</v>
      </c>
      <c r="J2" s="712"/>
      <c r="K2" s="712"/>
      <c r="L2" s="713"/>
      <c r="M2" s="267" t="s">
        <v>36</v>
      </c>
      <c r="N2" s="267" t="s">
        <v>37</v>
      </c>
      <c r="O2" s="267" t="s">
        <v>38</v>
      </c>
      <c r="P2" s="267" t="s">
        <v>39</v>
      </c>
      <c r="Q2" s="267" t="s">
        <v>40</v>
      </c>
    </row>
    <row r="3" spans="1:23" s="17" customFormat="1">
      <c r="A3" s="29" t="str">
        <f>'1-συμβολαια'!A3</f>
        <v>2ο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7" spans="1:23" ht="15.75" customHeight="1">
      <c r="B7" s="702" t="s">
        <v>102</v>
      </c>
      <c r="C7" s="702"/>
      <c r="D7" s="702"/>
      <c r="E7" s="702"/>
      <c r="F7" s="702"/>
      <c r="G7" s="702"/>
      <c r="H7" s="702"/>
      <c r="I7" s="702"/>
      <c r="J7" s="702"/>
      <c r="K7" s="702"/>
      <c r="L7" s="3"/>
      <c r="M7" s="3"/>
      <c r="N7" s="3"/>
      <c r="O7" s="3"/>
      <c r="P7" s="3"/>
      <c r="Q7" s="3"/>
    </row>
    <row r="8" spans="1:23" ht="15.75" customHeight="1">
      <c r="C8" s="703" t="s">
        <v>103</v>
      </c>
      <c r="D8" s="703"/>
      <c r="E8" s="703"/>
      <c r="F8" s="703"/>
      <c r="G8" s="703"/>
      <c r="H8" s="703"/>
      <c r="I8" s="703"/>
      <c r="J8" s="703"/>
      <c r="K8" s="703"/>
      <c r="L8" s="3"/>
      <c r="M8" s="3"/>
      <c r="N8" s="3"/>
      <c r="O8" s="3"/>
      <c r="P8" s="3"/>
      <c r="Q8" s="3"/>
    </row>
    <row r="9" spans="1:23" ht="15.75" customHeight="1">
      <c r="D9" s="702" t="s">
        <v>278</v>
      </c>
      <c r="E9" s="702"/>
      <c r="F9" s="702"/>
      <c r="G9" s="702"/>
      <c r="H9" s="702"/>
      <c r="I9" s="702"/>
      <c r="J9" s="702"/>
      <c r="K9" s="702"/>
      <c r="L9" s="702"/>
      <c r="M9" s="702"/>
      <c r="N9" s="702"/>
      <c r="O9" s="702"/>
      <c r="P9" s="3"/>
      <c r="Q9" s="3"/>
    </row>
    <row r="10" spans="1:23" s="5" customFormat="1" ht="15.75" customHeight="1">
      <c r="A10" s="54"/>
      <c r="B10" s="264"/>
      <c r="C10" s="264"/>
      <c r="D10" s="265"/>
      <c r="E10" s="703" t="s">
        <v>439</v>
      </c>
      <c r="F10" s="703"/>
      <c r="G10" s="703"/>
      <c r="H10" s="703"/>
      <c r="I10" s="703"/>
      <c r="J10" s="703"/>
      <c r="K10" s="703"/>
      <c r="L10" s="703"/>
      <c r="M10" s="703"/>
      <c r="N10" s="3"/>
      <c r="O10" s="3"/>
      <c r="P10" s="3"/>
      <c r="Q10" s="3"/>
    </row>
    <row r="11" spans="1:23" s="5" customFormat="1" ht="15.75" customHeight="1">
      <c r="A11" s="54"/>
      <c r="B11" s="264"/>
      <c r="C11" s="264"/>
      <c r="D11" s="265"/>
      <c r="E11" s="6"/>
      <c r="F11" s="702" t="s">
        <v>117</v>
      </c>
      <c r="G11" s="702"/>
      <c r="H11" s="702"/>
      <c r="I11" s="702"/>
      <c r="J11" s="702"/>
      <c r="K11" s="702"/>
      <c r="L11" s="702"/>
      <c r="M11" s="702"/>
      <c r="N11" s="702"/>
      <c r="O11" s="702"/>
      <c r="P11" s="702"/>
      <c r="Q11" s="3"/>
    </row>
    <row r="12" spans="1:23" s="5" customFormat="1" ht="15.75" customHeight="1">
      <c r="A12" s="54"/>
      <c r="B12" s="264"/>
      <c r="C12" s="264"/>
      <c r="D12" s="265"/>
      <c r="E12" s="6"/>
      <c r="F12" s="6"/>
      <c r="G12" s="703" t="s">
        <v>440</v>
      </c>
      <c r="H12" s="703"/>
      <c r="I12" s="703"/>
      <c r="J12" s="703"/>
      <c r="K12" s="703"/>
      <c r="L12" s="703"/>
      <c r="M12" s="703"/>
      <c r="N12" s="703"/>
      <c r="O12" s="703"/>
      <c r="P12" s="703"/>
      <c r="Q12" s="703"/>
    </row>
    <row r="13" spans="1:23" s="5" customFormat="1" ht="15.75" customHeight="1">
      <c r="A13" s="54"/>
      <c r="B13" s="264"/>
      <c r="C13" s="264"/>
      <c r="D13" s="265"/>
      <c r="E13" s="6"/>
      <c r="F13" s="6"/>
      <c r="G13" s="258"/>
      <c r="H13" s="702" t="s">
        <v>104</v>
      </c>
      <c r="I13" s="702"/>
      <c r="J13" s="702"/>
      <c r="K13" s="702"/>
      <c r="L13" s="702"/>
      <c r="M13" s="702"/>
      <c r="N13" s="702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4"/>
      <c r="B14" s="264"/>
      <c r="C14" s="264"/>
      <c r="D14" s="265"/>
      <c r="E14" s="6"/>
      <c r="F14" s="6"/>
      <c r="G14" s="258"/>
      <c r="H14" s="6"/>
      <c r="I14" s="703" t="s">
        <v>105</v>
      </c>
      <c r="J14" s="703"/>
      <c r="K14" s="703"/>
      <c r="L14" s="703"/>
      <c r="M14" s="703"/>
      <c r="N14" s="703"/>
      <c r="O14" s="703"/>
      <c r="P14" s="703"/>
      <c r="Q14" s="703"/>
      <c r="R14" s="703"/>
      <c r="S14" s="3"/>
      <c r="T14" s="3"/>
      <c r="U14" s="3"/>
      <c r="V14" s="3"/>
      <c r="W14" s="3"/>
    </row>
    <row r="15" spans="1:23" s="5" customFormat="1" ht="15.75" customHeight="1">
      <c r="A15" s="54"/>
      <c r="B15" s="264"/>
      <c r="C15" s="264"/>
      <c r="D15" s="265"/>
      <c r="E15" s="6"/>
      <c r="F15" s="6"/>
      <c r="G15" s="258"/>
      <c r="H15" s="6"/>
      <c r="I15" s="6"/>
      <c r="J15" s="702" t="s">
        <v>106</v>
      </c>
      <c r="K15" s="702"/>
      <c r="L15" s="702"/>
      <c r="M15" s="702"/>
      <c r="N15" s="702"/>
      <c r="O15" s="702"/>
      <c r="P15" s="702"/>
      <c r="Q15" s="702"/>
      <c r="R15" s="3"/>
      <c r="S15" s="3"/>
      <c r="T15" s="3"/>
      <c r="U15" s="3"/>
      <c r="V15" s="3"/>
      <c r="W15" s="3"/>
    </row>
    <row r="16" spans="1:23" s="5" customFormat="1" ht="15.75" customHeight="1">
      <c r="A16" s="54"/>
      <c r="B16" s="264"/>
      <c r="C16" s="264"/>
      <c r="D16" s="265"/>
      <c r="E16" s="6"/>
      <c r="F16" s="6"/>
      <c r="G16" s="258"/>
      <c r="H16" s="6"/>
      <c r="I16" s="6"/>
      <c r="J16" s="6"/>
      <c r="K16" s="714" t="s">
        <v>118</v>
      </c>
      <c r="L16" s="714"/>
      <c r="M16" s="714"/>
      <c r="N16" s="714"/>
      <c r="O16" s="714"/>
      <c r="P16" s="714"/>
      <c r="Q16" s="714"/>
      <c r="R16" s="714"/>
      <c r="S16" s="714"/>
      <c r="T16" s="714"/>
      <c r="U16" s="714"/>
      <c r="V16" s="3"/>
      <c r="W16" s="3"/>
    </row>
    <row r="17" spans="1:23" s="5" customFormat="1" ht="15.75" customHeight="1">
      <c r="A17" s="54"/>
      <c r="B17" s="264"/>
      <c r="C17" s="264"/>
      <c r="D17" s="265"/>
      <c r="E17" s="6"/>
      <c r="F17" s="6"/>
      <c r="G17" s="258"/>
      <c r="H17" s="6"/>
      <c r="I17" s="6"/>
      <c r="J17" s="6"/>
      <c r="K17" s="6"/>
      <c r="L17" s="702" t="s">
        <v>107</v>
      </c>
      <c r="M17" s="702"/>
      <c r="N17" s="702"/>
      <c r="O17" s="702"/>
      <c r="P17" s="702"/>
      <c r="Q17" s="702"/>
      <c r="R17" s="702"/>
      <c r="S17" s="702"/>
      <c r="T17" s="3"/>
      <c r="U17" s="3"/>
      <c r="V17" s="3"/>
      <c r="W17" s="3"/>
    </row>
    <row r="18" spans="1:23" s="5" customFormat="1" ht="15.75" customHeight="1">
      <c r="A18" s="54"/>
      <c r="B18" s="264"/>
      <c r="C18" s="264"/>
      <c r="D18" s="265"/>
      <c r="E18" s="6"/>
      <c r="F18" s="6"/>
      <c r="G18" s="258"/>
      <c r="H18" s="6"/>
      <c r="I18" s="6"/>
      <c r="J18" s="6"/>
      <c r="K18" s="6"/>
      <c r="L18" s="3"/>
      <c r="M18" s="703" t="s">
        <v>108</v>
      </c>
      <c r="N18" s="703"/>
      <c r="O18" s="703"/>
      <c r="P18" s="703"/>
      <c r="Q18" s="703"/>
      <c r="R18" s="703"/>
      <c r="S18" s="703"/>
      <c r="T18" s="703"/>
      <c r="U18" s="3"/>
      <c r="V18" s="3"/>
      <c r="W18" s="3"/>
    </row>
    <row r="19" spans="1:23" s="5" customFormat="1" ht="15.75" customHeight="1">
      <c r="A19" s="54"/>
      <c r="B19" s="264"/>
      <c r="C19" s="264"/>
      <c r="D19" s="265"/>
      <c r="E19" s="6"/>
      <c r="F19" s="6"/>
      <c r="G19" s="258"/>
      <c r="H19" s="6"/>
      <c r="I19" s="6"/>
      <c r="J19" s="6"/>
      <c r="K19" s="6"/>
      <c r="L19" s="3"/>
      <c r="M19" s="3"/>
      <c r="N19" s="702" t="s">
        <v>109</v>
      </c>
      <c r="O19" s="702"/>
      <c r="P19" s="702"/>
      <c r="Q19" s="702"/>
      <c r="R19" s="702"/>
      <c r="S19" s="702"/>
      <c r="T19" s="702"/>
      <c r="U19" s="702"/>
      <c r="V19" s="702"/>
      <c r="W19" s="702"/>
    </row>
    <row r="20" spans="1:23" s="5" customFormat="1" ht="15.75" customHeight="1">
      <c r="A20" s="54"/>
      <c r="B20" s="264"/>
      <c r="C20" s="264"/>
      <c r="D20" s="265"/>
      <c r="E20" s="6"/>
      <c r="F20" s="6"/>
      <c r="G20" s="258"/>
      <c r="H20" s="258"/>
      <c r="I20" s="258"/>
      <c r="J20" s="258"/>
      <c r="K20" s="258"/>
      <c r="L20" s="258"/>
      <c r="M20" s="258"/>
      <c r="N20" s="258"/>
      <c r="O20" s="258"/>
      <c r="P20" s="258"/>
      <c r="Q20" s="258"/>
    </row>
  </sheetData>
  <mergeCells count="17">
    <mergeCell ref="J15:Q15"/>
    <mergeCell ref="K16:U16"/>
    <mergeCell ref="L17:S17"/>
    <mergeCell ref="M18:T18"/>
    <mergeCell ref="N19:W19"/>
    <mergeCell ref="A1:Q1"/>
    <mergeCell ref="B2:D2"/>
    <mergeCell ref="E2:H2"/>
    <mergeCell ref="I2:L2"/>
    <mergeCell ref="B7:K7"/>
    <mergeCell ref="H13:N13"/>
    <mergeCell ref="I14:R14"/>
    <mergeCell ref="C8:K8"/>
    <mergeCell ref="D9:O9"/>
    <mergeCell ref="E10:M10"/>
    <mergeCell ref="F11:P11"/>
    <mergeCell ref="G12:Q1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D25" sqref="D25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0" customFormat="1" ht="15.75" customHeight="1">
      <c r="A1" s="715" t="s">
        <v>64</v>
      </c>
      <c r="B1" s="715"/>
      <c r="C1" s="717" t="s">
        <v>65</v>
      </c>
      <c r="D1" s="717"/>
      <c r="E1" s="715" t="s">
        <v>0</v>
      </c>
      <c r="F1" s="715"/>
      <c r="G1" s="718" t="s">
        <v>10</v>
      </c>
      <c r="H1" s="718"/>
      <c r="I1" s="718"/>
      <c r="J1" s="715" t="s">
        <v>8</v>
      </c>
      <c r="K1" s="715"/>
      <c r="L1" s="719" t="s">
        <v>441</v>
      </c>
      <c r="M1" s="720"/>
      <c r="N1" s="720"/>
      <c r="O1" s="721"/>
      <c r="P1" s="716" t="s">
        <v>63</v>
      </c>
      <c r="Q1" s="716"/>
      <c r="R1" s="718" t="s">
        <v>53</v>
      </c>
      <c r="S1" s="718"/>
      <c r="T1" s="724" t="s">
        <v>44</v>
      </c>
      <c r="U1" s="722" t="s">
        <v>83</v>
      </c>
      <c r="V1" s="722"/>
      <c r="W1" s="722"/>
      <c r="X1" s="722"/>
      <c r="Y1" s="722"/>
      <c r="Z1" s="722"/>
      <c r="AA1" s="722"/>
      <c r="AB1" s="722"/>
      <c r="AC1" s="722"/>
    </row>
    <row r="2" spans="1:35" s="10" customFormat="1" ht="15.75" customHeight="1" thickBot="1">
      <c r="A2" s="93"/>
      <c r="B2" s="47"/>
      <c r="C2" s="82"/>
      <c r="D2" s="50" t="s">
        <v>66</v>
      </c>
      <c r="E2" s="94"/>
      <c r="F2" s="48" t="s">
        <v>66</v>
      </c>
      <c r="G2" s="44" t="s">
        <v>11</v>
      </c>
      <c r="H2" s="42" t="s">
        <v>12</v>
      </c>
      <c r="I2" s="43" t="s">
        <v>29</v>
      </c>
      <c r="J2" s="70" t="s">
        <v>23</v>
      </c>
      <c r="K2" s="49" t="s">
        <v>66</v>
      </c>
      <c r="L2" s="70" t="s">
        <v>308</v>
      </c>
      <c r="M2" s="70" t="s">
        <v>312</v>
      </c>
      <c r="N2" s="70" t="s">
        <v>313</v>
      </c>
      <c r="O2" s="262" t="s">
        <v>29</v>
      </c>
      <c r="P2" s="56" t="s">
        <v>23</v>
      </c>
      <c r="Q2" s="49" t="s">
        <v>66</v>
      </c>
      <c r="R2" s="70" t="s">
        <v>23</v>
      </c>
      <c r="S2" s="30" t="s">
        <v>66</v>
      </c>
      <c r="T2" s="725"/>
      <c r="U2" s="723"/>
      <c r="V2" s="723"/>
      <c r="W2" s="723"/>
      <c r="X2" s="723"/>
      <c r="Y2" s="723"/>
      <c r="Z2" s="723"/>
      <c r="AA2" s="723"/>
      <c r="AB2" s="723"/>
      <c r="AC2" s="723"/>
    </row>
    <row r="3" spans="1:35" s="17" customFormat="1">
      <c r="A3" s="12" t="str">
        <f>'1-συμβολαια'!A3</f>
        <v>2ο</v>
      </c>
      <c r="B3" s="46"/>
      <c r="C3" s="77">
        <f>'1-συμβολαια'!B3</f>
        <v>33110</v>
      </c>
      <c r="D3" s="18"/>
      <c r="E3" s="89" t="str">
        <f>'1-συμβολαια'!C3</f>
        <v>δάνειο τοκοχρεωλυτικό</v>
      </c>
      <c r="F3" s="13"/>
      <c r="G3" s="14" t="str">
        <f>'4-πολλυπρ'!D3</f>
        <v>τραπεζα ;;;??? [= ;;;???καβαλας</v>
      </c>
      <c r="H3" s="14" t="str">
        <f>'4-πολλυπρ'!I3</f>
        <v>219-49</v>
      </c>
      <c r="I3" s="19"/>
      <c r="J3" s="19">
        <f>'1-συμβολαια'!D3</f>
        <v>3000000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3"/>
      <c r="V3" s="83"/>
      <c r="W3" s="78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6"/>
      <c r="C4" s="77">
        <f>'1-συμβολαια'!B4</f>
        <v>0</v>
      </c>
      <c r="D4" s="18"/>
      <c r="E4" s="89" t="str">
        <f>'1-συμβολαια'!C4</f>
        <v>υποθήκη δανείου</v>
      </c>
      <c r="F4" s="13"/>
      <c r="G4" s="14" t="str">
        <f>'4-πολλυπρ'!D4</f>
        <v>τραπεζα ;;;??? [= ;;;???καβαλας</v>
      </c>
      <c r="H4" s="14" t="str">
        <f>'4-πολλυπρ'!I4</f>
        <v>219-49</v>
      </c>
      <c r="I4" s="19"/>
      <c r="J4" s="19">
        <f>'1-συμβολαια'!D4</f>
        <v>3000000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8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6"/>
      <c r="C5" s="77">
        <f>'1-συμβολαια'!B5</f>
        <v>0</v>
      </c>
      <c r="D5" s="18"/>
      <c r="E5" s="89" t="str">
        <f>'1-συμβολαια'!C5</f>
        <v>δανείου ΤΟΚΟΙ</v>
      </c>
      <c r="F5" s="13"/>
      <c r="G5" s="14" t="str">
        <f>'4-πολλυπρ'!D5</f>
        <v>τραπεζα ;;;??? [= ;;;???καβαλας</v>
      </c>
      <c r="H5" s="14" t="str">
        <f>'4-πολλυπρ'!I5</f>
        <v>219-49</v>
      </c>
      <c r="I5" s="19"/>
      <c r="J5" s="19">
        <f>'1-συμβολαια'!D5</f>
        <v>8172630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3"/>
      <c r="V5" s="83"/>
      <c r="W5" s="78"/>
      <c r="X5" s="24"/>
      <c r="Y5" s="24"/>
      <c r="Z5" s="24"/>
      <c r="AA5" s="24"/>
      <c r="AB5" s="24"/>
      <c r="AC5" s="24"/>
    </row>
    <row r="6" spans="1:35">
      <c r="A6" s="480" t="s">
        <v>54</v>
      </c>
      <c r="B6" s="481"/>
      <c r="C6" s="481"/>
      <c r="D6" s="481"/>
      <c r="E6" s="481"/>
      <c r="F6" s="481"/>
      <c r="G6" s="481"/>
      <c r="H6" s="481"/>
      <c r="I6" s="481"/>
      <c r="J6" s="481"/>
      <c r="K6" s="41"/>
      <c r="L6" s="1">
        <f>SUM(L3:L5)</f>
        <v>0</v>
      </c>
      <c r="M6" s="1"/>
      <c r="N6" s="1"/>
      <c r="O6" s="1">
        <f>SUM(O3:O5)</f>
        <v>0</v>
      </c>
      <c r="P6" s="34" t="e">
        <f>SUM(P3:P5)</f>
        <v>#REF!</v>
      </c>
      <c r="Q6" s="1">
        <f>SUM(Q3:Q5)</f>
        <v>0</v>
      </c>
      <c r="R6" s="1">
        <f>SUM(R3:R5)</f>
        <v>0</v>
      </c>
      <c r="S6" s="1">
        <f>SUM(S3:S5)</f>
        <v>0</v>
      </c>
      <c r="T6" s="3"/>
      <c r="U6" s="79"/>
      <c r="V6" s="79"/>
    </row>
    <row r="7" spans="1:35">
      <c r="T7" s="123"/>
    </row>
    <row r="8" spans="1:35" ht="15.75" customHeight="1">
      <c r="T8" s="123"/>
      <c r="U8" s="702" t="s">
        <v>110</v>
      </c>
      <c r="V8" s="702"/>
      <c r="W8" s="702"/>
      <c r="X8" s="702"/>
      <c r="Y8" s="702"/>
      <c r="Z8" s="702"/>
      <c r="AA8" s="702"/>
      <c r="AB8" s="702"/>
      <c r="AC8" s="702"/>
      <c r="AD8" s="121"/>
      <c r="AE8" s="121"/>
      <c r="AF8" s="121"/>
      <c r="AG8" s="121"/>
      <c r="AH8" s="116"/>
      <c r="AI8" s="116"/>
    </row>
    <row r="9" spans="1:35" ht="15.75" customHeight="1">
      <c r="T9" s="123"/>
      <c r="U9" s="122"/>
      <c r="V9" s="703" t="s">
        <v>111</v>
      </c>
      <c r="W9" s="703"/>
      <c r="X9" s="703"/>
      <c r="Y9" s="703"/>
      <c r="Z9" s="703"/>
      <c r="AA9" s="703"/>
      <c r="AB9" s="703"/>
      <c r="AC9" s="703"/>
      <c r="AD9" s="703"/>
      <c r="AE9" s="116"/>
      <c r="AF9" s="116"/>
      <c r="AG9" s="116"/>
      <c r="AH9" s="116"/>
      <c r="AI9" s="116"/>
    </row>
    <row r="10" spans="1:35" ht="15.75" customHeight="1">
      <c r="T10" s="123"/>
      <c r="U10" s="122"/>
      <c r="V10" s="122"/>
      <c r="W10" s="702" t="s">
        <v>112</v>
      </c>
      <c r="X10" s="702"/>
      <c r="Y10" s="702"/>
      <c r="Z10" s="702"/>
      <c r="AA10" s="702"/>
      <c r="AB10" s="702"/>
      <c r="AC10" s="702"/>
      <c r="AD10" s="702"/>
      <c r="AE10" s="702"/>
      <c r="AF10" s="116"/>
      <c r="AG10" s="116"/>
      <c r="AH10" s="116"/>
      <c r="AI10" s="116"/>
    </row>
    <row r="11" spans="1:35" ht="15.75">
      <c r="U11" s="122"/>
      <c r="V11" s="122"/>
      <c r="W11" s="122"/>
      <c r="X11" s="703" t="s">
        <v>113</v>
      </c>
      <c r="Y11" s="703"/>
      <c r="Z11" s="703"/>
      <c r="AA11" s="703"/>
      <c r="AB11" s="703"/>
      <c r="AC11" s="703"/>
      <c r="AD11" s="703"/>
      <c r="AE11" s="703"/>
      <c r="AF11" s="703"/>
      <c r="AG11" s="116"/>
      <c r="AH11" s="116"/>
      <c r="AI11" s="116"/>
    </row>
    <row r="12" spans="1:35" ht="15.75">
      <c r="U12" s="122"/>
      <c r="V12" s="122"/>
      <c r="W12" s="122"/>
      <c r="X12" s="122"/>
      <c r="Y12" s="702" t="s">
        <v>114</v>
      </c>
      <c r="Z12" s="702"/>
      <c r="AA12" s="702"/>
      <c r="AB12" s="702"/>
      <c r="AC12" s="702"/>
      <c r="AD12" s="702"/>
      <c r="AE12" s="702"/>
      <c r="AF12" s="702"/>
      <c r="AG12" s="702"/>
      <c r="AH12" s="116"/>
      <c r="AI12" s="116"/>
    </row>
    <row r="13" spans="1:35" ht="15.75">
      <c r="U13" s="122"/>
      <c r="V13" s="122"/>
      <c r="W13" s="122"/>
      <c r="X13" s="122"/>
      <c r="Y13" s="122"/>
      <c r="Z13" s="703" t="s">
        <v>115</v>
      </c>
      <c r="AA13" s="703"/>
      <c r="AB13" s="703"/>
      <c r="AC13" s="703"/>
      <c r="AD13" s="703"/>
      <c r="AE13" s="703"/>
      <c r="AF13" s="703"/>
      <c r="AG13" s="703"/>
      <c r="AH13" s="703"/>
      <c r="AI13" s="116"/>
    </row>
    <row r="14" spans="1:35" ht="15.75">
      <c r="U14" s="122"/>
      <c r="V14" s="122"/>
      <c r="W14" s="122"/>
      <c r="X14" s="122"/>
      <c r="Y14" s="122"/>
      <c r="Z14" s="122"/>
      <c r="AA14" s="702" t="s">
        <v>116</v>
      </c>
      <c r="AB14" s="702"/>
      <c r="AC14" s="702"/>
      <c r="AD14" s="702"/>
      <c r="AE14" s="702"/>
      <c r="AF14" s="702"/>
      <c r="AG14" s="702"/>
      <c r="AH14" s="702"/>
      <c r="AI14" s="702"/>
    </row>
  </sheetData>
  <mergeCells count="18">
    <mergeCell ref="W10:AE10"/>
    <mergeCell ref="X11:AF11"/>
    <mergeCell ref="Y12:AG12"/>
    <mergeCell ref="Z13:AH13"/>
    <mergeCell ref="AA14:AI14"/>
    <mergeCell ref="U8:AC8"/>
    <mergeCell ref="V9:AD9"/>
    <mergeCell ref="U1:AC2"/>
    <mergeCell ref="T1:T2"/>
    <mergeCell ref="R1:S1"/>
    <mergeCell ref="A6:J6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F33" sqref="F3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3" customFormat="1" ht="32.25" customHeight="1">
      <c r="A1" s="730" t="s">
        <v>31</v>
      </c>
      <c r="B1" s="731"/>
      <c r="C1" s="731"/>
      <c r="D1" s="731"/>
      <c r="E1" s="732"/>
      <c r="F1" s="733" t="s">
        <v>281</v>
      </c>
      <c r="G1" s="734"/>
      <c r="H1" s="734"/>
      <c r="I1" s="735"/>
      <c r="J1" s="726" t="s">
        <v>282</v>
      </c>
      <c r="K1" s="727"/>
      <c r="L1" s="727"/>
      <c r="M1" s="727"/>
      <c r="N1" s="727"/>
      <c r="O1" s="727"/>
      <c r="P1" s="727"/>
      <c r="Q1" s="727"/>
      <c r="R1" s="727"/>
      <c r="S1" s="727"/>
      <c r="T1" s="727"/>
      <c r="U1" s="727"/>
      <c r="V1" s="727"/>
      <c r="W1" s="727"/>
      <c r="X1" s="727"/>
      <c r="Y1" s="728"/>
      <c r="Z1" s="736" t="s">
        <v>283</v>
      </c>
      <c r="AA1" s="737"/>
      <c r="AB1" s="737"/>
      <c r="AC1" s="738"/>
      <c r="AD1" s="726" t="s">
        <v>284</v>
      </c>
      <c r="AE1" s="727"/>
      <c r="AF1" s="727"/>
      <c r="AG1" s="727"/>
      <c r="AH1" s="727"/>
      <c r="AI1" s="727"/>
      <c r="AJ1" s="727"/>
      <c r="AK1" s="727"/>
      <c r="AL1" s="727"/>
      <c r="AM1" s="727"/>
      <c r="AN1" s="727"/>
      <c r="AO1" s="727"/>
      <c r="AP1" s="727"/>
      <c r="AQ1" s="727"/>
      <c r="AR1" s="727"/>
      <c r="AS1" s="728"/>
      <c r="AT1" s="733" t="s">
        <v>285</v>
      </c>
      <c r="AU1" s="734"/>
      <c r="AV1" s="734"/>
      <c r="AW1" s="735"/>
      <c r="AX1" s="726" t="s">
        <v>286</v>
      </c>
      <c r="AY1" s="727"/>
      <c r="AZ1" s="727"/>
      <c r="BA1" s="727"/>
      <c r="BB1" s="727"/>
      <c r="BC1" s="727"/>
      <c r="BD1" s="727"/>
      <c r="BE1" s="727"/>
      <c r="BF1" s="727"/>
      <c r="BG1" s="727"/>
      <c r="BH1" s="727"/>
      <c r="BI1" s="727"/>
      <c r="BJ1" s="727"/>
      <c r="BK1" s="727"/>
      <c r="BL1" s="727"/>
      <c r="BM1" s="728"/>
    </row>
    <row r="2" spans="1:65" s="4" customFormat="1" ht="23.25" customHeight="1">
      <c r="A2" s="195" t="s">
        <v>19</v>
      </c>
      <c r="B2" s="195" t="s">
        <v>287</v>
      </c>
      <c r="C2" s="196" t="s">
        <v>288</v>
      </c>
      <c r="D2" s="497" t="s">
        <v>29</v>
      </c>
      <c r="E2" s="689"/>
      <c r="F2" s="197" t="s">
        <v>289</v>
      </c>
      <c r="G2" s="195" t="s">
        <v>18</v>
      </c>
      <c r="H2" s="197" t="s">
        <v>23</v>
      </c>
      <c r="I2" s="198" t="s">
        <v>83</v>
      </c>
      <c r="J2" s="199" t="s">
        <v>290</v>
      </c>
      <c r="K2" s="199" t="s">
        <v>291</v>
      </c>
      <c r="L2" s="197" t="s">
        <v>292</v>
      </c>
      <c r="M2" s="197" t="s">
        <v>293</v>
      </c>
      <c r="N2" s="197" t="s">
        <v>294</v>
      </c>
      <c r="O2" s="197" t="s">
        <v>295</v>
      </c>
      <c r="P2" s="197" t="s">
        <v>296</v>
      </c>
      <c r="Q2" s="197" t="s">
        <v>297</v>
      </c>
      <c r="R2" s="197" t="s">
        <v>298</v>
      </c>
      <c r="S2" s="197" t="s">
        <v>299</v>
      </c>
      <c r="T2" s="197" t="s">
        <v>300</v>
      </c>
      <c r="U2" s="197" t="s">
        <v>23</v>
      </c>
      <c r="V2" s="197" t="s">
        <v>301</v>
      </c>
      <c r="W2" s="197" t="s">
        <v>302</v>
      </c>
      <c r="X2" s="197" t="s">
        <v>303</v>
      </c>
      <c r="Y2" s="200" t="s">
        <v>304</v>
      </c>
      <c r="Z2" s="197" t="s">
        <v>289</v>
      </c>
      <c r="AA2" s="195" t="s">
        <v>18</v>
      </c>
      <c r="AB2" s="197" t="s">
        <v>23</v>
      </c>
      <c r="AC2" s="201" t="s">
        <v>83</v>
      </c>
      <c r="AD2" s="199" t="s">
        <v>290</v>
      </c>
      <c r="AE2" s="199" t="s">
        <v>291</v>
      </c>
      <c r="AF2" s="197" t="s">
        <v>292</v>
      </c>
      <c r="AG2" s="197" t="s">
        <v>293</v>
      </c>
      <c r="AH2" s="197" t="s">
        <v>294</v>
      </c>
      <c r="AI2" s="197" t="s">
        <v>295</v>
      </c>
      <c r="AJ2" s="197" t="s">
        <v>296</v>
      </c>
      <c r="AK2" s="197" t="s">
        <v>297</v>
      </c>
      <c r="AL2" s="197" t="s">
        <v>298</v>
      </c>
      <c r="AM2" s="197" t="s">
        <v>299</v>
      </c>
      <c r="AN2" s="197" t="s">
        <v>300</v>
      </c>
      <c r="AO2" s="197" t="s">
        <v>23</v>
      </c>
      <c r="AP2" s="197" t="s">
        <v>301</v>
      </c>
      <c r="AQ2" s="197" t="s">
        <v>302</v>
      </c>
      <c r="AR2" s="197" t="s">
        <v>303</v>
      </c>
      <c r="AS2" s="200" t="s">
        <v>304</v>
      </c>
      <c r="AT2" s="197" t="s">
        <v>289</v>
      </c>
      <c r="AU2" s="195" t="s">
        <v>18</v>
      </c>
      <c r="AV2" s="197" t="s">
        <v>23</v>
      </c>
      <c r="AW2" s="198" t="s">
        <v>83</v>
      </c>
      <c r="AX2" s="199" t="s">
        <v>290</v>
      </c>
      <c r="AY2" s="199" t="s">
        <v>291</v>
      </c>
      <c r="AZ2" s="197" t="s">
        <v>292</v>
      </c>
      <c r="BA2" s="197" t="s">
        <v>293</v>
      </c>
      <c r="BB2" s="197" t="s">
        <v>294</v>
      </c>
      <c r="BC2" s="197" t="s">
        <v>295</v>
      </c>
      <c r="BD2" s="197" t="s">
        <v>296</v>
      </c>
      <c r="BE2" s="197" t="s">
        <v>297</v>
      </c>
      <c r="BF2" s="197" t="s">
        <v>298</v>
      </c>
      <c r="BG2" s="197" t="s">
        <v>299</v>
      </c>
      <c r="BH2" s="197" t="s">
        <v>300</v>
      </c>
      <c r="BI2" s="197" t="s">
        <v>23</v>
      </c>
      <c r="BJ2" s="197" t="s">
        <v>301</v>
      </c>
      <c r="BK2" s="197" t="s">
        <v>302</v>
      </c>
      <c r="BL2" s="197" t="s">
        <v>305</v>
      </c>
      <c r="BM2" s="200" t="s">
        <v>304</v>
      </c>
    </row>
    <row r="3" spans="1:65">
      <c r="A3" s="29" t="str">
        <f>'1-συμβολαια'!A3</f>
        <v>2ο</v>
      </c>
      <c r="B3" s="14" t="str">
        <f>'4-πολλυπρ'!D3</f>
        <v>τραπεζα ;;;??? [= ;;;???καβαλας</v>
      </c>
      <c r="C3" s="14" t="str">
        <f>'4-πολλυπρ'!I3</f>
        <v>219-49</v>
      </c>
      <c r="D3" s="24"/>
      <c r="E3" s="24"/>
      <c r="F3" s="11"/>
      <c r="G3" s="28"/>
      <c r="H3" s="11"/>
      <c r="I3" s="24"/>
      <c r="J3" s="11"/>
      <c r="K3" s="149" t="s">
        <v>306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2" t="s">
        <v>306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τραπεζα ;;;??? [= ;;;???καβαλας</v>
      </c>
      <c r="C4" s="14" t="str">
        <f>'4-πολλυπρ'!I4</f>
        <v>219-49</v>
      </c>
      <c r="D4" s="24"/>
      <c r="E4" s="24"/>
      <c r="F4" s="11"/>
      <c r="G4" s="28"/>
      <c r="H4" s="11"/>
      <c r="I4" s="24"/>
      <c r="J4" s="11"/>
      <c r="K4" s="149" t="s">
        <v>306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2" t="s">
        <v>306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τραπεζα ;;;??? [= ;;;???καβαλας</v>
      </c>
      <c r="C5" s="14" t="str">
        <f>'4-πολλυπρ'!I5</f>
        <v>219-49</v>
      </c>
      <c r="D5" s="24"/>
      <c r="E5" s="24"/>
      <c r="F5" s="11"/>
      <c r="G5" s="28"/>
      <c r="H5" s="11"/>
      <c r="I5" s="24"/>
      <c r="J5" s="11"/>
      <c r="K5" s="149" t="s">
        <v>306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202" t="s">
        <v>306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7" spans="1:65">
      <c r="F7" s="729" t="s">
        <v>307</v>
      </c>
      <c r="G7" s="729"/>
      <c r="H7" s="729"/>
      <c r="I7" s="729"/>
    </row>
    <row r="8" spans="1:65">
      <c r="F8" s="729"/>
      <c r="G8" s="729"/>
      <c r="H8" s="729"/>
      <c r="I8" s="729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W76"/>
  <sheetViews>
    <sheetView topLeftCell="I1" workbookViewId="0">
      <pane ySplit="2" topLeftCell="A3" activePane="bottomLeft" state="frozen"/>
      <selection pane="bottomLeft" activeCell="I12" sqref="I12"/>
    </sheetView>
  </sheetViews>
  <sheetFormatPr defaultRowHeight="11.25"/>
  <cols>
    <col min="1" max="1" width="8.140625" style="7" bestFit="1" customWidth="1"/>
    <col min="2" max="2" width="8.7109375" style="142" bestFit="1" customWidth="1"/>
    <col min="3" max="3" width="20" style="90" customWidth="1"/>
    <col min="4" max="4" width="7.28515625" style="3" customWidth="1"/>
    <col min="5" max="5" width="4.710937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8.140625" style="2" bestFit="1" customWidth="1"/>
    <col min="18" max="18" width="8.5703125" style="73" bestFit="1" customWidth="1"/>
    <col min="19" max="19" width="8.5703125" style="73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9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5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70" t="s">
        <v>1</v>
      </c>
      <c r="B1" s="772" t="s">
        <v>2</v>
      </c>
      <c r="C1" s="769" t="s">
        <v>0</v>
      </c>
      <c r="D1" s="773" t="s">
        <v>11</v>
      </c>
      <c r="E1" s="767" t="s">
        <v>12</v>
      </c>
      <c r="F1" s="719" t="s">
        <v>488</v>
      </c>
      <c r="G1" s="720"/>
      <c r="H1" s="720"/>
      <c r="I1" s="721"/>
      <c r="J1" s="762" t="s">
        <v>491</v>
      </c>
      <c r="K1" s="763"/>
      <c r="L1" s="743" t="s">
        <v>127</v>
      </c>
      <c r="M1" s="744"/>
      <c r="N1" s="760" t="s">
        <v>487</v>
      </c>
      <c r="O1" s="761"/>
      <c r="P1" s="757" t="s">
        <v>75</v>
      </c>
      <c r="Q1" s="758"/>
      <c r="R1" s="758"/>
      <c r="S1" s="758"/>
      <c r="T1" s="759"/>
      <c r="U1" s="760" t="s">
        <v>480</v>
      </c>
      <c r="V1" s="760"/>
      <c r="W1" s="749" t="s">
        <v>41</v>
      </c>
      <c r="X1" s="750"/>
      <c r="Y1" s="751"/>
      <c r="Z1" s="643" t="s">
        <v>56</v>
      </c>
      <c r="AA1" s="644"/>
      <c r="AB1" s="752"/>
      <c r="AC1" s="747" t="s">
        <v>76</v>
      </c>
      <c r="AD1" s="748"/>
      <c r="AE1" s="748"/>
      <c r="AF1" s="748"/>
      <c r="AG1" s="748"/>
      <c r="AH1" s="341"/>
      <c r="AI1" s="753" t="s">
        <v>52</v>
      </c>
      <c r="AJ1" s="755" t="s">
        <v>42</v>
      </c>
      <c r="AK1" s="745" t="s">
        <v>79</v>
      </c>
      <c r="AL1" s="740" t="s">
        <v>29</v>
      </c>
      <c r="AM1" s="741"/>
      <c r="AN1" s="741"/>
      <c r="AO1" s="741"/>
      <c r="AP1" s="742"/>
    </row>
    <row r="2" spans="1:49" ht="39" thickBot="1">
      <c r="A2" s="771"/>
      <c r="B2" s="485"/>
      <c r="C2" s="522"/>
      <c r="D2" s="774"/>
      <c r="E2" s="768"/>
      <c r="F2" s="318" t="s">
        <v>245</v>
      </c>
      <c r="G2" s="319" t="s">
        <v>90</v>
      </c>
      <c r="H2" s="319" t="s">
        <v>45</v>
      </c>
      <c r="I2" s="315" t="s">
        <v>400</v>
      </c>
      <c r="J2" s="271" t="s">
        <v>23</v>
      </c>
      <c r="K2" s="317" t="s">
        <v>400</v>
      </c>
      <c r="L2" s="37" t="s">
        <v>23</v>
      </c>
      <c r="M2" s="315" t="s">
        <v>400</v>
      </c>
      <c r="N2" s="66" t="s">
        <v>23</v>
      </c>
      <c r="O2" s="316" t="s">
        <v>400</v>
      </c>
      <c r="P2" s="354" t="s">
        <v>23</v>
      </c>
      <c r="Q2" s="355" t="s">
        <v>400</v>
      </c>
      <c r="R2" s="72" t="s">
        <v>80</v>
      </c>
      <c r="S2" s="72" t="s">
        <v>507</v>
      </c>
      <c r="T2" s="353" t="s">
        <v>508</v>
      </c>
      <c r="U2" s="66" t="s">
        <v>23</v>
      </c>
      <c r="V2" s="316" t="s">
        <v>400</v>
      </c>
      <c r="W2" s="37" t="s">
        <v>23</v>
      </c>
      <c r="X2" s="271" t="s">
        <v>400</v>
      </c>
      <c r="Y2" s="32" t="s">
        <v>34</v>
      </c>
      <c r="Z2" s="37" t="s">
        <v>23</v>
      </c>
      <c r="AA2" s="271" t="s">
        <v>400</v>
      </c>
      <c r="AB2" s="242" t="s">
        <v>34</v>
      </c>
      <c r="AC2" s="37" t="s">
        <v>489</v>
      </c>
      <c r="AD2" s="271" t="s">
        <v>400</v>
      </c>
      <c r="AE2" s="9" t="s">
        <v>490</v>
      </c>
      <c r="AF2" s="271" t="s">
        <v>400</v>
      </c>
      <c r="AG2" s="67" t="s">
        <v>33</v>
      </c>
      <c r="AH2" s="342" t="s">
        <v>400</v>
      </c>
      <c r="AI2" s="754"/>
      <c r="AJ2" s="756"/>
      <c r="AK2" s="746"/>
      <c r="AL2" s="740"/>
      <c r="AM2" s="741"/>
      <c r="AN2" s="741"/>
      <c r="AO2" s="741"/>
      <c r="AP2" s="742"/>
    </row>
    <row r="3" spans="1:49" s="5" customFormat="1">
      <c r="A3" s="372" t="str">
        <f>'1-συμβολαια'!A3</f>
        <v>2ο</v>
      </c>
      <c r="B3" s="327">
        <f>'1-συμβολαια'!B3</f>
        <v>33110</v>
      </c>
      <c r="C3" s="463" t="str">
        <f>'1-συμβολαια'!C3</f>
        <v>δάνειο τοκοχρεωλυτικό</v>
      </c>
      <c r="D3" s="303" t="str">
        <f>'4-πολλυπρ'!D3</f>
        <v>τραπεζα ;;;??? [= ;;;???καβαλας</v>
      </c>
      <c r="E3" s="303" t="str">
        <f>'4-πολλυπρ'!I3</f>
        <v>219-49</v>
      </c>
      <c r="F3" s="303">
        <f>'14-βιβλΕσ'!O3</f>
        <v>5736.5</v>
      </c>
      <c r="G3" s="288">
        <f>'14-βιβλΕσ'!Q3</f>
        <v>100</v>
      </c>
      <c r="H3" s="288">
        <f t="shared" ref="H3:H5" si="0">F3+G3</f>
        <v>5836.5</v>
      </c>
      <c r="I3" s="464">
        <f t="shared" ref="I3:I5" si="1">H3/340.75</f>
        <v>17.128393250183418</v>
      </c>
      <c r="J3" s="288">
        <f>'8-κ-15-17'!AG3</f>
        <v>7000</v>
      </c>
      <c r="K3" s="464">
        <f t="shared" ref="K3:K5" si="2">J3/340.75</f>
        <v>20.54292002934703</v>
      </c>
      <c r="L3" s="288">
        <f>'14-βιβλΕσ'!R3</f>
        <v>3640</v>
      </c>
      <c r="M3" s="464">
        <f t="shared" ref="M3:M5" si="3">L3/340.75</f>
        <v>10.682318415260454</v>
      </c>
      <c r="N3" s="288">
        <f>('14-βιβλΕσ'!N3+'14-βιβλΕσ'!O3+'14-βιβλΕσ'!R3)*30%</f>
        <v>1730.3999999999999</v>
      </c>
      <c r="O3" s="464">
        <f t="shared" ref="O3:O5" si="4">N3/340.75</f>
        <v>5.0782098312545854</v>
      </c>
      <c r="P3" s="467"/>
      <c r="Q3" s="468"/>
      <c r="R3" s="467"/>
      <c r="S3" s="467"/>
      <c r="T3" s="467"/>
      <c r="U3" s="288">
        <f>AG3</f>
        <v>12350</v>
      </c>
      <c r="V3" s="464">
        <f t="shared" ref="V3:V5" si="5">U3/340.75</f>
        <v>36.243580337490826</v>
      </c>
      <c r="W3" s="288">
        <f>AG3+U3</f>
        <v>24700</v>
      </c>
      <c r="X3" s="464">
        <f t="shared" ref="X3:X5" si="6">W3/340.75</f>
        <v>72.487160674981652</v>
      </c>
      <c r="Y3" s="54">
        <v>21977</v>
      </c>
      <c r="Z3" s="467"/>
      <c r="AA3" s="468"/>
      <c r="AB3" s="471"/>
      <c r="AC3" s="288">
        <f>'1-συμβολαια'!L3+'8-κ-15-17'!AE3+'14-βιβλΕσ'!L3+'14-βιβλΕσ'!Q3+'14-βιβλΕσ'!R3</f>
        <v>85750</v>
      </c>
      <c r="AD3" s="464">
        <f t="shared" ref="AD3:AD5" si="7">AC3/340.75</f>
        <v>251.65077035950111</v>
      </c>
      <c r="AE3" s="288">
        <f>'1-συμβολαια'!M3</f>
        <v>73400</v>
      </c>
      <c r="AF3" s="464">
        <f t="shared" ref="AF3:AF5" si="8">AE3/340.75</f>
        <v>215.40719002201027</v>
      </c>
      <c r="AG3" s="288">
        <f t="shared" ref="AG3:AG5" si="9">AC3-AE3</f>
        <v>12350</v>
      </c>
      <c r="AH3" s="464">
        <f t="shared" ref="AH3:AH5" si="10">AG3/340.75</f>
        <v>36.243580337490826</v>
      </c>
      <c r="AI3" s="420">
        <v>45973</v>
      </c>
      <c r="AJ3" s="308">
        <f t="shared" ref="AJ3:AJ5" si="11">Y3+AB3</f>
        <v>21977</v>
      </c>
      <c r="AK3" s="465"/>
      <c r="AL3" s="71"/>
      <c r="AM3" s="71"/>
      <c r="AN3" s="71"/>
      <c r="AO3" s="71"/>
      <c r="AP3" s="71"/>
    </row>
    <row r="4" spans="1:49" s="5" customFormat="1">
      <c r="A4" s="372">
        <f>'1-συμβολαια'!A4</f>
        <v>0</v>
      </c>
      <c r="B4" s="327"/>
      <c r="C4" s="463" t="str">
        <f>'1-συμβολαια'!C4</f>
        <v>υποθήκη δανείου</v>
      </c>
      <c r="D4" s="303" t="str">
        <f>'4-πολλυπρ'!D4</f>
        <v>τραπεζα ;;;??? [= ;;;???καβαλας</v>
      </c>
      <c r="E4" s="303" t="str">
        <f>'4-πολλυπρ'!I4</f>
        <v>219-49</v>
      </c>
      <c r="F4" s="303">
        <f>'14-βιβλΕσ'!O4</f>
        <v>5385.5</v>
      </c>
      <c r="G4" s="288">
        <f>'14-βιβλΕσ'!Q4</f>
        <v>180</v>
      </c>
      <c r="H4" s="288">
        <f t="shared" si="0"/>
        <v>5565.5</v>
      </c>
      <c r="I4" s="464">
        <f t="shared" si="1"/>
        <v>16.333088774761556</v>
      </c>
      <c r="J4" s="288">
        <f>'8-κ-15-17'!AG4</f>
        <v>39000</v>
      </c>
      <c r="K4" s="464">
        <f t="shared" si="2"/>
        <v>114.45341159207631</v>
      </c>
      <c r="L4" s="288">
        <f>'14-βιβλΕσ'!R4</f>
        <v>3120</v>
      </c>
      <c r="M4" s="464">
        <f t="shared" si="3"/>
        <v>9.1562729273661034</v>
      </c>
      <c r="N4" s="288">
        <f>('14-βιβλΕσ'!N4+'14-βιβλΕσ'!O4+'14-βιβλΕσ'!R4)*30%</f>
        <v>12939</v>
      </c>
      <c r="O4" s="464">
        <f t="shared" si="4"/>
        <v>37.972120322817318</v>
      </c>
      <c r="P4" s="467"/>
      <c r="Q4" s="468"/>
      <c r="R4" s="467"/>
      <c r="S4" s="467"/>
      <c r="T4" s="467"/>
      <c r="U4" s="288">
        <f t="shared" ref="U4:U5" si="12">AG4</f>
        <v>82310</v>
      </c>
      <c r="V4" s="464">
        <f t="shared" si="5"/>
        <v>241.55539251650771</v>
      </c>
      <c r="W4" s="288">
        <f t="shared" ref="W4:W5" si="13">AG4+U4</f>
        <v>164620</v>
      </c>
      <c r="X4" s="464">
        <f t="shared" si="6"/>
        <v>483.11078503301542</v>
      </c>
      <c r="Y4" s="290">
        <v>146465.41535842218</v>
      </c>
      <c r="Z4" s="467"/>
      <c r="AA4" s="468"/>
      <c r="AB4" s="471"/>
      <c r="AC4" s="288">
        <f>'1-συμβολαια'!L4+'8-κ-15-17'!AE4+'14-βιβλΕσ'!L4+'14-βιβλΕσ'!Q4+'14-βιβλΕσ'!R4</f>
        <v>82310</v>
      </c>
      <c r="AD4" s="464">
        <f t="shared" si="7"/>
        <v>241.55539251650771</v>
      </c>
      <c r="AE4" s="288">
        <f>'1-συμβολαια'!M4</f>
        <v>0</v>
      </c>
      <c r="AF4" s="464">
        <f t="shared" si="8"/>
        <v>0</v>
      </c>
      <c r="AG4" s="288">
        <f t="shared" si="9"/>
        <v>82310</v>
      </c>
      <c r="AH4" s="464">
        <f t="shared" si="10"/>
        <v>241.55539251650771</v>
      </c>
      <c r="AI4" s="420">
        <v>45947</v>
      </c>
      <c r="AJ4" s="308">
        <f t="shared" si="11"/>
        <v>146465.41535842218</v>
      </c>
      <c r="AK4" s="465"/>
      <c r="AL4" s="71"/>
      <c r="AM4" s="71"/>
      <c r="AN4" s="71"/>
      <c r="AO4" s="71"/>
      <c r="AP4" s="71"/>
    </row>
    <row r="5" spans="1:49" s="5" customFormat="1" ht="12" thickBot="1">
      <c r="A5" s="373">
        <f>'1-συμβολαια'!A5</f>
        <v>0</v>
      </c>
      <c r="B5" s="374"/>
      <c r="C5" s="395" t="str">
        <f>'1-συμβολαια'!C5</f>
        <v>δανείου ΤΟΚΟΙ</v>
      </c>
      <c r="D5" s="376" t="str">
        <f>'4-πολλυπρ'!D5</f>
        <v>τραπεζα ;;;??? [= ;;;???καβαλας</v>
      </c>
      <c r="E5" s="376" t="str">
        <f>'4-πολλυπρ'!I5</f>
        <v>219-49</v>
      </c>
      <c r="F5" s="376">
        <f>'14-βιβλΕσ'!O5</f>
        <v>14308.286749999999</v>
      </c>
      <c r="G5" s="378">
        <f>'14-βιβλΕσ'!Q5</f>
        <v>100</v>
      </c>
      <c r="H5" s="378">
        <f t="shared" si="0"/>
        <v>14408.286749999999</v>
      </c>
      <c r="I5" s="455">
        <f t="shared" si="1"/>
        <v>42.28404035216434</v>
      </c>
      <c r="J5" s="378">
        <f>'8-κ-15-17'!AG5</f>
        <v>106244.19</v>
      </c>
      <c r="K5" s="455">
        <f t="shared" si="2"/>
        <v>311.7951283932502</v>
      </c>
      <c r="L5" s="378">
        <f>'14-βιβλΕσ'!R5</f>
        <v>300</v>
      </c>
      <c r="M5" s="455">
        <f t="shared" si="3"/>
        <v>0.88041085840058697</v>
      </c>
      <c r="N5" s="378">
        <f>('14-βιβλΕσ'!N5+'14-βιβλΕσ'!O5+'14-βιβλΕσ'!R5)*30%</f>
        <v>29758.573499999999</v>
      </c>
      <c r="O5" s="455">
        <f t="shared" si="4"/>
        <v>87.332570799706531</v>
      </c>
      <c r="P5" s="469"/>
      <c r="Q5" s="470"/>
      <c r="R5" s="469"/>
      <c r="S5" s="469"/>
      <c r="T5" s="469"/>
      <c r="U5" s="378">
        <f t="shared" si="12"/>
        <v>205539.435</v>
      </c>
      <c r="V5" s="455">
        <f t="shared" si="5"/>
        <v>603.19716801173877</v>
      </c>
      <c r="W5" s="378">
        <f t="shared" si="13"/>
        <v>411078.87</v>
      </c>
      <c r="X5" s="455">
        <f t="shared" si="6"/>
        <v>1206.3943360234775</v>
      </c>
      <c r="Y5" s="378">
        <v>365744.36544539465</v>
      </c>
      <c r="Z5" s="469"/>
      <c r="AA5" s="470"/>
      <c r="AB5" s="469"/>
      <c r="AC5" s="378">
        <f>'1-συμβολαια'!L5+'8-κ-15-17'!AE5+'14-βιβλΕσ'!L5+'14-βιβλΕσ'!Q5+'14-βιβλΕσ'!R5</f>
        <v>205539.435</v>
      </c>
      <c r="AD5" s="455">
        <f t="shared" si="7"/>
        <v>603.19716801173877</v>
      </c>
      <c r="AE5" s="378">
        <f>'1-συμβολαια'!M5</f>
        <v>0</v>
      </c>
      <c r="AF5" s="455">
        <f t="shared" si="8"/>
        <v>0</v>
      </c>
      <c r="AG5" s="378">
        <f t="shared" si="9"/>
        <v>205539.435</v>
      </c>
      <c r="AH5" s="455">
        <f t="shared" si="10"/>
        <v>603.19716801173877</v>
      </c>
      <c r="AI5" s="420">
        <v>45947</v>
      </c>
      <c r="AJ5" s="431">
        <f t="shared" si="11"/>
        <v>365744.36544539465</v>
      </c>
      <c r="AK5" s="466"/>
      <c r="AL5" s="381"/>
      <c r="AM5" s="381"/>
      <c r="AN5" s="381"/>
      <c r="AO5" s="381"/>
      <c r="AP5" s="381"/>
    </row>
    <row r="6" spans="1:49">
      <c r="A6" s="764" t="s">
        <v>35</v>
      </c>
      <c r="B6" s="765"/>
      <c r="C6" s="765"/>
      <c r="D6" s="765"/>
      <c r="E6" s="766"/>
      <c r="F6" s="270">
        <f t="shared" ref="F6:M6" si="14">SUM(F3:F5)</f>
        <v>25430.286749999999</v>
      </c>
      <c r="G6" s="270">
        <f t="shared" si="14"/>
        <v>380</v>
      </c>
      <c r="H6" s="270">
        <f t="shared" si="14"/>
        <v>25810.286749999999</v>
      </c>
      <c r="I6" s="39">
        <f t="shared" si="14"/>
        <v>75.74552237710931</v>
      </c>
      <c r="J6" s="270">
        <f t="shared" si="14"/>
        <v>152244.19</v>
      </c>
      <c r="K6" s="39">
        <f t="shared" si="14"/>
        <v>446.79146001467353</v>
      </c>
      <c r="L6" s="270">
        <f t="shared" si="14"/>
        <v>7060</v>
      </c>
      <c r="M6" s="39">
        <f t="shared" si="14"/>
        <v>20.719002201027145</v>
      </c>
      <c r="N6" s="270">
        <f t="shared" ref="N6" si="15">SUM(N3:N5)</f>
        <v>44427.9735</v>
      </c>
      <c r="O6" s="39">
        <f t="shared" ref="O6" si="16">SUM(O3:O5)</f>
        <v>130.38290095377843</v>
      </c>
      <c r="P6" s="476">
        <f>SUM(P3:P5)</f>
        <v>0</v>
      </c>
      <c r="Q6" s="477">
        <f>SUM(Q3:Q5)</f>
        <v>0</v>
      </c>
      <c r="R6" s="476">
        <f>SUM(R3:R5)</f>
        <v>0</v>
      </c>
      <c r="S6" s="476"/>
      <c r="T6" s="476">
        <f t="shared" ref="T6:AH6" si="17">SUM(T3:T5)</f>
        <v>0</v>
      </c>
      <c r="U6" s="270">
        <f t="shared" si="17"/>
        <v>300199.435</v>
      </c>
      <c r="V6" s="39">
        <f t="shared" si="17"/>
        <v>880.99614086573729</v>
      </c>
      <c r="W6" s="270">
        <f t="shared" si="17"/>
        <v>600398.87</v>
      </c>
      <c r="X6" s="39">
        <f t="shared" si="17"/>
        <v>1761.9922817314746</v>
      </c>
      <c r="Y6" s="270">
        <f t="shared" si="17"/>
        <v>534186.78080381686</v>
      </c>
      <c r="Z6" s="476">
        <f t="shared" si="17"/>
        <v>0</v>
      </c>
      <c r="AA6" s="476">
        <f t="shared" si="17"/>
        <v>0</v>
      </c>
      <c r="AB6" s="476">
        <f t="shared" si="17"/>
        <v>0</v>
      </c>
      <c r="AC6" s="270">
        <f t="shared" si="17"/>
        <v>373599.435</v>
      </c>
      <c r="AD6" s="39">
        <f t="shared" si="17"/>
        <v>1096.4033308877476</v>
      </c>
      <c r="AE6" s="270">
        <f t="shared" si="17"/>
        <v>73400</v>
      </c>
      <c r="AF6" s="39">
        <f t="shared" si="17"/>
        <v>215.40719002201027</v>
      </c>
      <c r="AG6" s="270">
        <f t="shared" si="17"/>
        <v>300199.435</v>
      </c>
      <c r="AH6" s="39">
        <f t="shared" si="17"/>
        <v>880.99614086573729</v>
      </c>
      <c r="AI6" s="39"/>
      <c r="AJ6" s="270">
        <f>SUM(AJ3:AJ5)</f>
        <v>534186.78080381686</v>
      </c>
    </row>
    <row r="7" spans="1:49">
      <c r="L7" s="73"/>
      <c r="M7" s="73"/>
      <c r="N7" s="73"/>
      <c r="O7" s="73"/>
    </row>
    <row r="8" spans="1:49">
      <c r="L8" s="139"/>
      <c r="M8" s="139"/>
      <c r="N8" s="139"/>
      <c r="O8" s="139"/>
      <c r="AC8" s="139"/>
      <c r="AD8" s="139"/>
    </row>
    <row r="9" spans="1:49">
      <c r="AC9" s="140"/>
      <c r="AD9" s="140"/>
    </row>
    <row r="12" spans="1:49" ht="15">
      <c r="AL12" s="125"/>
      <c r="AM12" s="115"/>
      <c r="AN12" s="115"/>
      <c r="AO12" s="115"/>
      <c r="AP12" s="125"/>
    </row>
    <row r="13" spans="1:49" ht="15">
      <c r="AL13" s="126"/>
      <c r="AM13" s="126"/>
      <c r="AN13" s="126"/>
      <c r="AO13" s="126"/>
      <c r="AP13" s="126"/>
      <c r="AQ13" s="125"/>
      <c r="AR13" s="125"/>
      <c r="AS13" s="125"/>
      <c r="AT13" s="125"/>
      <c r="AU13" s="125"/>
      <c r="AV13" s="125"/>
      <c r="AW13" s="125"/>
    </row>
    <row r="14" spans="1:49" ht="15.75">
      <c r="AL14" s="125"/>
      <c r="AM14" s="127"/>
      <c r="AN14" s="127"/>
      <c r="AO14" s="127"/>
      <c r="AP14" s="127"/>
      <c r="AQ14" s="128"/>
      <c r="AR14" s="128"/>
      <c r="AS14" s="128"/>
      <c r="AT14" s="128"/>
      <c r="AU14" s="128"/>
      <c r="AV14" s="128"/>
      <c r="AW14" s="128"/>
    </row>
    <row r="15" spans="1:49" ht="15.75">
      <c r="AL15" s="125"/>
      <c r="AM15" s="129"/>
      <c r="AN15" s="129"/>
      <c r="AO15" s="129"/>
      <c r="AP15" s="129"/>
      <c r="AQ15" s="128"/>
      <c r="AR15" s="128"/>
      <c r="AS15" s="128"/>
      <c r="AT15" s="128"/>
      <c r="AU15" s="128"/>
      <c r="AV15" s="128"/>
      <c r="AW15" s="128"/>
    </row>
    <row r="16" spans="1:49" ht="15.75"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</row>
    <row r="17" spans="38:49" ht="15.75">
      <c r="AL17" s="128"/>
      <c r="AM17" s="128"/>
      <c r="AN17" s="128"/>
      <c r="AO17" s="128"/>
      <c r="AP17" s="128"/>
      <c r="AQ17" s="130"/>
      <c r="AR17" s="130"/>
      <c r="AS17" s="130"/>
      <c r="AT17" s="130"/>
      <c r="AU17" s="130"/>
      <c r="AV17" s="130"/>
      <c r="AW17" s="128"/>
    </row>
    <row r="18" spans="38:49" ht="15.75"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  <c r="AV18" s="128"/>
      <c r="AW18" s="128"/>
    </row>
    <row r="19" spans="38:49" ht="15.75"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</row>
    <row r="20" spans="38:49" ht="15.75"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</row>
    <row r="21" spans="38:49" ht="15.75"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</row>
    <row r="22" spans="38:49" ht="15.75"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  <c r="AV22" s="128"/>
      <c r="AW22" s="128"/>
    </row>
    <row r="23" spans="38:49" ht="15"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</row>
    <row r="24" spans="38:49" ht="15"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</row>
    <row r="25" spans="38:49" ht="15"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</row>
    <row r="26" spans="38:49" ht="15"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</row>
    <row r="27" spans="38:49" ht="15"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</row>
    <row r="28" spans="38:49" ht="15"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</row>
    <row r="29" spans="38:49" ht="15"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</row>
    <row r="30" spans="38:49" ht="15"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</row>
    <row r="31" spans="38:49" ht="15"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</row>
    <row r="32" spans="38:49" ht="15"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</row>
    <row r="33" spans="38:49" ht="15"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</row>
    <row r="34" spans="38:49" ht="15"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</row>
    <row r="35" spans="38:49" ht="15"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</row>
    <row r="36" spans="38:49" ht="15"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</row>
    <row r="37" spans="38:49" ht="15"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</row>
    <row r="38" spans="38:49" ht="15"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</row>
    <row r="39" spans="38:49" ht="15"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</row>
    <row r="40" spans="38:49" ht="15"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</row>
    <row r="41" spans="38:49" ht="15"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</row>
    <row r="42" spans="38:49" ht="15"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</row>
    <row r="43" spans="38:49" ht="15"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</row>
    <row r="44" spans="38:49" ht="15.75" customHeight="1"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</row>
    <row r="45" spans="38:49" ht="15"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</row>
    <row r="46" spans="38:49" ht="15"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</row>
    <row r="47" spans="38:49" ht="15.75">
      <c r="AL47" s="125"/>
      <c r="AM47" s="125"/>
      <c r="AN47" s="125"/>
      <c r="AO47" s="125"/>
      <c r="AP47" s="125"/>
      <c r="AQ47" s="131"/>
      <c r="AR47" s="131"/>
      <c r="AS47" s="131"/>
      <c r="AT47" s="131"/>
      <c r="AU47" s="131"/>
      <c r="AV47" s="131"/>
      <c r="AW47" s="131"/>
    </row>
    <row r="48" spans="38:49" ht="15.75" customHeight="1">
      <c r="AL48" s="125"/>
      <c r="AM48" s="125"/>
      <c r="AN48" s="125"/>
      <c r="AO48" s="125"/>
      <c r="AP48" s="125"/>
      <c r="AQ48" s="131"/>
      <c r="AR48" s="131"/>
      <c r="AS48" s="131"/>
      <c r="AT48" s="131"/>
      <c r="AU48" s="131"/>
      <c r="AV48" s="131"/>
      <c r="AW48" s="131"/>
    </row>
    <row r="49" spans="38:49" ht="15"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</row>
    <row r="50" spans="38:49" ht="15">
      <c r="AL50" s="125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125"/>
    </row>
    <row r="51" spans="38:49" ht="15"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</row>
    <row r="52" spans="38:49" ht="15"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</row>
    <row r="53" spans="38:49" ht="15"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</row>
    <row r="54" spans="38:49" ht="15">
      <c r="AL54" s="125"/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125"/>
    </row>
    <row r="55" spans="38:49" ht="15"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</row>
    <row r="56" spans="38:49" ht="15">
      <c r="AL56" s="125"/>
      <c r="AM56" s="125"/>
      <c r="AN56" s="125"/>
      <c r="AO56" s="125"/>
      <c r="AP56" s="125"/>
      <c r="AQ56" s="125"/>
      <c r="AR56" s="125"/>
      <c r="AS56" s="125"/>
      <c r="AT56" s="125"/>
      <c r="AU56" s="125"/>
      <c r="AV56" s="125"/>
      <c r="AW56" s="125"/>
    </row>
    <row r="57" spans="38:49" ht="15"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</row>
    <row r="58" spans="38:49" ht="15">
      <c r="AL58" s="125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</row>
    <row r="59" spans="38:49" ht="15.75">
      <c r="AL59" s="125"/>
      <c r="AM59" s="125"/>
      <c r="AN59" s="125"/>
      <c r="AO59" s="125"/>
      <c r="AP59" s="125"/>
      <c r="AQ59" s="739"/>
      <c r="AR59" s="739"/>
      <c r="AS59" s="739"/>
      <c r="AT59" s="130"/>
      <c r="AU59" s="130"/>
      <c r="AV59" s="130"/>
      <c r="AW59" s="125"/>
    </row>
    <row r="60" spans="38:49" ht="15.75">
      <c r="AL60" s="125"/>
      <c r="AM60" s="125"/>
      <c r="AN60" s="125"/>
      <c r="AO60" s="125"/>
      <c r="AP60" s="125"/>
      <c r="AQ60" s="714"/>
      <c r="AR60" s="714"/>
      <c r="AS60" s="714"/>
      <c r="AT60" s="714"/>
      <c r="AU60" s="125"/>
      <c r="AV60" s="125"/>
      <c r="AW60" s="125"/>
    </row>
    <row r="61" spans="38:49" ht="15.75">
      <c r="AL61" s="125"/>
      <c r="AM61" s="125"/>
      <c r="AN61" s="125"/>
      <c r="AO61" s="125"/>
      <c r="AP61" s="125"/>
      <c r="AQ61" s="739"/>
      <c r="AR61" s="739"/>
      <c r="AS61" s="739"/>
      <c r="AT61" s="739"/>
      <c r="AU61" s="739"/>
      <c r="AV61" s="125"/>
      <c r="AW61" s="125"/>
    </row>
    <row r="62" spans="38:49" ht="15"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</row>
    <row r="63" spans="38:49" ht="15">
      <c r="AL63" s="125"/>
      <c r="AM63" s="125"/>
      <c r="AN63" s="125"/>
      <c r="AO63" s="125"/>
      <c r="AP63" s="125"/>
      <c r="AQ63" s="125"/>
      <c r="AR63" s="125"/>
      <c r="AS63" s="125"/>
      <c r="AT63" s="125"/>
      <c r="AU63" s="125"/>
      <c r="AV63" s="125"/>
      <c r="AW63" s="125"/>
    </row>
    <row r="64" spans="38:49" ht="15"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</row>
    <row r="65" spans="38:49" ht="15"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</row>
    <row r="66" spans="38:49" ht="15"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</row>
    <row r="67" spans="38:49" ht="15"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</row>
    <row r="68" spans="38:49" ht="15"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</row>
    <row r="69" spans="38:49" ht="15"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</row>
    <row r="70" spans="38:49" ht="15"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</row>
    <row r="71" spans="38:49" ht="15"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</row>
    <row r="72" spans="38:49" ht="15">
      <c r="AL72" s="125"/>
      <c r="AM72" s="125"/>
      <c r="AN72" s="125"/>
      <c r="AO72" s="125"/>
      <c r="AP72" s="125"/>
      <c r="AQ72" s="125"/>
      <c r="AR72" s="125"/>
      <c r="AS72" s="125"/>
      <c r="AT72" s="125"/>
      <c r="AU72" s="125"/>
      <c r="AV72" s="125"/>
      <c r="AW72" s="125"/>
    </row>
    <row r="73" spans="38:49" ht="15"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</row>
    <row r="74" spans="38:49" ht="15"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</row>
    <row r="75" spans="38:49" ht="15"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</row>
    <row r="76" spans="38:49" ht="15"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</row>
  </sheetData>
  <mergeCells count="22">
    <mergeCell ref="J1:K1"/>
    <mergeCell ref="F1:I1"/>
    <mergeCell ref="A6:E6"/>
    <mergeCell ref="E1:E2"/>
    <mergeCell ref="C1:C2"/>
    <mergeCell ref="A1:A2"/>
    <mergeCell ref="B1:B2"/>
    <mergeCell ref="D1:D2"/>
    <mergeCell ref="AQ59:AS59"/>
    <mergeCell ref="AQ60:AT60"/>
    <mergeCell ref="AQ61:AU61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9"/>
  <sheetViews>
    <sheetView workbookViewId="0">
      <pane ySplit="1" topLeftCell="A2" activePane="bottomLeft" state="frozen"/>
      <selection pane="bottomLeft" activeCell="G16" sqref="G16"/>
    </sheetView>
  </sheetViews>
  <sheetFormatPr defaultRowHeight="11.25"/>
  <cols>
    <col min="1" max="1" width="7.28515625" style="3" bestFit="1" customWidth="1"/>
    <col min="2" max="2" width="56.85546875" style="3" bestFit="1" customWidth="1"/>
    <col min="3" max="3" width="11.710937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04"/>
      <c r="B1" s="204"/>
      <c r="C1" s="359"/>
      <c r="D1" s="204" t="s">
        <v>308</v>
      </c>
      <c r="E1" s="204" t="s">
        <v>309</v>
      </c>
      <c r="F1" s="204" t="s">
        <v>310</v>
      </c>
      <c r="G1" s="204" t="s">
        <v>311</v>
      </c>
      <c r="H1" s="204" t="s">
        <v>312</v>
      </c>
      <c r="I1" s="204" t="s">
        <v>313</v>
      </c>
      <c r="J1" s="204" t="s">
        <v>314</v>
      </c>
      <c r="K1" s="205" t="s">
        <v>315</v>
      </c>
      <c r="L1" s="204" t="s">
        <v>316</v>
      </c>
      <c r="M1" s="204" t="s">
        <v>93</v>
      </c>
      <c r="N1" s="204" t="s">
        <v>317</v>
      </c>
      <c r="O1" s="204" t="s">
        <v>312</v>
      </c>
      <c r="P1" s="206" t="s">
        <v>29</v>
      </c>
      <c r="Q1" s="499" t="s">
        <v>318</v>
      </c>
      <c r="R1" s="500"/>
      <c r="S1" s="501"/>
      <c r="T1" s="344"/>
      <c r="U1" s="507" t="s">
        <v>398</v>
      </c>
      <c r="V1" s="508"/>
      <c r="W1" s="508"/>
      <c r="X1" s="502" t="s">
        <v>319</v>
      </c>
      <c r="Y1" s="502"/>
      <c r="Z1" s="502"/>
      <c r="AA1" s="502"/>
      <c r="AB1" s="503"/>
    </row>
    <row r="2" spans="1:28">
      <c r="A2" s="207" t="str">
        <f>'1-συμβολαια'!A3</f>
        <v>2ο</v>
      </c>
      <c r="B2" s="74" t="str">
        <f>'1-συμβολαια'!C3</f>
        <v>δάνειο τοκοχρεωλυτικό</v>
      </c>
      <c r="C2" s="207">
        <f>'1-συμβολαια'!D3</f>
        <v>3000000</v>
      </c>
      <c r="D2" s="74">
        <v>50</v>
      </c>
      <c r="E2" s="74">
        <v>144</v>
      </c>
      <c r="F2" s="74"/>
      <c r="G2" s="74">
        <v>144</v>
      </c>
      <c r="H2" s="74">
        <v>180</v>
      </c>
      <c r="I2" s="74"/>
      <c r="J2" s="74"/>
      <c r="K2" s="74">
        <f t="shared" ref="K2:K4" si="0">SUM(D2:I2)</f>
        <v>518</v>
      </c>
      <c r="L2" s="74"/>
      <c r="M2" s="74"/>
      <c r="N2" s="74"/>
      <c r="O2" s="74"/>
      <c r="P2" s="74"/>
      <c r="Q2" s="388" t="s">
        <v>528</v>
      </c>
      <c r="R2" s="74" t="s">
        <v>527</v>
      </c>
      <c r="S2" s="74">
        <v>114</v>
      </c>
      <c r="T2" s="345"/>
      <c r="U2" s="74"/>
      <c r="V2" s="74"/>
      <c r="W2" s="74"/>
      <c r="X2" s="74"/>
      <c r="Y2" s="74"/>
      <c r="Z2" s="74"/>
      <c r="AA2" s="74"/>
      <c r="AB2" s="74"/>
    </row>
    <row r="3" spans="1:28">
      <c r="A3" s="207">
        <f>'1-συμβολαια'!A4</f>
        <v>0</v>
      </c>
      <c r="B3" s="74" t="str">
        <f>'1-συμβολαια'!C4</f>
        <v>υποθήκη δανείου</v>
      </c>
      <c r="C3" s="207">
        <f>'1-συμβολαια'!D4</f>
        <v>3000000</v>
      </c>
      <c r="D3" s="74"/>
      <c r="E3" s="74"/>
      <c r="F3" s="74"/>
      <c r="G3" s="74"/>
      <c r="H3" s="74"/>
      <c r="I3" s="74"/>
      <c r="J3" s="74"/>
      <c r="K3" s="74">
        <f t="shared" si="0"/>
        <v>0</v>
      </c>
      <c r="L3" s="74"/>
      <c r="M3" s="74"/>
      <c r="N3" s="74"/>
      <c r="O3" s="74"/>
      <c r="P3" s="74"/>
      <c r="Q3" s="74"/>
      <c r="R3" s="74"/>
      <c r="S3" s="74"/>
      <c r="T3" s="345"/>
      <c r="U3" s="74"/>
      <c r="V3" s="74"/>
      <c r="W3" s="74"/>
      <c r="X3" s="74"/>
      <c r="Y3" s="74"/>
      <c r="Z3" s="74"/>
      <c r="AA3" s="74"/>
      <c r="AB3" s="74"/>
    </row>
    <row r="4" spans="1:28">
      <c r="A4" s="207">
        <f>'1-συμβολαια'!A5</f>
        <v>0</v>
      </c>
      <c r="B4" s="74" t="str">
        <f>'1-συμβολαια'!C5</f>
        <v>δανείου ΤΟΚΟΙ</v>
      </c>
      <c r="C4" s="207">
        <f>'1-συμβολαια'!D5</f>
        <v>8172630</v>
      </c>
      <c r="D4" s="74"/>
      <c r="E4" s="74"/>
      <c r="F4" s="74"/>
      <c r="G4" s="74"/>
      <c r="H4" s="74"/>
      <c r="I4" s="74"/>
      <c r="J4" s="74"/>
      <c r="K4" s="74">
        <f t="shared" si="0"/>
        <v>0</v>
      </c>
      <c r="L4" s="74"/>
      <c r="M4" s="74"/>
      <c r="N4" s="74"/>
      <c r="O4" s="74"/>
      <c r="P4" s="74"/>
      <c r="Q4" s="74"/>
      <c r="R4" s="74"/>
      <c r="S4" s="74"/>
      <c r="T4" s="345"/>
      <c r="U4" s="74"/>
      <c r="V4" s="74"/>
      <c r="W4" s="74"/>
      <c r="X4" s="74"/>
      <c r="Y4" s="74"/>
      <c r="Z4" s="74"/>
      <c r="AA4" s="74"/>
      <c r="AB4" s="74"/>
    </row>
    <row r="5" spans="1:28">
      <c r="A5" s="504" t="str">
        <f>'1-συμβολαια'!A6</f>
        <v>σύνολο</v>
      </c>
      <c r="B5" s="505"/>
      <c r="C5" s="506"/>
      <c r="D5" s="74">
        <f t="shared" ref="D5:K5" si="1">SUM(D2:D4)</f>
        <v>50</v>
      </c>
      <c r="E5" s="74">
        <f t="shared" si="1"/>
        <v>144</v>
      </c>
      <c r="F5" s="74">
        <f t="shared" si="1"/>
        <v>0</v>
      </c>
      <c r="G5" s="74">
        <f t="shared" si="1"/>
        <v>144</v>
      </c>
      <c r="H5" s="74">
        <f t="shared" si="1"/>
        <v>180</v>
      </c>
      <c r="I5" s="74">
        <f t="shared" si="1"/>
        <v>0</v>
      </c>
      <c r="J5" s="74">
        <f t="shared" si="1"/>
        <v>0</v>
      </c>
      <c r="K5" s="74">
        <f t="shared" si="1"/>
        <v>518</v>
      </c>
    </row>
    <row r="6" spans="1:28">
      <c r="J6" s="2"/>
    </row>
    <row r="7" spans="1:28">
      <c r="C7" s="7" t="s">
        <v>399</v>
      </c>
      <c r="H7" s="3">
        <v>180</v>
      </c>
      <c r="I7" s="5"/>
    </row>
    <row r="8" spans="1:28">
      <c r="J8" s="2"/>
    </row>
    <row r="9" spans="1:28">
      <c r="H9" s="170"/>
    </row>
    <row r="10" spans="1:28">
      <c r="J10" s="2"/>
    </row>
    <row r="11" spans="1:28">
      <c r="E11" s="117"/>
      <c r="J11" s="2"/>
    </row>
    <row r="12" spans="1:28">
      <c r="E12" s="6"/>
      <c r="J12" s="2"/>
    </row>
    <row r="15" spans="1:28">
      <c r="C15" s="5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54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54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3:17">
      <c r="C18" s="360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C19" s="361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C20" s="54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3:17">
      <c r="D21" s="5"/>
    </row>
    <row r="22" spans="3:17">
      <c r="D22" s="5"/>
      <c r="L22" s="306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237"/>
    </row>
    <row r="27" spans="3:17">
      <c r="D27" s="5"/>
      <c r="L27" s="2"/>
      <c r="M27" s="7"/>
      <c r="N27" s="7"/>
      <c r="O27" s="7"/>
      <c r="P27" s="7"/>
      <c r="Q27" s="237"/>
    </row>
    <row r="28" spans="3:17">
      <c r="D28" s="5"/>
      <c r="L28" s="306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306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  <row r="39" spans="12:17">
      <c r="L39" s="2"/>
      <c r="M39" s="2"/>
      <c r="N39" s="7"/>
      <c r="O39" s="7"/>
      <c r="P39" s="7"/>
      <c r="Q39" s="7"/>
    </row>
  </sheetData>
  <mergeCells count="4">
    <mergeCell ref="Q1:S1"/>
    <mergeCell ref="X1:AB1"/>
    <mergeCell ref="A5:C5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6"/>
  <sheetViews>
    <sheetView workbookViewId="0">
      <pane ySplit="2" topLeftCell="A3" activePane="bottomLeft" state="frozen"/>
      <selection pane="bottomLeft" activeCell="I7" sqref="I7:L10"/>
    </sheetView>
  </sheetViews>
  <sheetFormatPr defaultRowHeight="11.25"/>
  <cols>
    <col min="1" max="1" width="7" style="7" customWidth="1"/>
    <col min="2" max="2" width="46.42578125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9" customWidth="1"/>
    <col min="17" max="23" width="8" style="79" customWidth="1"/>
    <col min="24" max="24" width="13.140625" style="79" bestFit="1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19" t="s">
        <v>1</v>
      </c>
      <c r="B1" s="521" t="s">
        <v>0</v>
      </c>
      <c r="C1" s="523" t="s">
        <v>7</v>
      </c>
      <c r="D1" s="517" t="s">
        <v>360</v>
      </c>
      <c r="E1" s="518"/>
      <c r="F1" s="518"/>
      <c r="G1" s="518"/>
      <c r="H1" s="518"/>
      <c r="I1" s="518"/>
      <c r="J1" s="518"/>
      <c r="K1" s="518"/>
      <c r="L1" s="518"/>
      <c r="M1" s="525" t="s">
        <v>91</v>
      </c>
      <c r="N1" s="526"/>
      <c r="O1" s="527" t="s">
        <v>245</v>
      </c>
      <c r="P1" s="509" t="s">
        <v>83</v>
      </c>
      <c r="Q1" s="510"/>
      <c r="R1" s="510"/>
      <c r="S1" s="510"/>
      <c r="T1" s="510"/>
      <c r="U1" s="510"/>
      <c r="V1" s="510"/>
      <c r="W1" s="510"/>
      <c r="X1" s="510"/>
      <c r="Y1" s="510"/>
      <c r="Z1" s="511"/>
    </row>
    <row r="2" spans="1:26" s="10" customFormat="1" ht="24" customHeight="1" thickBot="1">
      <c r="A2" s="520"/>
      <c r="B2" s="522"/>
      <c r="C2" s="524"/>
      <c r="D2" s="56" t="s">
        <v>77</v>
      </c>
      <c r="E2" s="56" t="s">
        <v>78</v>
      </c>
      <c r="F2" s="56" t="s">
        <v>361</v>
      </c>
      <c r="G2" s="56" t="s">
        <v>362</v>
      </c>
      <c r="H2" s="56" t="s">
        <v>23</v>
      </c>
      <c r="I2" s="227" t="s">
        <v>350</v>
      </c>
      <c r="J2" s="227" t="s">
        <v>351</v>
      </c>
      <c r="K2" s="227" t="s">
        <v>373</v>
      </c>
      <c r="L2" s="228" t="s">
        <v>353</v>
      </c>
      <c r="M2" s="232" t="s">
        <v>374</v>
      </c>
      <c r="N2" s="231" t="s">
        <v>375</v>
      </c>
      <c r="O2" s="528"/>
      <c r="P2" s="512"/>
      <c r="Q2" s="513"/>
      <c r="R2" s="513"/>
      <c r="S2" s="513"/>
      <c r="T2" s="513"/>
      <c r="U2" s="513"/>
      <c r="V2" s="513"/>
      <c r="W2" s="513"/>
      <c r="X2" s="513"/>
      <c r="Y2" s="513"/>
      <c r="Z2" s="514"/>
    </row>
    <row r="3" spans="1:26" s="5" customFormat="1">
      <c r="A3" s="394" t="str">
        <f>'1-συμβολαια'!A3</f>
        <v>2ο</v>
      </c>
      <c r="B3" s="392" t="str">
        <f>'1-συμβολαια'!C3</f>
        <v>δάνειο τοκοχρεωλυτικό</v>
      </c>
      <c r="C3" s="303">
        <f>'1-συμβολαια'!D3</f>
        <v>3000000</v>
      </c>
      <c r="D3" s="393"/>
      <c r="E3" s="393">
        <v>400</v>
      </c>
      <c r="F3" s="393">
        <v>1800</v>
      </c>
      <c r="G3" s="393">
        <f t="shared" ref="G3:G5" si="0">(C3-60000)*1.15%</f>
        <v>33810</v>
      </c>
      <c r="H3" s="393">
        <f t="shared" ref="H3:H5" si="1">D3+E3+F3+G3</f>
        <v>36010</v>
      </c>
      <c r="I3" s="287">
        <f t="shared" ref="I3:I5" si="2">(F3+G3)*9%</f>
        <v>3204.9</v>
      </c>
      <c r="J3" s="287">
        <f t="shared" ref="J3:J5" si="3">(D3+E3)*5%</f>
        <v>20</v>
      </c>
      <c r="K3" s="287">
        <f t="shared" ref="K3:K5" si="4">H3*5%</f>
        <v>1800.5</v>
      </c>
      <c r="L3" s="303">
        <f t="shared" ref="L3:L5" si="5">H3*1%</f>
        <v>360.1</v>
      </c>
      <c r="M3" s="303">
        <f t="shared" ref="M3:M5" si="6">H3-O3</f>
        <v>30624.5</v>
      </c>
      <c r="N3" s="303">
        <f t="shared" ref="N3:N5" si="7">D3+E3</f>
        <v>400</v>
      </c>
      <c r="O3" s="303">
        <f t="shared" ref="O3:O5" si="8">I3+J3+K3+L3</f>
        <v>5385.5</v>
      </c>
      <c r="P3" s="304" t="s">
        <v>391</v>
      </c>
      <c r="Q3" s="304" t="s">
        <v>392</v>
      </c>
      <c r="R3" s="304" t="s">
        <v>393</v>
      </c>
      <c r="S3" s="304" t="s">
        <v>394</v>
      </c>
      <c r="T3" s="304" t="s">
        <v>395</v>
      </c>
      <c r="U3" s="304" t="s">
        <v>396</v>
      </c>
      <c r="V3" s="304" t="s">
        <v>397</v>
      </c>
      <c r="W3" s="289"/>
      <c r="X3" s="289"/>
      <c r="Y3" s="289"/>
      <c r="Z3" s="289"/>
    </row>
    <row r="4" spans="1:26" s="5" customFormat="1">
      <c r="A4" s="394">
        <f>'1-συμβολαια'!A4</f>
        <v>0</v>
      </c>
      <c r="B4" s="392" t="str">
        <f>'1-συμβολαια'!C4</f>
        <v>υποθήκη δανείου</v>
      </c>
      <c r="C4" s="303">
        <f>'1-συμβολαια'!D4</f>
        <v>3000000</v>
      </c>
      <c r="D4" s="393"/>
      <c r="E4" s="393">
        <v>400</v>
      </c>
      <c r="F4" s="393">
        <v>1800</v>
      </c>
      <c r="G4" s="393">
        <f t="shared" si="0"/>
        <v>33810</v>
      </c>
      <c r="H4" s="393">
        <f t="shared" si="1"/>
        <v>36010</v>
      </c>
      <c r="I4" s="287">
        <f t="shared" si="2"/>
        <v>3204.9</v>
      </c>
      <c r="J4" s="287">
        <f t="shared" si="3"/>
        <v>20</v>
      </c>
      <c r="K4" s="287">
        <f t="shared" si="4"/>
        <v>1800.5</v>
      </c>
      <c r="L4" s="303">
        <f t="shared" si="5"/>
        <v>360.1</v>
      </c>
      <c r="M4" s="303">
        <f t="shared" si="6"/>
        <v>30624.5</v>
      </c>
      <c r="N4" s="303">
        <f t="shared" si="7"/>
        <v>400</v>
      </c>
      <c r="O4" s="303">
        <f t="shared" si="8"/>
        <v>5385.5</v>
      </c>
      <c r="P4" s="304" t="s">
        <v>391</v>
      </c>
      <c r="Q4" s="304" t="s">
        <v>392</v>
      </c>
      <c r="R4" s="304" t="s">
        <v>393</v>
      </c>
      <c r="S4" s="304" t="s">
        <v>394</v>
      </c>
      <c r="T4" s="304" t="s">
        <v>395</v>
      </c>
      <c r="U4" s="304" t="s">
        <v>396</v>
      </c>
      <c r="V4" s="304" t="s">
        <v>397</v>
      </c>
      <c r="W4" s="289"/>
      <c r="X4" s="289"/>
      <c r="Y4" s="289"/>
      <c r="Z4" s="289"/>
    </row>
    <row r="5" spans="1:26" s="5" customFormat="1" ht="12" thickBot="1">
      <c r="A5" s="373">
        <f>'1-συμβολαια'!A5</f>
        <v>0</v>
      </c>
      <c r="B5" s="395" t="str">
        <f>'1-συμβολαια'!C5</f>
        <v>δανείου ΤΟΚΟΙ</v>
      </c>
      <c r="C5" s="376">
        <f>'1-συμβολαια'!D5</f>
        <v>8172630</v>
      </c>
      <c r="D5" s="377"/>
      <c r="E5" s="377">
        <v>400</v>
      </c>
      <c r="F5" s="377">
        <v>1800</v>
      </c>
      <c r="G5" s="377">
        <f t="shared" si="0"/>
        <v>93295.244999999995</v>
      </c>
      <c r="H5" s="377">
        <f t="shared" si="1"/>
        <v>95495.244999999995</v>
      </c>
      <c r="I5" s="377">
        <f t="shared" si="2"/>
        <v>8558.5720499999989</v>
      </c>
      <c r="J5" s="377">
        <f t="shared" si="3"/>
        <v>20</v>
      </c>
      <c r="K5" s="377">
        <f t="shared" si="4"/>
        <v>4774.7622499999998</v>
      </c>
      <c r="L5" s="376">
        <f t="shared" si="5"/>
        <v>954.95245</v>
      </c>
      <c r="M5" s="376">
        <f t="shared" si="6"/>
        <v>81186.958249999996</v>
      </c>
      <c r="N5" s="376">
        <f t="shared" si="7"/>
        <v>400</v>
      </c>
      <c r="O5" s="376">
        <f t="shared" si="8"/>
        <v>14308.286749999999</v>
      </c>
      <c r="P5" s="396" t="s">
        <v>391</v>
      </c>
      <c r="Q5" s="396" t="s">
        <v>392</v>
      </c>
      <c r="R5" s="396" t="s">
        <v>393</v>
      </c>
      <c r="S5" s="396" t="s">
        <v>394</v>
      </c>
      <c r="T5" s="396" t="s">
        <v>395</v>
      </c>
      <c r="U5" s="396" t="s">
        <v>396</v>
      </c>
      <c r="V5" s="396" t="s">
        <v>397</v>
      </c>
      <c r="W5" s="397"/>
      <c r="X5" s="397"/>
      <c r="Y5" s="397"/>
      <c r="Z5" s="397"/>
    </row>
    <row r="6" spans="1:26">
      <c r="A6" s="480" t="s">
        <v>54</v>
      </c>
      <c r="B6" s="481"/>
      <c r="C6" s="481"/>
      <c r="D6" s="163">
        <f t="shared" ref="D6:O6" si="9">SUM(D3:D5)</f>
        <v>0</v>
      </c>
      <c r="E6" s="163">
        <f t="shared" si="9"/>
        <v>1200</v>
      </c>
      <c r="F6" s="163">
        <f t="shared" si="9"/>
        <v>5400</v>
      </c>
      <c r="G6" s="163">
        <f t="shared" si="9"/>
        <v>160915.245</v>
      </c>
      <c r="H6" s="163">
        <f t="shared" si="9"/>
        <v>167515.245</v>
      </c>
      <c r="I6" s="163">
        <f t="shared" si="9"/>
        <v>14968.372049999998</v>
      </c>
      <c r="J6" s="163">
        <f t="shared" si="9"/>
        <v>60</v>
      </c>
      <c r="K6" s="163">
        <f t="shared" si="9"/>
        <v>8375.7622499999998</v>
      </c>
      <c r="L6" s="163">
        <f t="shared" si="9"/>
        <v>1675.15245</v>
      </c>
      <c r="M6" s="163">
        <f t="shared" si="9"/>
        <v>142435.95825</v>
      </c>
      <c r="N6" s="163">
        <f t="shared" si="9"/>
        <v>1200</v>
      </c>
      <c r="O6" s="163">
        <f t="shared" si="9"/>
        <v>25079.286749999999</v>
      </c>
    </row>
    <row r="7" spans="1:26">
      <c r="J7" s="237"/>
      <c r="K7" s="237"/>
      <c r="L7" s="7"/>
      <c r="P7" s="168" t="s">
        <v>376</v>
      </c>
      <c r="Q7" s="134"/>
      <c r="R7" s="134"/>
      <c r="S7" s="134"/>
      <c r="T7" s="134"/>
      <c r="U7" s="134"/>
      <c r="V7" s="134"/>
      <c r="W7" s="134"/>
      <c r="X7" s="134"/>
      <c r="Y7" s="134"/>
    </row>
    <row r="8" spans="1:26">
      <c r="K8" s="237"/>
      <c r="L8" s="7"/>
      <c r="P8" s="144"/>
      <c r="Q8" s="168" t="s">
        <v>377</v>
      </c>
      <c r="R8" s="134"/>
      <c r="S8" s="134"/>
      <c r="T8" s="134"/>
      <c r="U8" s="134"/>
      <c r="V8" s="134"/>
      <c r="W8" s="134"/>
      <c r="X8" s="134"/>
      <c r="Y8" s="144"/>
    </row>
    <row r="9" spans="1:26">
      <c r="P9" s="144"/>
      <c r="Q9" s="144"/>
      <c r="R9" s="134" t="s">
        <v>378</v>
      </c>
      <c r="S9" s="144"/>
      <c r="T9" s="144"/>
      <c r="U9" s="144"/>
      <c r="V9" s="144"/>
      <c r="W9" s="144"/>
      <c r="X9" s="144"/>
      <c r="Y9" s="144"/>
    </row>
    <row r="10" spans="1:26">
      <c r="P10" s="144"/>
      <c r="Q10" s="144"/>
      <c r="R10" s="144"/>
      <c r="S10" s="168" t="s">
        <v>379</v>
      </c>
      <c r="T10" s="144"/>
      <c r="U10" s="144"/>
      <c r="V10" s="144"/>
      <c r="W10" s="144"/>
      <c r="X10" s="144"/>
      <c r="Y10" s="144"/>
    </row>
    <row r="11" spans="1:26">
      <c r="P11" s="144"/>
      <c r="Q11" s="144"/>
      <c r="R11" s="144"/>
      <c r="S11" s="144"/>
      <c r="T11" s="134" t="s">
        <v>380</v>
      </c>
      <c r="U11" s="144"/>
      <c r="V11" s="144"/>
      <c r="W11" s="144"/>
      <c r="X11" s="144"/>
      <c r="Y11" s="144"/>
    </row>
    <row r="12" spans="1:26">
      <c r="P12" s="144"/>
      <c r="Q12" s="144"/>
      <c r="R12" s="134"/>
      <c r="S12" s="134"/>
      <c r="T12" s="144"/>
      <c r="U12" s="168" t="s">
        <v>381</v>
      </c>
      <c r="V12" s="144"/>
      <c r="W12" s="134"/>
      <c r="X12" s="134"/>
      <c r="Y12" s="134"/>
      <c r="Z12" s="134"/>
    </row>
    <row r="13" spans="1:26">
      <c r="P13" s="144"/>
      <c r="Q13" s="144"/>
      <c r="R13" s="134"/>
      <c r="S13" s="134"/>
      <c r="T13" s="144"/>
      <c r="U13" s="144"/>
      <c r="V13" s="134" t="s">
        <v>382</v>
      </c>
      <c r="W13" s="134"/>
      <c r="X13" s="134"/>
      <c r="Y13" s="134"/>
      <c r="Z13" s="144"/>
    </row>
    <row r="14" spans="1:26">
      <c r="P14" s="144"/>
      <c r="Q14" s="144"/>
      <c r="R14" s="144"/>
      <c r="S14" s="134"/>
      <c r="T14" s="144"/>
      <c r="U14" s="144"/>
      <c r="V14" s="144"/>
      <c r="W14" s="144"/>
      <c r="X14" s="144"/>
      <c r="Y14" s="144"/>
      <c r="Z14" s="144"/>
    </row>
    <row r="15" spans="1:26" ht="15.75">
      <c r="B15" s="515" t="s">
        <v>517</v>
      </c>
      <c r="C15" s="515"/>
      <c r="D15" s="515"/>
      <c r="E15" s="515"/>
      <c r="F15" s="515"/>
      <c r="G15" s="515"/>
      <c r="H15" s="515"/>
      <c r="I15" s="515"/>
      <c r="J15" s="515"/>
      <c r="K15" s="515"/>
      <c r="L15" s="515"/>
      <c r="M15" s="515"/>
      <c r="N15" s="515"/>
      <c r="O15" s="515"/>
      <c r="P15" s="515"/>
    </row>
    <row r="16" spans="1:26" ht="15.75">
      <c r="C16" s="530" t="s">
        <v>518</v>
      </c>
      <c r="D16" s="530"/>
      <c r="E16" s="530"/>
      <c r="F16" s="530"/>
      <c r="G16" s="530"/>
      <c r="H16" s="530"/>
      <c r="I16" s="530"/>
      <c r="J16" s="530"/>
      <c r="K16" s="530"/>
      <c r="L16" s="530"/>
      <c r="M16" s="530"/>
      <c r="N16" s="57"/>
      <c r="O16" s="472"/>
      <c r="P16" s="472"/>
      <c r="Q16" s="473"/>
      <c r="R16" s="473"/>
      <c r="S16" s="472"/>
      <c r="T16" s="178"/>
    </row>
    <row r="17" spans="2:24" ht="15.75">
      <c r="C17" s="233"/>
      <c r="D17" s="529" t="s">
        <v>383</v>
      </c>
      <c r="E17" s="529"/>
      <c r="F17" s="529"/>
      <c r="G17" s="529"/>
      <c r="H17" s="529"/>
      <c r="I17" s="529"/>
      <c r="J17" s="529"/>
      <c r="K17" s="529"/>
      <c r="L17" s="529"/>
      <c r="M17" s="57"/>
      <c r="N17" s="57"/>
      <c r="O17" s="472"/>
      <c r="P17" s="472"/>
      <c r="Q17" s="472"/>
      <c r="R17" s="473"/>
      <c r="S17" s="472"/>
      <c r="T17" s="178"/>
    </row>
    <row r="18" spans="2:24" ht="15">
      <c r="L18" s="229"/>
      <c r="M18" s="229"/>
      <c r="N18" s="229"/>
      <c r="O18" s="366"/>
      <c r="P18" s="472"/>
      <c r="Q18" s="472"/>
      <c r="R18" s="473"/>
      <c r="S18" s="473"/>
      <c r="T18" s="178"/>
    </row>
    <row r="19" spans="2:24" ht="15">
      <c r="C19" s="516" t="s">
        <v>59</v>
      </c>
      <c r="D19" s="516"/>
      <c r="E19" s="516"/>
      <c r="F19" s="516"/>
      <c r="G19" s="516"/>
      <c r="H19" s="516"/>
      <c r="L19" s="7"/>
      <c r="M19" s="230"/>
      <c r="N19" s="230"/>
      <c r="O19" s="366"/>
      <c r="P19" s="472"/>
      <c r="Q19" s="472"/>
      <c r="R19" s="473"/>
      <c r="S19" s="473"/>
      <c r="T19" s="178"/>
    </row>
    <row r="20" spans="2:24" ht="15">
      <c r="H20" s="3"/>
      <c r="J20" s="3"/>
      <c r="K20" s="3"/>
      <c r="L20" s="229"/>
      <c r="M20" s="229"/>
      <c r="N20" s="229"/>
      <c r="O20" s="366"/>
      <c r="P20" s="474"/>
      <c r="Q20" s="472"/>
      <c r="R20" s="473"/>
      <c r="S20" s="473"/>
      <c r="T20" s="178"/>
      <c r="U20" s="3"/>
      <c r="V20" s="3"/>
      <c r="W20" s="3"/>
      <c r="X20" s="3"/>
    </row>
    <row r="21" spans="2:24">
      <c r="D21" s="3"/>
      <c r="H21" s="3"/>
      <c r="J21" s="3"/>
      <c r="K21" s="3"/>
      <c r="L21" s="230"/>
      <c r="M21" s="230"/>
      <c r="N21" s="230"/>
      <c r="O21" s="366"/>
      <c r="P21" s="473"/>
      <c r="Q21" s="473"/>
      <c r="R21" s="473"/>
      <c r="S21" s="473"/>
      <c r="T21" s="178"/>
      <c r="U21" s="3"/>
      <c r="V21" s="3"/>
      <c r="W21" s="3"/>
      <c r="X21" s="3"/>
    </row>
    <row r="22" spans="2:24" ht="12.75">
      <c r="B22" s="234" t="s">
        <v>384</v>
      </c>
      <c r="H22" s="3"/>
      <c r="J22" s="3"/>
      <c r="K22" s="3"/>
      <c r="O22" s="366"/>
      <c r="P22" s="473"/>
      <c r="Q22" s="473"/>
      <c r="R22" s="473"/>
      <c r="S22" s="473"/>
      <c r="T22" s="178"/>
      <c r="U22" s="3"/>
      <c r="V22" s="3"/>
      <c r="W22" s="3"/>
      <c r="X22" s="3"/>
    </row>
    <row r="23" spans="2:24" ht="12.75">
      <c r="B23" s="235" t="s">
        <v>385</v>
      </c>
      <c r="H23" s="54"/>
      <c r="J23" s="54"/>
      <c r="K23" s="54"/>
      <c r="O23" s="366"/>
      <c r="P23" s="473"/>
      <c r="Q23" s="473"/>
      <c r="R23" s="473"/>
      <c r="S23" s="473"/>
      <c r="T23" s="178"/>
    </row>
    <row r="24" spans="2:24" ht="15.75">
      <c r="B24" s="236" t="s">
        <v>386</v>
      </c>
      <c r="H24" s="54"/>
      <c r="I24" s="54"/>
      <c r="J24" s="54"/>
      <c r="K24" s="54"/>
      <c r="O24" s="366"/>
      <c r="P24" s="473"/>
      <c r="Q24" s="473"/>
      <c r="R24" s="473"/>
      <c r="S24" s="473"/>
      <c r="T24" s="178"/>
    </row>
    <row r="25" spans="2:24" ht="15">
      <c r="B25" s="91"/>
      <c r="C25" s="4"/>
      <c r="D25" s="54"/>
      <c r="E25" s="4"/>
      <c r="F25" s="4"/>
      <c r="G25" s="4"/>
      <c r="H25" s="54"/>
      <c r="I25" s="54"/>
      <c r="J25" s="54"/>
      <c r="K25" s="54"/>
      <c r="O25" s="366"/>
      <c r="P25" s="475"/>
      <c r="Q25" s="472"/>
      <c r="R25" s="473"/>
      <c r="S25" s="473"/>
      <c r="T25" s="178"/>
    </row>
    <row r="26" spans="2:24" ht="15">
      <c r="B26" s="91"/>
      <c r="C26" s="4"/>
      <c r="D26" s="54"/>
      <c r="E26" s="4"/>
      <c r="F26" s="4"/>
      <c r="G26" s="4"/>
      <c r="H26" s="54"/>
      <c r="I26" s="54"/>
      <c r="J26" s="54"/>
      <c r="K26" s="54"/>
      <c r="O26" s="366"/>
      <c r="P26" s="475"/>
      <c r="Q26" s="472"/>
      <c r="R26" s="473"/>
      <c r="S26" s="473"/>
      <c r="T26" s="178"/>
    </row>
    <row r="27" spans="2:24" ht="15">
      <c r="B27" s="91"/>
      <c r="C27" s="4"/>
      <c r="D27" s="54"/>
      <c r="E27" s="4"/>
      <c r="F27" s="4"/>
      <c r="G27" s="4"/>
      <c r="H27" s="54"/>
      <c r="I27" s="54"/>
      <c r="J27" s="54"/>
      <c r="K27" s="54"/>
      <c r="O27" s="472"/>
      <c r="P27" s="472"/>
      <c r="Q27" s="472"/>
      <c r="R27" s="473"/>
      <c r="S27" s="472"/>
      <c r="T27" s="178"/>
    </row>
    <row r="28" spans="2:24">
      <c r="B28" s="91"/>
      <c r="C28" s="4"/>
      <c r="D28" s="54"/>
      <c r="E28" s="4"/>
      <c r="F28" s="4"/>
      <c r="G28" s="4"/>
      <c r="H28" s="54"/>
      <c r="I28" s="54"/>
      <c r="J28" s="54"/>
      <c r="K28" s="54"/>
      <c r="O28" s="366"/>
      <c r="P28" s="473"/>
      <c r="Q28" s="473"/>
      <c r="R28" s="473"/>
      <c r="S28" s="473"/>
      <c r="T28" s="178"/>
    </row>
    <row r="29" spans="2:24">
      <c r="C29" s="306"/>
      <c r="E29" s="7"/>
      <c r="F29" s="7"/>
      <c r="G29" s="7"/>
      <c r="K29" s="306"/>
      <c r="L29" s="7"/>
      <c r="M29" s="7"/>
      <c r="N29" s="7"/>
      <c r="O29" s="366"/>
      <c r="P29" s="366"/>
      <c r="Q29" s="473"/>
      <c r="R29" s="473"/>
      <c r="S29" s="473"/>
      <c r="T29" s="178"/>
    </row>
    <row r="30" spans="2:24">
      <c r="C30" s="306"/>
      <c r="E30" s="7"/>
      <c r="F30" s="7"/>
      <c r="G30" s="7"/>
      <c r="K30" s="2"/>
      <c r="L30" s="7"/>
      <c r="M30" s="7"/>
      <c r="N30" s="7"/>
      <c r="O30" s="366"/>
      <c r="P30" s="366"/>
      <c r="Q30" s="473"/>
      <c r="R30" s="473"/>
      <c r="S30" s="473"/>
      <c r="T30" s="178"/>
    </row>
    <row r="31" spans="2:24">
      <c r="C31" s="306"/>
      <c r="E31" s="7"/>
      <c r="F31" s="7"/>
      <c r="G31" s="7"/>
      <c r="K31" s="2"/>
      <c r="L31" s="7"/>
      <c r="M31" s="7"/>
      <c r="N31" s="7"/>
      <c r="O31" s="7"/>
      <c r="P31" s="7"/>
    </row>
    <row r="32" spans="2:24">
      <c r="C32" s="306"/>
      <c r="E32" s="7"/>
      <c r="F32" s="7"/>
      <c r="G32" s="7"/>
      <c r="K32" s="2"/>
      <c r="L32" s="7"/>
      <c r="M32" s="7"/>
      <c r="N32" s="7"/>
      <c r="O32" s="7"/>
      <c r="P32" s="7"/>
    </row>
    <row r="33" spans="3:16">
      <c r="C33" s="306"/>
      <c r="E33" s="7"/>
      <c r="F33" s="7"/>
      <c r="G33" s="7"/>
      <c r="K33" s="2"/>
      <c r="L33" s="7"/>
      <c r="M33" s="7"/>
      <c r="N33" s="7"/>
      <c r="O33" s="7"/>
      <c r="P33" s="237"/>
    </row>
    <row r="34" spans="3:16">
      <c r="C34" s="306"/>
      <c r="E34" s="7"/>
      <c r="F34" s="7"/>
      <c r="G34" s="7"/>
      <c r="K34" s="2"/>
      <c r="L34" s="7"/>
      <c r="M34" s="7"/>
      <c r="N34" s="7"/>
      <c r="O34" s="7"/>
      <c r="P34" s="237"/>
    </row>
    <row r="35" spans="3:16">
      <c r="C35" s="306"/>
      <c r="E35" s="7"/>
      <c r="F35" s="7"/>
      <c r="G35" s="7"/>
      <c r="K35" s="306"/>
      <c r="L35" s="7"/>
      <c r="M35" s="7"/>
      <c r="N35" s="7"/>
      <c r="O35" s="7"/>
      <c r="P35" s="7"/>
    </row>
    <row r="36" spans="3:16">
      <c r="C36" s="306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306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306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06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306"/>
      <c r="E40" s="7"/>
      <c r="F40" s="7"/>
      <c r="G40" s="7"/>
      <c r="K40" s="2"/>
      <c r="L40" s="7"/>
      <c r="M40" s="7"/>
      <c r="N40" s="7"/>
      <c r="O40" s="7"/>
      <c r="P40" s="7"/>
    </row>
    <row r="41" spans="3:16">
      <c r="C41" s="306"/>
      <c r="E41" s="7"/>
      <c r="F41" s="7"/>
      <c r="G41" s="7"/>
      <c r="K41" s="306"/>
      <c r="L41" s="7"/>
      <c r="M41" s="7"/>
      <c r="N41" s="7"/>
      <c r="O41" s="7"/>
      <c r="P41" s="7"/>
    </row>
    <row r="42" spans="3:16">
      <c r="C42" s="306"/>
      <c r="E42" s="7"/>
      <c r="F42" s="7"/>
      <c r="G42" s="7"/>
      <c r="K42" s="2"/>
      <c r="L42" s="7"/>
      <c r="M42" s="7"/>
      <c r="N42" s="7"/>
      <c r="O42" s="7"/>
      <c r="P42" s="7"/>
    </row>
    <row r="43" spans="3:16">
      <c r="C43" s="306"/>
      <c r="E43" s="7"/>
      <c r="F43" s="7"/>
      <c r="G43" s="7"/>
      <c r="K43" s="2"/>
      <c r="L43" s="7"/>
      <c r="M43" s="7"/>
      <c r="N43" s="7"/>
      <c r="O43" s="7"/>
      <c r="P43" s="7"/>
    </row>
    <row r="44" spans="3:16">
      <c r="H44" s="2"/>
      <c r="K44" s="2"/>
      <c r="M44" s="7"/>
      <c r="N44" s="7"/>
      <c r="O44" s="7"/>
      <c r="P44" s="7"/>
    </row>
    <row r="45" spans="3:16">
      <c r="H45" s="2"/>
      <c r="I45" s="2"/>
      <c r="L45" s="7"/>
      <c r="M45" s="7"/>
    </row>
    <row r="46" spans="3:16">
      <c r="H46" s="2"/>
      <c r="I46" s="2"/>
      <c r="L46" s="7"/>
      <c r="M46" s="7"/>
    </row>
  </sheetData>
  <mergeCells count="12">
    <mergeCell ref="P1:Z2"/>
    <mergeCell ref="B15:P15"/>
    <mergeCell ref="C19:H19"/>
    <mergeCell ref="D1:L1"/>
    <mergeCell ref="A6:C6"/>
    <mergeCell ref="A1:A2"/>
    <mergeCell ref="B1:B2"/>
    <mergeCell ref="C1:C2"/>
    <mergeCell ref="M1:N1"/>
    <mergeCell ref="O1:O2"/>
    <mergeCell ref="D17:L17"/>
    <mergeCell ref="C16:M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2"/>
  <sheetViews>
    <sheetView workbookViewId="0">
      <pane ySplit="2" topLeftCell="A3" activePane="bottomLeft" state="frozen"/>
      <selection pane="bottomLeft" activeCell="G27" sqref="G27"/>
    </sheetView>
  </sheetViews>
  <sheetFormatPr defaultRowHeight="11.25"/>
  <cols>
    <col min="1" max="1" width="11.5703125" style="3" bestFit="1" customWidth="1"/>
    <col min="2" max="2" width="34.28515625" style="88" customWidth="1"/>
    <col min="3" max="3" width="14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540" t="s">
        <v>1</v>
      </c>
      <c r="B1" s="546" t="s">
        <v>0</v>
      </c>
      <c r="C1" s="548" t="s">
        <v>84</v>
      </c>
      <c r="D1" s="542" t="s">
        <v>3</v>
      </c>
      <c r="E1" s="543"/>
      <c r="F1" s="544" t="s">
        <v>512</v>
      </c>
      <c r="G1" s="545"/>
      <c r="H1" s="531" t="s">
        <v>29</v>
      </c>
      <c r="I1" s="532"/>
      <c r="J1" s="532"/>
      <c r="K1" s="532"/>
      <c r="L1" s="532"/>
      <c r="M1" s="532"/>
      <c r="N1" s="533"/>
    </row>
    <row r="2" spans="1:14" s="8" customFormat="1" ht="23.25" customHeight="1" thickBot="1">
      <c r="A2" s="541"/>
      <c r="B2" s="547"/>
      <c r="C2" s="549"/>
      <c r="D2" s="44"/>
      <c r="E2" s="55" t="s">
        <v>523</v>
      </c>
      <c r="F2" s="339">
        <v>1000</v>
      </c>
      <c r="G2" s="98" t="s">
        <v>514</v>
      </c>
      <c r="H2" s="534"/>
      <c r="I2" s="535"/>
      <c r="J2" s="535"/>
      <c r="K2" s="535"/>
      <c r="L2" s="535"/>
      <c r="M2" s="535"/>
      <c r="N2" s="536"/>
    </row>
    <row r="3" spans="1:14" s="143" customFormat="1" ht="15">
      <c r="A3" s="403" t="str">
        <f>'1-συμβολαια'!A3</f>
        <v>2ο</v>
      </c>
      <c r="B3" s="398" t="str">
        <f>'1-συμβολαια'!C3</f>
        <v>δάνειο τοκοχρεωλυτικό</v>
      </c>
      <c r="C3" s="399">
        <f>'1-συμβολαια'!D3</f>
        <v>3000000</v>
      </c>
      <c r="D3" s="400">
        <v>6</v>
      </c>
      <c r="E3" s="400">
        <v>6</v>
      </c>
      <c r="F3" s="401">
        <f t="shared" ref="F3:F5" si="0">(D3-1)*300</f>
        <v>1500</v>
      </c>
      <c r="G3" s="401">
        <f t="shared" ref="G3" si="1">(E3-1)*300</f>
        <v>1500</v>
      </c>
      <c r="H3" s="304"/>
      <c r="I3" s="304"/>
      <c r="J3" s="304"/>
      <c r="K3" s="402"/>
      <c r="L3" s="402"/>
      <c r="M3" s="402"/>
      <c r="N3" s="402"/>
    </row>
    <row r="4" spans="1:14" s="143" customFormat="1" ht="15">
      <c r="A4" s="403">
        <f>'1-συμβολαια'!A4</f>
        <v>0</v>
      </c>
      <c r="B4" s="398" t="str">
        <f>'1-συμβολαια'!C4</f>
        <v>υποθήκη δανείου</v>
      </c>
      <c r="C4" s="399">
        <f>'1-συμβολαια'!D4</f>
        <v>3000000</v>
      </c>
      <c r="D4" s="400">
        <v>6</v>
      </c>
      <c r="E4" s="400"/>
      <c r="F4" s="401">
        <f t="shared" si="0"/>
        <v>1500</v>
      </c>
      <c r="G4" s="401"/>
      <c r="H4" s="304" t="s">
        <v>219</v>
      </c>
      <c r="I4" s="304" t="s">
        <v>124</v>
      </c>
      <c r="J4" s="304"/>
      <c r="K4" s="402"/>
      <c r="L4" s="402"/>
      <c r="M4" s="402"/>
      <c r="N4" s="402"/>
    </row>
    <row r="5" spans="1:14" s="143" customFormat="1" ht="15.75" thickBot="1">
      <c r="A5" s="404">
        <f>'1-συμβολαια'!A5</f>
        <v>0</v>
      </c>
      <c r="B5" s="405" t="str">
        <f>'1-συμβολαια'!C5</f>
        <v>δανείου ΤΟΚΟΙ</v>
      </c>
      <c r="C5" s="406">
        <f>'1-συμβολαια'!D5</f>
        <v>8172630</v>
      </c>
      <c r="D5" s="407">
        <v>6</v>
      </c>
      <c r="E5" s="407"/>
      <c r="F5" s="408">
        <f t="shared" si="0"/>
        <v>1500</v>
      </c>
      <c r="G5" s="408"/>
      <c r="H5" s="396" t="s">
        <v>219</v>
      </c>
      <c r="I5" s="396" t="s">
        <v>124</v>
      </c>
      <c r="J5" s="396"/>
      <c r="K5" s="409"/>
      <c r="L5" s="409"/>
      <c r="M5" s="409"/>
      <c r="N5" s="409"/>
    </row>
    <row r="6" spans="1:14" ht="15.75">
      <c r="A6" s="537" t="s">
        <v>58</v>
      </c>
      <c r="B6" s="538"/>
      <c r="C6" s="538"/>
      <c r="D6" s="538"/>
      <c r="E6" s="539"/>
      <c r="F6" s="307">
        <f>SUM(F3:F5)</f>
        <v>4500</v>
      </c>
      <c r="G6" s="307">
        <f>SUM(G3:G5)</f>
        <v>1500</v>
      </c>
    </row>
    <row r="7" spans="1:14" ht="15.75">
      <c r="H7" s="145" t="s">
        <v>133</v>
      </c>
      <c r="I7" s="146"/>
      <c r="J7" s="146"/>
      <c r="K7" s="146"/>
      <c r="L7" s="146"/>
      <c r="M7" s="146"/>
    </row>
    <row r="8" spans="1:14" ht="15.75">
      <c r="I8" s="146" t="s">
        <v>134</v>
      </c>
      <c r="J8" s="146"/>
      <c r="K8" s="146"/>
      <c r="L8" s="146"/>
      <c r="M8" s="84"/>
    </row>
    <row r="9" spans="1:14" ht="15.75">
      <c r="J9" s="145" t="s">
        <v>135</v>
      </c>
    </row>
    <row r="10" spans="1:14">
      <c r="A10" s="2"/>
    </row>
    <row r="11" spans="1:14" ht="15.75">
      <c r="B11" s="333" t="s">
        <v>513</v>
      </c>
    </row>
    <row r="12" spans="1:14" ht="15.75">
      <c r="B12" s="3"/>
      <c r="C12" s="239" t="s">
        <v>59</v>
      </c>
      <c r="D12" s="3"/>
      <c r="H12" s="2"/>
      <c r="I12" s="2"/>
      <c r="J12" s="2"/>
    </row>
    <row r="14" spans="1:14">
      <c r="B14" s="137"/>
    </row>
    <row r="15" spans="1:14">
      <c r="B15" s="138"/>
    </row>
    <row r="17" spans="6:12">
      <c r="F17" s="7"/>
      <c r="G17" s="7"/>
      <c r="H17" s="7"/>
      <c r="I17" s="7"/>
      <c r="J17" s="7"/>
      <c r="K17" s="7"/>
      <c r="L17" s="7"/>
    </row>
    <row r="18" spans="6:12"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  <row r="32" spans="6:12">
      <c r="F32" s="7"/>
      <c r="G32" s="7"/>
      <c r="H32" s="7"/>
      <c r="I32" s="7"/>
      <c r="J32" s="7"/>
      <c r="K32" s="7"/>
      <c r="L32" s="7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4"/>
  <sheetViews>
    <sheetView workbookViewId="0">
      <pane ySplit="2" topLeftCell="A3" activePane="bottomLeft" state="frozen"/>
      <selection pane="bottomLeft" activeCell="D4" sqref="D4:J5"/>
    </sheetView>
  </sheetViews>
  <sheetFormatPr defaultRowHeight="11.25"/>
  <cols>
    <col min="1" max="1" width="7.28515625" style="7" bestFit="1" customWidth="1"/>
    <col min="2" max="2" width="16.85546875" style="90" bestFit="1" customWidth="1"/>
    <col min="3" max="3" width="7.28515625" style="7" bestFit="1" customWidth="1"/>
    <col min="4" max="4" width="34.85546875" style="7" bestFit="1" customWidth="1"/>
    <col min="5" max="5" width="26.5703125" style="7" bestFit="1" customWidth="1"/>
    <col min="6" max="6" width="10.7109375" style="7" bestFit="1" customWidth="1"/>
    <col min="7" max="7" width="9.42578125" style="7" customWidth="1"/>
    <col min="8" max="8" width="7.28515625" style="7" bestFit="1" customWidth="1"/>
    <col min="9" max="9" width="26.140625" style="7" bestFit="1" customWidth="1"/>
    <col min="10" max="10" width="13.42578125" style="7" bestFit="1" customWidth="1"/>
    <col min="11" max="11" width="14.42578125" style="7" bestFit="1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82" t="s">
        <v>1</v>
      </c>
      <c r="B1" s="556" t="s">
        <v>0</v>
      </c>
      <c r="C1" s="558" t="s">
        <v>11</v>
      </c>
      <c r="D1" s="558"/>
      <c r="E1" s="558"/>
      <c r="F1" s="558"/>
      <c r="G1" s="558"/>
      <c r="H1" s="559" t="s">
        <v>12</v>
      </c>
      <c r="I1" s="559"/>
      <c r="J1" s="559"/>
      <c r="K1" s="559"/>
      <c r="L1" s="559"/>
      <c r="M1" s="559"/>
      <c r="N1" s="559"/>
      <c r="O1" s="562" t="s">
        <v>85</v>
      </c>
      <c r="P1" s="560" t="s">
        <v>220</v>
      </c>
      <c r="Q1" s="550" t="s">
        <v>29</v>
      </c>
      <c r="R1" s="551"/>
      <c r="S1" s="551"/>
      <c r="T1" s="551"/>
      <c r="U1" s="552"/>
    </row>
    <row r="2" spans="1:24" ht="24" customHeight="1" thickBot="1">
      <c r="A2" s="483"/>
      <c r="B2" s="557"/>
      <c r="C2" s="321" t="s">
        <v>45</v>
      </c>
      <c r="D2" s="321" t="s">
        <v>46</v>
      </c>
      <c r="E2" s="321" t="s">
        <v>47</v>
      </c>
      <c r="F2" s="321" t="s">
        <v>48</v>
      </c>
      <c r="G2" s="35" t="s">
        <v>49</v>
      </c>
      <c r="H2" s="321" t="s">
        <v>45</v>
      </c>
      <c r="I2" s="321" t="s">
        <v>46</v>
      </c>
      <c r="J2" s="321" t="s">
        <v>47</v>
      </c>
      <c r="K2" s="321" t="s">
        <v>48</v>
      </c>
      <c r="L2" s="321" t="s">
        <v>49</v>
      </c>
      <c r="M2" s="321" t="s">
        <v>50</v>
      </c>
      <c r="N2" s="36" t="s">
        <v>51</v>
      </c>
      <c r="O2" s="563"/>
      <c r="P2" s="561"/>
      <c r="Q2" s="553"/>
      <c r="R2" s="554"/>
      <c r="S2" s="554"/>
      <c r="T2" s="554"/>
      <c r="U2" s="555"/>
    </row>
    <row r="3" spans="1:24" s="5" customFormat="1">
      <c r="A3" s="394" t="str">
        <f>'1-συμβολαια'!A3</f>
        <v>2ο</v>
      </c>
      <c r="B3" s="392" t="str">
        <f>'1-συμβολαια'!C3</f>
        <v>δάνειο τοκοχρεωλυτικό</v>
      </c>
      <c r="C3" s="290">
        <v>1</v>
      </c>
      <c r="D3" s="290" t="s">
        <v>540</v>
      </c>
      <c r="E3" s="288"/>
      <c r="F3" s="288"/>
      <c r="G3" s="288"/>
      <c r="H3" s="288">
        <v>2</v>
      </c>
      <c r="I3" s="288" t="s">
        <v>541</v>
      </c>
      <c r="J3" s="288" t="s">
        <v>542</v>
      </c>
      <c r="K3" s="290"/>
      <c r="L3" s="290"/>
      <c r="M3" s="290"/>
      <c r="N3" s="290"/>
      <c r="O3" s="286">
        <v>1</v>
      </c>
      <c r="P3" s="393">
        <f>O3*('2-δικαιώμ'!N3+'3-φύλλα2α'!F3)</f>
        <v>1900</v>
      </c>
      <c r="Q3" s="304" t="s">
        <v>140</v>
      </c>
      <c r="R3" s="304" t="s">
        <v>139</v>
      </c>
      <c r="S3" s="304"/>
      <c r="T3" s="304"/>
      <c r="U3" s="289"/>
    </row>
    <row r="4" spans="1:24" s="5" customFormat="1">
      <c r="A4" s="394">
        <f>'1-συμβολαια'!A4</f>
        <v>0</v>
      </c>
      <c r="B4" s="392" t="str">
        <f>'1-συμβολαια'!C4</f>
        <v>υποθήκη δανείου</v>
      </c>
      <c r="C4" s="290">
        <v>1</v>
      </c>
      <c r="D4" s="290" t="s">
        <v>540</v>
      </c>
      <c r="E4" s="288"/>
      <c r="F4" s="288"/>
      <c r="G4" s="288"/>
      <c r="H4" s="288">
        <v>2</v>
      </c>
      <c r="I4" s="288" t="s">
        <v>541</v>
      </c>
      <c r="J4" s="288" t="s">
        <v>542</v>
      </c>
      <c r="K4" s="290"/>
      <c r="L4" s="290"/>
      <c r="M4" s="290"/>
      <c r="N4" s="290"/>
      <c r="O4" s="286">
        <v>1</v>
      </c>
      <c r="P4" s="393">
        <f>O4*('2-δικαιώμ'!N4+'3-φύλλα2α'!F4)</f>
        <v>1900</v>
      </c>
      <c r="Q4" s="304" t="s">
        <v>140</v>
      </c>
      <c r="R4" s="304" t="s">
        <v>139</v>
      </c>
      <c r="S4" s="304"/>
      <c r="T4" s="304"/>
      <c r="U4" s="289"/>
    </row>
    <row r="5" spans="1:24" s="5" customFormat="1" ht="12" thickBot="1">
      <c r="A5" s="373">
        <f>'1-συμβολαια'!A5</f>
        <v>0</v>
      </c>
      <c r="B5" s="395" t="str">
        <f>'1-συμβολαια'!C5</f>
        <v>δανείου ΤΟΚΟΙ</v>
      </c>
      <c r="C5" s="378">
        <v>1</v>
      </c>
      <c r="D5" s="290" t="s">
        <v>540</v>
      </c>
      <c r="E5" s="288"/>
      <c r="F5" s="288"/>
      <c r="G5" s="288"/>
      <c r="H5" s="288">
        <v>2</v>
      </c>
      <c r="I5" s="288" t="s">
        <v>541</v>
      </c>
      <c r="J5" s="288" t="s">
        <v>542</v>
      </c>
      <c r="K5" s="378"/>
      <c r="L5" s="378"/>
      <c r="M5" s="378"/>
      <c r="N5" s="378"/>
      <c r="O5" s="376">
        <v>1</v>
      </c>
      <c r="P5" s="377">
        <f>O5*('2-δικαιώμ'!N5+'3-φύλλα2α'!F5)</f>
        <v>1900</v>
      </c>
      <c r="Q5" s="396" t="s">
        <v>140</v>
      </c>
      <c r="R5" s="396" t="s">
        <v>139</v>
      </c>
      <c r="S5" s="396"/>
      <c r="T5" s="396"/>
      <c r="U5" s="397"/>
    </row>
    <row r="6" spans="1:24">
      <c r="A6" s="480" t="s">
        <v>45</v>
      </c>
      <c r="B6" s="481"/>
      <c r="C6" s="481"/>
      <c r="D6" s="481"/>
      <c r="E6" s="481"/>
      <c r="F6" s="481"/>
      <c r="G6" s="481"/>
      <c r="H6" s="481"/>
      <c r="I6" s="481"/>
      <c r="J6" s="481"/>
      <c r="K6" s="481"/>
      <c r="L6" s="481"/>
      <c r="M6" s="481"/>
      <c r="N6" s="481"/>
      <c r="O6" s="481"/>
      <c r="P6" s="163">
        <f>SUM(P3:P5)</f>
        <v>5700</v>
      </c>
    </row>
    <row r="8" spans="1:24">
      <c r="Q8" s="167" t="s">
        <v>136</v>
      </c>
      <c r="R8" s="322"/>
      <c r="S8" s="322"/>
      <c r="T8" s="322"/>
      <c r="U8" s="322"/>
      <c r="V8" s="322"/>
      <c r="W8" s="322"/>
      <c r="X8" s="322"/>
    </row>
    <row r="9" spans="1:24">
      <c r="R9" s="119" t="s">
        <v>137</v>
      </c>
      <c r="S9" s="119"/>
      <c r="T9" s="119"/>
      <c r="U9" s="119"/>
      <c r="V9" s="119"/>
      <c r="W9" s="119"/>
      <c r="X9" s="119"/>
    </row>
    <row r="10" spans="1:24">
      <c r="S10" s="167" t="s">
        <v>138</v>
      </c>
    </row>
    <row r="13" spans="1:24">
      <c r="B13" s="137"/>
    </row>
    <row r="14" spans="1:24">
      <c r="B14" s="138"/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1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7.28515625" style="7" bestFit="1" customWidth="1"/>
    <col min="2" max="2" width="22.140625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1" customWidth="1"/>
    <col min="19" max="19" width="7.28515625" style="79" customWidth="1"/>
    <col min="20" max="21" width="7.28515625" style="81" customWidth="1"/>
    <col min="22" max="22" width="7.28515625" style="79" customWidth="1"/>
    <col min="23" max="23" width="7.140625" style="79" customWidth="1"/>
    <col min="24" max="24" width="4.85546875" style="79" customWidth="1"/>
    <col min="25" max="25" width="5.85546875" style="79" customWidth="1"/>
    <col min="26" max="26" width="5" style="79" customWidth="1"/>
    <col min="27" max="27" width="6.7109375" style="79" customWidth="1"/>
    <col min="28" max="28" width="7.42578125" style="79" customWidth="1"/>
    <col min="29" max="39" width="6.285156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82" t="s">
        <v>1</v>
      </c>
      <c r="B1" s="556" t="s">
        <v>0</v>
      </c>
      <c r="C1" s="488" t="s">
        <v>7</v>
      </c>
      <c r="D1" s="574" t="s">
        <v>3</v>
      </c>
      <c r="E1" s="575"/>
      <c r="F1" s="564" t="s">
        <v>516</v>
      </c>
      <c r="G1" s="565"/>
      <c r="H1" s="565"/>
      <c r="I1" s="565"/>
      <c r="J1" s="565"/>
      <c r="K1" s="565"/>
      <c r="L1" s="566"/>
      <c r="M1" s="567" t="s">
        <v>402</v>
      </c>
      <c r="N1" s="568"/>
      <c r="O1" s="569" t="s">
        <v>245</v>
      </c>
      <c r="P1" s="570"/>
      <c r="Q1" s="571" t="s">
        <v>401</v>
      </c>
      <c r="R1" s="573" t="s">
        <v>164</v>
      </c>
      <c r="S1" s="573"/>
      <c r="T1" s="573"/>
      <c r="U1" s="573"/>
      <c r="V1" s="573"/>
      <c r="W1" s="573"/>
      <c r="X1" s="573"/>
      <c r="Y1" s="573"/>
      <c r="Z1" s="573"/>
      <c r="AA1" s="573"/>
      <c r="AB1" s="573"/>
      <c r="AC1" s="573"/>
      <c r="AD1" s="573"/>
      <c r="AE1" s="573"/>
      <c r="AF1" s="573"/>
      <c r="AG1" s="573"/>
      <c r="AH1" s="573"/>
      <c r="AI1" s="573"/>
      <c r="AJ1" s="573"/>
      <c r="AK1" s="573"/>
      <c r="AL1" s="573"/>
      <c r="AM1" s="573"/>
      <c r="AN1" s="573"/>
      <c r="AO1" s="573"/>
    </row>
    <row r="2" spans="1:41" ht="23.25" thickBot="1">
      <c r="A2" s="483"/>
      <c r="B2" s="557"/>
      <c r="C2" s="489"/>
      <c r="D2" s="171" t="s">
        <v>4</v>
      </c>
      <c r="E2" s="155" t="s">
        <v>9</v>
      </c>
      <c r="F2" s="240" t="s">
        <v>4</v>
      </c>
      <c r="G2" s="172" t="s">
        <v>523</v>
      </c>
      <c r="H2" s="346" t="s">
        <v>45</v>
      </c>
      <c r="I2" s="240" t="s">
        <v>523</v>
      </c>
      <c r="J2" s="330" t="s">
        <v>351</v>
      </c>
      <c r="K2" s="330" t="s">
        <v>373</v>
      </c>
      <c r="L2" s="331" t="s">
        <v>353</v>
      </c>
      <c r="M2" s="240" t="s">
        <v>23</v>
      </c>
      <c r="N2" s="332" t="s">
        <v>86</v>
      </c>
      <c r="O2" s="240" t="s">
        <v>23</v>
      </c>
      <c r="P2" s="370" t="s">
        <v>523</v>
      </c>
      <c r="Q2" s="572"/>
      <c r="R2" s="334" t="s">
        <v>119</v>
      </c>
      <c r="S2" s="174" t="s">
        <v>162</v>
      </c>
      <c r="T2" s="334" t="s">
        <v>120</v>
      </c>
      <c r="U2" s="334" t="s">
        <v>247</v>
      </c>
      <c r="V2" s="174" t="s">
        <v>121</v>
      </c>
      <c r="W2" s="174" t="s">
        <v>248</v>
      </c>
      <c r="X2" s="174" t="s">
        <v>141</v>
      </c>
      <c r="Y2" s="174" t="s">
        <v>163</v>
      </c>
      <c r="Z2" s="174" t="s">
        <v>142</v>
      </c>
      <c r="AA2" s="174" t="s">
        <v>249</v>
      </c>
      <c r="AB2" s="174" t="s">
        <v>143</v>
      </c>
      <c r="AC2" s="174" t="s">
        <v>250</v>
      </c>
      <c r="AD2" s="174" t="s">
        <v>144</v>
      </c>
      <c r="AE2" s="174" t="s">
        <v>262</v>
      </c>
      <c r="AF2" s="174" t="s">
        <v>263</v>
      </c>
      <c r="AG2" s="284" t="s">
        <v>264</v>
      </c>
      <c r="AH2" s="174" t="s">
        <v>265</v>
      </c>
      <c r="AI2" s="174" t="s">
        <v>266</v>
      </c>
      <c r="AJ2" s="174" t="s">
        <v>464</v>
      </c>
      <c r="AK2" s="174" t="s">
        <v>465</v>
      </c>
      <c r="AL2" s="174"/>
      <c r="AM2" s="326" t="s">
        <v>90</v>
      </c>
      <c r="AN2" s="268" t="s">
        <v>45</v>
      </c>
      <c r="AO2" s="269" t="s">
        <v>29</v>
      </c>
    </row>
    <row r="3" spans="1:41" s="5" customFormat="1">
      <c r="A3" s="414" t="str">
        <f>'1-συμβολαια'!A3</f>
        <v>2ο</v>
      </c>
      <c r="B3" s="392" t="str">
        <f>'1-συμβολαια'!C3</f>
        <v>δάνειο τοκοχρεωλυτικό</v>
      </c>
      <c r="C3" s="303">
        <f>'1-συμβολαια'!D3</f>
        <v>3000000</v>
      </c>
      <c r="D3" s="410">
        <f>'3-φύλλα2α'!D3</f>
        <v>6</v>
      </c>
      <c r="E3" s="410">
        <f>'3-φύλλα2α'!E3</f>
        <v>6</v>
      </c>
      <c r="F3" s="290">
        <v>2</v>
      </c>
      <c r="G3" s="290">
        <v>2</v>
      </c>
      <c r="H3" s="393">
        <f t="shared" ref="H3:H5" si="0">F3*D3*300</f>
        <v>3600</v>
      </c>
      <c r="I3" s="393">
        <f t="shared" ref="I3:I5" si="1">G3*E3*300</f>
        <v>3600</v>
      </c>
      <c r="J3" s="411">
        <f t="shared" ref="J3:J5" si="2">H3*5%</f>
        <v>180</v>
      </c>
      <c r="K3" s="411">
        <f t="shared" ref="K3:K5" si="3">H3*5%</f>
        <v>180</v>
      </c>
      <c r="L3" s="411">
        <f t="shared" ref="L3:L5" si="4">H3*1%</f>
        <v>36</v>
      </c>
      <c r="M3" s="411">
        <f t="shared" ref="M3:M5" si="5">H3-O3</f>
        <v>3204</v>
      </c>
      <c r="N3" s="411">
        <f t="shared" ref="N3:N5" si="6">I3-P3</f>
        <v>3204</v>
      </c>
      <c r="O3" s="411">
        <f t="shared" ref="O3:O5" si="7">J3+K3+L3</f>
        <v>396</v>
      </c>
      <c r="P3" s="411">
        <f t="shared" ref="P3:P5" si="8">I3*11%</f>
        <v>396</v>
      </c>
      <c r="Q3" s="411">
        <f t="shared" ref="Q3:Q5" si="9">O3-P3</f>
        <v>0</v>
      </c>
      <c r="R3" s="412"/>
      <c r="S3" s="304"/>
      <c r="T3" s="412"/>
      <c r="U3" s="412">
        <v>100</v>
      </c>
      <c r="V3" s="304"/>
      <c r="W3" s="304"/>
      <c r="X3" s="304"/>
      <c r="Y3" s="412"/>
      <c r="Z3" s="304"/>
      <c r="AA3" s="412"/>
      <c r="AB3" s="304"/>
      <c r="AC3" s="304"/>
      <c r="AD3" s="304"/>
      <c r="AE3" s="304"/>
      <c r="AF3" s="413"/>
      <c r="AG3" s="413"/>
      <c r="AH3" s="413"/>
      <c r="AI3" s="413"/>
      <c r="AJ3" s="413"/>
      <c r="AK3" s="413"/>
      <c r="AL3" s="413"/>
      <c r="AM3" s="324">
        <f t="shared" ref="AM3:AM5" si="10">U3+Y3+AA3+AI3+AK3</f>
        <v>100</v>
      </c>
      <c r="AN3" s="324">
        <f t="shared" ref="AN3:AN5" si="11">R3+S3+T3+V3+W3+X3+Z3+AB3+AC3+AD3+AE3++AF3+AG3+AH3+AJ3</f>
        <v>0</v>
      </c>
      <c r="AO3" s="289"/>
    </row>
    <row r="4" spans="1:41" s="5" customFormat="1">
      <c r="A4" s="414">
        <f>'1-συμβολαια'!A4</f>
        <v>0</v>
      </c>
      <c r="B4" s="392" t="str">
        <f>'1-συμβολαια'!C4</f>
        <v>υποθήκη δανείου</v>
      </c>
      <c r="C4" s="303">
        <f>'1-συμβολαια'!D4</f>
        <v>3000000</v>
      </c>
      <c r="D4" s="410">
        <f>'3-φύλλα2α'!D4</f>
        <v>6</v>
      </c>
      <c r="E4" s="410">
        <f>'3-φύλλα2α'!E4</f>
        <v>0</v>
      </c>
      <c r="F4" s="290"/>
      <c r="G4" s="290"/>
      <c r="H4" s="393">
        <f t="shared" si="0"/>
        <v>0</v>
      </c>
      <c r="I4" s="393">
        <f t="shared" si="1"/>
        <v>0</v>
      </c>
      <c r="J4" s="411">
        <f t="shared" si="2"/>
        <v>0</v>
      </c>
      <c r="K4" s="411">
        <f t="shared" si="3"/>
        <v>0</v>
      </c>
      <c r="L4" s="411">
        <f t="shared" si="4"/>
        <v>0</v>
      </c>
      <c r="M4" s="411">
        <f t="shared" si="5"/>
        <v>0</v>
      </c>
      <c r="N4" s="411">
        <f t="shared" si="6"/>
        <v>0</v>
      </c>
      <c r="O4" s="411">
        <f t="shared" si="7"/>
        <v>0</v>
      </c>
      <c r="P4" s="411">
        <f t="shared" si="8"/>
        <v>0</v>
      </c>
      <c r="Q4" s="411">
        <f t="shared" si="9"/>
        <v>0</v>
      </c>
      <c r="R4" s="412"/>
      <c r="S4" s="304"/>
      <c r="T4" s="412">
        <v>1800</v>
      </c>
      <c r="U4" s="412">
        <v>100</v>
      </c>
      <c r="V4" s="304"/>
      <c r="W4" s="304"/>
      <c r="X4" s="304"/>
      <c r="Y4" s="412"/>
      <c r="Z4" s="304"/>
      <c r="AA4" s="412"/>
      <c r="AB4" s="304"/>
      <c r="AC4" s="304"/>
      <c r="AD4" s="304"/>
      <c r="AE4" s="304"/>
      <c r="AF4" s="413"/>
      <c r="AG4" s="413"/>
      <c r="AH4" s="413"/>
      <c r="AI4" s="413"/>
      <c r="AJ4" s="413"/>
      <c r="AK4" s="413"/>
      <c r="AL4" s="413"/>
      <c r="AM4" s="324">
        <f t="shared" si="10"/>
        <v>100</v>
      </c>
      <c r="AN4" s="324">
        <f t="shared" si="11"/>
        <v>1800</v>
      </c>
      <c r="AO4" s="289"/>
    </row>
    <row r="5" spans="1:41" s="5" customFormat="1" ht="12" thickBot="1">
      <c r="A5" s="415">
        <f>'1-συμβολαια'!A5</f>
        <v>0</v>
      </c>
      <c r="B5" s="395" t="str">
        <f>'1-συμβολαια'!C5</f>
        <v>δανείου ΤΟΚΟΙ</v>
      </c>
      <c r="C5" s="376">
        <f>'1-συμβολαια'!D5</f>
        <v>8172630</v>
      </c>
      <c r="D5" s="416">
        <f>'3-φύλλα2α'!D5</f>
        <v>6</v>
      </c>
      <c r="E5" s="416">
        <f>'3-φύλλα2α'!E5</f>
        <v>0</v>
      </c>
      <c r="F5" s="378"/>
      <c r="G5" s="378"/>
      <c r="H5" s="377">
        <f t="shared" si="0"/>
        <v>0</v>
      </c>
      <c r="I5" s="377">
        <f t="shared" si="1"/>
        <v>0</v>
      </c>
      <c r="J5" s="417">
        <f t="shared" si="2"/>
        <v>0</v>
      </c>
      <c r="K5" s="417">
        <f t="shared" si="3"/>
        <v>0</v>
      </c>
      <c r="L5" s="417">
        <f t="shared" si="4"/>
        <v>0</v>
      </c>
      <c r="M5" s="417">
        <f t="shared" si="5"/>
        <v>0</v>
      </c>
      <c r="N5" s="417">
        <f t="shared" si="6"/>
        <v>0</v>
      </c>
      <c r="O5" s="417">
        <f t="shared" si="7"/>
        <v>0</v>
      </c>
      <c r="P5" s="417">
        <f t="shared" si="8"/>
        <v>0</v>
      </c>
      <c r="Q5" s="417">
        <f t="shared" si="9"/>
        <v>0</v>
      </c>
      <c r="R5" s="418"/>
      <c r="S5" s="396"/>
      <c r="T5" s="418"/>
      <c r="U5" s="418">
        <v>100</v>
      </c>
      <c r="V5" s="396"/>
      <c r="W5" s="396"/>
      <c r="X5" s="396"/>
      <c r="Y5" s="418"/>
      <c r="Z5" s="396"/>
      <c r="AA5" s="418"/>
      <c r="AB5" s="396"/>
      <c r="AC5" s="396"/>
      <c r="AD5" s="396"/>
      <c r="AE5" s="396"/>
      <c r="AF5" s="396"/>
      <c r="AG5" s="396"/>
      <c r="AH5" s="396"/>
      <c r="AI5" s="396"/>
      <c r="AJ5" s="396"/>
      <c r="AK5" s="396"/>
      <c r="AL5" s="396"/>
      <c r="AM5" s="418">
        <f t="shared" si="10"/>
        <v>100</v>
      </c>
      <c r="AN5" s="418">
        <f t="shared" si="11"/>
        <v>0</v>
      </c>
      <c r="AO5" s="397"/>
    </row>
    <row r="6" spans="1:41">
      <c r="A6" s="480" t="s">
        <v>45</v>
      </c>
      <c r="B6" s="481"/>
      <c r="C6" s="481"/>
      <c r="D6" s="481"/>
      <c r="E6" s="481"/>
      <c r="F6" s="163">
        <f t="shared" ref="F6:AF6" si="12">SUM(F3:F5)</f>
        <v>2</v>
      </c>
      <c r="G6" s="163">
        <f t="shared" si="12"/>
        <v>2</v>
      </c>
      <c r="H6" s="163">
        <f t="shared" si="12"/>
        <v>3600</v>
      </c>
      <c r="I6" s="163">
        <f t="shared" si="12"/>
        <v>3600</v>
      </c>
      <c r="J6" s="163">
        <f t="shared" si="12"/>
        <v>180</v>
      </c>
      <c r="K6" s="163">
        <f t="shared" si="12"/>
        <v>180</v>
      </c>
      <c r="L6" s="163">
        <f t="shared" si="12"/>
        <v>36</v>
      </c>
      <c r="M6" s="163">
        <f t="shared" si="12"/>
        <v>3204</v>
      </c>
      <c r="N6" s="163">
        <f t="shared" si="12"/>
        <v>3204</v>
      </c>
      <c r="O6" s="163">
        <f t="shared" si="12"/>
        <v>396</v>
      </c>
      <c r="P6" s="163">
        <f t="shared" si="12"/>
        <v>396</v>
      </c>
      <c r="Q6" s="163">
        <f t="shared" si="12"/>
        <v>0</v>
      </c>
      <c r="R6" s="163">
        <f t="shared" si="12"/>
        <v>0</v>
      </c>
      <c r="S6" s="163">
        <f t="shared" si="12"/>
        <v>0</v>
      </c>
      <c r="T6" s="163">
        <f t="shared" si="12"/>
        <v>1800</v>
      </c>
      <c r="U6" s="163">
        <f t="shared" si="12"/>
        <v>300</v>
      </c>
      <c r="V6" s="163">
        <f t="shared" si="12"/>
        <v>0</v>
      </c>
      <c r="W6" s="163">
        <f t="shared" si="12"/>
        <v>0</v>
      </c>
      <c r="X6" s="163">
        <f t="shared" si="12"/>
        <v>0</v>
      </c>
      <c r="Y6" s="163">
        <f t="shared" si="12"/>
        <v>0</v>
      </c>
      <c r="Z6" s="163">
        <f t="shared" si="12"/>
        <v>0</v>
      </c>
      <c r="AA6" s="163">
        <f t="shared" si="12"/>
        <v>0</v>
      </c>
      <c r="AB6" s="163">
        <f t="shared" si="12"/>
        <v>0</v>
      </c>
      <c r="AC6" s="163">
        <f t="shared" si="12"/>
        <v>0</v>
      </c>
      <c r="AD6" s="163">
        <f t="shared" si="12"/>
        <v>0</v>
      </c>
      <c r="AE6" s="163">
        <f t="shared" si="12"/>
        <v>0</v>
      </c>
      <c r="AF6" s="163">
        <f t="shared" si="12"/>
        <v>0</v>
      </c>
      <c r="AG6" s="325"/>
      <c r="AH6" s="163">
        <f>SUM(AH3:AH5)</f>
        <v>0</v>
      </c>
      <c r="AI6" s="163">
        <f>SUM(AI3:AI5)</f>
        <v>0</v>
      </c>
      <c r="AJ6" s="163"/>
      <c r="AK6" s="163"/>
      <c r="AL6" s="163">
        <f>SUM(AL3:AL5)</f>
        <v>0</v>
      </c>
      <c r="AM6" s="163">
        <f>SUM(AM3:AM5)</f>
        <v>300</v>
      </c>
      <c r="AN6" s="163">
        <f>SUM(AN3:AN5)</f>
        <v>1800</v>
      </c>
    </row>
    <row r="8" spans="1:41">
      <c r="R8" s="340" t="s">
        <v>501</v>
      </c>
      <c r="S8" s="177"/>
      <c r="T8" s="335"/>
      <c r="U8" s="335"/>
      <c r="V8" s="177"/>
      <c r="W8" s="177"/>
      <c r="X8" s="178"/>
      <c r="Y8" s="178"/>
      <c r="Z8" s="178"/>
      <c r="AA8" s="178"/>
      <c r="AB8" s="178"/>
      <c r="AC8" s="178"/>
      <c r="AD8" s="178"/>
      <c r="AE8" s="84"/>
      <c r="AF8" s="84"/>
      <c r="AG8" s="84"/>
      <c r="AH8" s="84"/>
      <c r="AI8" s="84"/>
      <c r="AJ8" s="84"/>
      <c r="AK8" s="84"/>
      <c r="AL8" s="84"/>
      <c r="AM8" s="84"/>
      <c r="AN8" s="84"/>
    </row>
    <row r="9" spans="1:41">
      <c r="B9" s="7"/>
      <c r="C9" s="7"/>
      <c r="D9" s="7"/>
      <c r="E9" s="7"/>
      <c r="R9" s="336"/>
      <c r="S9" s="179" t="s">
        <v>498</v>
      </c>
      <c r="T9" s="336"/>
      <c r="U9" s="336"/>
      <c r="V9" s="178"/>
      <c r="W9" s="178"/>
      <c r="X9" s="178"/>
      <c r="Y9" s="178"/>
      <c r="Z9" s="178"/>
      <c r="AA9" s="178"/>
      <c r="AB9" s="178"/>
      <c r="AC9" s="178"/>
      <c r="AD9" s="178"/>
      <c r="AE9" s="84"/>
      <c r="AF9" s="84"/>
      <c r="AG9" s="84"/>
      <c r="AH9" s="84"/>
      <c r="AI9" s="84"/>
      <c r="AJ9" s="84"/>
      <c r="AK9" s="84"/>
      <c r="AL9" s="84"/>
      <c r="AM9" s="84"/>
      <c r="AN9" s="84"/>
    </row>
    <row r="10" spans="1:41">
      <c r="R10" s="336"/>
      <c r="S10" s="178"/>
      <c r="T10" s="340" t="s">
        <v>221</v>
      </c>
      <c r="U10" s="336"/>
      <c r="V10" s="178"/>
      <c r="W10" s="178"/>
      <c r="X10" s="178"/>
      <c r="Y10" s="178"/>
      <c r="Z10" s="178"/>
      <c r="AA10" s="178"/>
      <c r="AB10" s="178"/>
      <c r="AC10" s="178"/>
      <c r="AD10" s="178"/>
      <c r="AE10" s="84"/>
      <c r="AF10" s="84"/>
      <c r="AG10" s="84"/>
      <c r="AH10" s="84"/>
      <c r="AI10" s="84"/>
      <c r="AJ10" s="84"/>
      <c r="AK10" s="84"/>
      <c r="AL10" s="84"/>
      <c r="AM10" s="84"/>
      <c r="AN10" s="84"/>
    </row>
    <row r="11" spans="1:41" ht="15.75">
      <c r="B11" s="333" t="s">
        <v>515</v>
      </c>
      <c r="R11" s="336"/>
      <c r="S11" s="178"/>
      <c r="T11" s="336"/>
      <c r="U11" s="337" t="s">
        <v>222</v>
      </c>
      <c r="V11" s="178"/>
      <c r="W11" s="178"/>
      <c r="X11" s="178"/>
      <c r="Y11" s="178"/>
      <c r="Z11" s="178"/>
      <c r="AA11" s="178"/>
      <c r="AB11" s="178"/>
      <c r="AC11" s="178"/>
      <c r="AD11" s="178"/>
      <c r="AE11" s="84"/>
      <c r="AF11" s="84"/>
      <c r="AG11" s="84"/>
      <c r="AH11" s="84"/>
      <c r="AI11" s="84"/>
      <c r="AJ11" s="84"/>
      <c r="AK11" s="84"/>
      <c r="AL11" s="84"/>
      <c r="AM11" s="84"/>
      <c r="AN11" s="84"/>
    </row>
    <row r="12" spans="1:41">
      <c r="R12" s="336"/>
      <c r="S12" s="178"/>
      <c r="T12" s="336"/>
      <c r="U12" s="336"/>
      <c r="V12" s="176" t="s">
        <v>499</v>
      </c>
      <c r="W12" s="178"/>
      <c r="X12" s="178"/>
      <c r="Y12" s="178"/>
      <c r="Z12" s="178"/>
      <c r="AA12" s="178"/>
      <c r="AB12" s="178"/>
      <c r="AC12" s="178"/>
      <c r="AD12" s="178"/>
      <c r="AE12" s="178"/>
      <c r="AF12" s="178"/>
      <c r="AG12" s="178"/>
      <c r="AH12" s="178"/>
      <c r="AI12" s="178"/>
      <c r="AJ12" s="178"/>
      <c r="AK12" s="178"/>
      <c r="AL12" s="178"/>
      <c r="AM12" s="84"/>
      <c r="AN12" s="84"/>
    </row>
    <row r="13" spans="1:41">
      <c r="B13" s="352"/>
      <c r="R13" s="336"/>
      <c r="S13" s="178"/>
      <c r="T13" s="336"/>
      <c r="U13" s="336"/>
      <c r="V13" s="178"/>
      <c r="W13" s="179" t="s">
        <v>223</v>
      </c>
      <c r="X13" s="178"/>
      <c r="Y13" s="178"/>
      <c r="Z13" s="178"/>
      <c r="AA13" s="178"/>
      <c r="AB13" s="178"/>
      <c r="AC13" s="178"/>
      <c r="AD13" s="178"/>
      <c r="AE13" s="178"/>
      <c r="AF13" s="178"/>
      <c r="AG13" s="178"/>
      <c r="AH13" s="178"/>
      <c r="AI13" s="178"/>
      <c r="AJ13" s="178"/>
      <c r="AK13" s="178"/>
      <c r="AL13" s="178"/>
      <c r="AM13" s="84"/>
      <c r="AN13" s="84"/>
    </row>
    <row r="14" spans="1:41">
      <c r="B14" s="352"/>
      <c r="R14" s="336"/>
      <c r="S14" s="178"/>
      <c r="T14" s="336"/>
      <c r="U14" s="336"/>
      <c r="V14" s="178"/>
      <c r="W14" s="178"/>
      <c r="X14" s="176" t="s">
        <v>224</v>
      </c>
      <c r="Y14" s="176"/>
      <c r="Z14" s="178"/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84"/>
      <c r="AN14" s="84"/>
    </row>
    <row r="15" spans="1:41">
      <c r="B15" s="352"/>
      <c r="H15" s="7">
        <f>H3/F3</f>
        <v>1800</v>
      </c>
      <c r="R15" s="336"/>
      <c r="S15" s="178"/>
      <c r="T15" s="336"/>
      <c r="U15" s="336"/>
      <c r="V15" s="178"/>
      <c r="W15" s="178"/>
      <c r="X15" s="178"/>
      <c r="Y15" s="179" t="s">
        <v>251</v>
      </c>
      <c r="Z15" s="178"/>
      <c r="AA15" s="178"/>
      <c r="AB15" s="178"/>
      <c r="AC15" s="178"/>
      <c r="AD15" s="178"/>
      <c r="AE15" s="178"/>
      <c r="AF15" s="178"/>
      <c r="AG15" s="178"/>
      <c r="AH15" s="178"/>
      <c r="AI15" s="178"/>
      <c r="AJ15" s="178"/>
      <c r="AK15" s="178"/>
      <c r="AL15" s="178"/>
      <c r="AM15" s="84"/>
      <c r="AN15" s="84"/>
    </row>
    <row r="16" spans="1:41">
      <c r="B16" s="352"/>
      <c r="R16" s="336"/>
      <c r="S16" s="178"/>
      <c r="T16" s="336"/>
      <c r="U16" s="336"/>
      <c r="V16" s="178"/>
      <c r="W16" s="178"/>
      <c r="X16" s="178"/>
      <c r="Y16" s="178"/>
      <c r="Z16" s="176" t="s">
        <v>225</v>
      </c>
      <c r="AA16" s="179"/>
      <c r="AB16" s="178"/>
      <c r="AC16" s="178"/>
      <c r="AD16" s="178"/>
      <c r="AE16" s="178"/>
      <c r="AF16" s="178"/>
      <c r="AG16" s="178"/>
      <c r="AH16" s="178"/>
      <c r="AI16" s="178"/>
      <c r="AJ16" s="178"/>
      <c r="AK16" s="178"/>
      <c r="AL16" s="178"/>
      <c r="AM16" s="84"/>
      <c r="AN16" s="84"/>
      <c r="AO16" s="175"/>
    </row>
    <row r="17" spans="2:41">
      <c r="B17" s="352"/>
      <c r="R17" s="336"/>
      <c r="S17" s="178"/>
      <c r="T17" s="336"/>
      <c r="U17" s="336"/>
      <c r="V17" s="178"/>
      <c r="W17" s="178"/>
      <c r="X17" s="178"/>
      <c r="Y17" s="178"/>
      <c r="Z17" s="179"/>
      <c r="AA17" s="179" t="s">
        <v>252</v>
      </c>
      <c r="AB17" s="178"/>
      <c r="AC17" s="178"/>
      <c r="AD17" s="178"/>
      <c r="AE17" s="178"/>
      <c r="AF17" s="178"/>
      <c r="AG17" s="178"/>
      <c r="AH17" s="178"/>
      <c r="AI17" s="178"/>
      <c r="AJ17" s="178"/>
      <c r="AK17" s="178"/>
      <c r="AL17" s="178"/>
      <c r="AM17" s="84"/>
      <c r="AN17" s="84"/>
      <c r="AO17" s="175"/>
    </row>
    <row r="18" spans="2:41">
      <c r="B18" s="352"/>
      <c r="R18" s="336"/>
      <c r="S18" s="178"/>
      <c r="T18" s="336"/>
      <c r="U18" s="336"/>
      <c r="V18" s="178"/>
      <c r="W18" s="178"/>
      <c r="X18" s="178"/>
      <c r="Y18" s="178"/>
      <c r="Z18" s="178"/>
      <c r="AA18" s="178"/>
      <c r="AB18" s="176" t="s">
        <v>226</v>
      </c>
      <c r="AC18" s="178"/>
      <c r="AD18" s="178"/>
      <c r="AE18" s="178"/>
      <c r="AF18" s="178"/>
      <c r="AG18" s="178"/>
      <c r="AH18" s="178"/>
      <c r="AI18" s="178"/>
      <c r="AJ18" s="178"/>
      <c r="AK18" s="178"/>
      <c r="AL18" s="178"/>
      <c r="AM18" s="84"/>
      <c r="AN18" s="179"/>
    </row>
    <row r="19" spans="2:41">
      <c r="D19" s="306"/>
      <c r="F19" s="306"/>
      <c r="R19" s="336"/>
      <c r="S19" s="178"/>
      <c r="T19" s="336"/>
      <c r="U19" s="336"/>
      <c r="V19" s="178"/>
      <c r="W19" s="178"/>
      <c r="X19" s="178"/>
      <c r="Y19" s="178"/>
      <c r="Z19" s="178"/>
      <c r="AA19" s="178"/>
      <c r="AB19" s="178"/>
      <c r="AC19" s="179" t="s">
        <v>227</v>
      </c>
      <c r="AD19" s="178"/>
      <c r="AE19" s="178"/>
      <c r="AF19" s="178"/>
      <c r="AG19" s="178"/>
      <c r="AH19" s="178"/>
      <c r="AI19" s="178"/>
      <c r="AJ19" s="178"/>
      <c r="AK19" s="178"/>
      <c r="AL19" s="178"/>
      <c r="AM19" s="84"/>
      <c r="AN19" s="84"/>
    </row>
    <row r="20" spans="2:41">
      <c r="D20" s="306"/>
      <c r="F20" s="2"/>
      <c r="R20" s="336"/>
      <c r="S20" s="178"/>
      <c r="T20" s="336"/>
      <c r="U20" s="336"/>
      <c r="V20" s="178"/>
      <c r="W20" s="178"/>
      <c r="X20" s="178"/>
      <c r="Y20" s="178"/>
      <c r="Z20" s="178"/>
      <c r="AA20" s="178"/>
      <c r="AB20" s="178"/>
      <c r="AC20" s="178"/>
      <c r="AD20" s="176" t="s">
        <v>267</v>
      </c>
      <c r="AE20" s="180"/>
      <c r="AF20" s="180"/>
      <c r="AG20" s="180"/>
      <c r="AH20" s="180"/>
      <c r="AI20" s="180"/>
      <c r="AJ20" s="180"/>
      <c r="AK20" s="180"/>
      <c r="AL20" s="180"/>
      <c r="AM20" s="179"/>
    </row>
    <row r="21" spans="2:41">
      <c r="D21" s="306"/>
      <c r="F21" s="2"/>
      <c r="R21" s="338"/>
      <c r="S21" s="84"/>
      <c r="T21" s="338"/>
      <c r="U21" s="338"/>
      <c r="V21" s="178"/>
      <c r="W21" s="178"/>
      <c r="X21" s="178"/>
      <c r="Y21" s="178"/>
      <c r="Z21" s="178"/>
      <c r="AA21" s="178"/>
      <c r="AB21" s="178"/>
      <c r="AC21" s="178"/>
      <c r="AD21" s="178"/>
      <c r="AE21" s="176" t="s">
        <v>268</v>
      </c>
      <c r="AF21" s="179"/>
      <c r="AG21" s="179"/>
      <c r="AH21" s="179"/>
      <c r="AI21" s="179"/>
      <c r="AJ21" s="179"/>
      <c r="AK21" s="179"/>
      <c r="AL21" s="179"/>
      <c r="AM21" s="84"/>
    </row>
    <row r="22" spans="2:41">
      <c r="D22" s="306"/>
      <c r="F22" s="2"/>
      <c r="R22" s="7"/>
      <c r="S22" s="2"/>
      <c r="T22" s="7"/>
      <c r="U22" s="7"/>
      <c r="AF22" s="179" t="s">
        <v>269</v>
      </c>
      <c r="AG22" s="180"/>
      <c r="AH22" s="180"/>
      <c r="AI22" s="180"/>
      <c r="AJ22" s="180"/>
      <c r="AK22" s="180"/>
    </row>
    <row r="23" spans="2:41">
      <c r="D23" s="306"/>
      <c r="E23" s="7"/>
      <c r="F23" s="2"/>
      <c r="M23" s="237"/>
      <c r="AF23" s="178"/>
      <c r="AG23" s="285" t="s">
        <v>270</v>
      </c>
      <c r="AH23" s="285"/>
      <c r="AI23" s="285"/>
      <c r="AJ23" s="285"/>
      <c r="AK23" s="285"/>
      <c r="AL23" s="285"/>
    </row>
    <row r="24" spans="2:41">
      <c r="D24" s="306"/>
      <c r="E24" s="7"/>
      <c r="F24" s="2"/>
      <c r="M24" s="237"/>
      <c r="AG24" s="178"/>
      <c r="AH24" s="176" t="s">
        <v>469</v>
      </c>
      <c r="AI24" s="178"/>
      <c r="AJ24" s="178"/>
      <c r="AK24" s="178"/>
      <c r="AL24" s="179"/>
    </row>
    <row r="25" spans="2:41">
      <c r="D25" s="306"/>
      <c r="F25" s="306"/>
      <c r="AI25" s="179" t="s">
        <v>466</v>
      </c>
      <c r="AJ25" s="179"/>
      <c r="AK25" s="179"/>
    </row>
    <row r="26" spans="2:41">
      <c r="D26" s="306"/>
      <c r="E26" s="323"/>
      <c r="F26" s="2"/>
      <c r="AJ26" s="176" t="s">
        <v>467</v>
      </c>
      <c r="AK26" s="178"/>
    </row>
    <row r="27" spans="2:41">
      <c r="D27" s="306"/>
      <c r="F27" s="2"/>
      <c r="AK27" s="179" t="s">
        <v>468</v>
      </c>
    </row>
    <row r="28" spans="2:41">
      <c r="D28" s="306"/>
      <c r="F28" s="2"/>
    </row>
    <row r="29" spans="2:41">
      <c r="D29" s="306"/>
      <c r="E29" s="7"/>
      <c r="F29" s="2"/>
    </row>
    <row r="30" spans="2:41">
      <c r="E30" s="7"/>
      <c r="F30" s="2"/>
    </row>
    <row r="31" spans="2:41">
      <c r="F31" s="306"/>
    </row>
  </sheetData>
  <mergeCells count="10">
    <mergeCell ref="A6:E6"/>
    <mergeCell ref="A1:A2"/>
    <mergeCell ref="B1:B2"/>
    <mergeCell ref="D1:E1"/>
    <mergeCell ref="C1:C2"/>
    <mergeCell ref="F1:L1"/>
    <mergeCell ref="M1:N1"/>
    <mergeCell ref="O1:P1"/>
    <mergeCell ref="Q1:Q2"/>
    <mergeCell ref="R1:AO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8"/>
  <sheetViews>
    <sheetView workbookViewId="0">
      <pane ySplit="2" topLeftCell="A3" activePane="bottomLeft" state="frozen"/>
      <selection pane="bottomLeft" activeCell="D31" sqref="D31"/>
    </sheetView>
  </sheetViews>
  <sheetFormatPr defaultRowHeight="11.25"/>
  <cols>
    <col min="1" max="1" width="7.5703125" style="7" bestFit="1" customWidth="1"/>
    <col min="2" max="2" width="2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1" customFormat="1" ht="15.75" customHeight="1">
      <c r="A1" s="579" t="s">
        <v>31</v>
      </c>
      <c r="B1" s="580"/>
      <c r="C1" s="580"/>
      <c r="D1" s="581"/>
      <c r="E1" s="583" t="s">
        <v>520</v>
      </c>
      <c r="F1" s="584"/>
      <c r="G1" s="584"/>
      <c r="H1" s="584"/>
      <c r="I1" s="584"/>
      <c r="J1" s="584"/>
      <c r="K1" s="584"/>
      <c r="L1" s="584"/>
      <c r="M1" s="584"/>
      <c r="N1" s="584"/>
      <c r="O1" s="584"/>
      <c r="P1" s="584"/>
      <c r="Q1" s="584"/>
      <c r="R1" s="571" t="s">
        <v>68</v>
      </c>
      <c r="S1" s="591" t="s">
        <v>154</v>
      </c>
      <c r="T1" s="579" t="s">
        <v>13</v>
      </c>
      <c r="U1" s="580"/>
      <c r="V1" s="580"/>
      <c r="W1" s="580"/>
      <c r="X1" s="580"/>
      <c r="Y1" s="580"/>
      <c r="Z1" s="580"/>
      <c r="AA1" s="580"/>
      <c r="AB1" s="580"/>
      <c r="AC1" s="581"/>
      <c r="AD1" s="582" t="s">
        <v>14</v>
      </c>
      <c r="AE1" s="582"/>
      <c r="AF1" s="582"/>
      <c r="AG1" s="582"/>
      <c r="AH1" s="582"/>
      <c r="AI1" s="582"/>
      <c r="AJ1" s="582"/>
      <c r="AK1" s="582"/>
      <c r="AL1" s="582"/>
      <c r="AM1" s="579" t="s">
        <v>15</v>
      </c>
      <c r="AN1" s="580"/>
      <c r="AO1" s="580"/>
      <c r="AP1" s="580"/>
      <c r="AQ1" s="580"/>
      <c r="AR1" s="580"/>
      <c r="AS1" s="580"/>
      <c r="AT1" s="580"/>
      <c r="AU1" s="580"/>
      <c r="AV1" s="581"/>
      <c r="AW1" s="593" t="s">
        <v>16</v>
      </c>
      <c r="AX1" s="593"/>
      <c r="AY1" s="593"/>
      <c r="AZ1" s="593"/>
      <c r="BA1" s="593"/>
      <c r="BB1" s="593"/>
      <c r="BC1" s="593"/>
      <c r="BD1" s="593"/>
      <c r="BE1" s="594" t="s">
        <v>17</v>
      </c>
      <c r="BF1" s="595"/>
      <c r="BG1" s="595"/>
      <c r="BH1" s="595"/>
      <c r="BI1" s="596"/>
    </row>
    <row r="2" spans="1:61" s="4" customFormat="1" ht="45.75" customHeight="1" thickBot="1">
      <c r="A2" s="76" t="s">
        <v>19</v>
      </c>
      <c r="B2" s="86" t="s">
        <v>0</v>
      </c>
      <c r="C2" s="62" t="s">
        <v>11</v>
      </c>
      <c r="D2" s="63" t="s">
        <v>12</v>
      </c>
      <c r="E2" s="51" t="s">
        <v>69</v>
      </c>
      <c r="F2" s="37" t="s">
        <v>70</v>
      </c>
      <c r="G2" s="37" t="s">
        <v>246</v>
      </c>
      <c r="H2" s="37" t="s">
        <v>71</v>
      </c>
      <c r="I2" s="589" t="s">
        <v>29</v>
      </c>
      <c r="J2" s="590"/>
      <c r="K2" s="37" t="s">
        <v>145</v>
      </c>
      <c r="L2" s="37" t="s">
        <v>146</v>
      </c>
      <c r="M2" s="37" t="s">
        <v>90</v>
      </c>
      <c r="N2" s="37" t="s">
        <v>503</v>
      </c>
      <c r="O2" s="37" t="s">
        <v>153</v>
      </c>
      <c r="P2" s="92" t="s">
        <v>96</v>
      </c>
      <c r="Q2" s="114" t="s">
        <v>95</v>
      </c>
      <c r="R2" s="572"/>
      <c r="S2" s="592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585" t="s">
        <v>29</v>
      </c>
      <c r="AC2" s="586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68" t="s">
        <v>72</v>
      </c>
      <c r="AJ2" s="68" t="s">
        <v>73</v>
      </c>
      <c r="AK2" s="587" t="s">
        <v>29</v>
      </c>
      <c r="AL2" s="588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585" t="s">
        <v>29</v>
      </c>
      <c r="AV2" s="586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585" t="s">
        <v>29</v>
      </c>
      <c r="BI2" s="586"/>
    </row>
    <row r="3" spans="1:61" s="5" customFormat="1">
      <c r="A3" s="310" t="str">
        <f>'1-συμβολαια'!A3</f>
        <v>2ο</v>
      </c>
      <c r="B3" s="309" t="str">
        <f>'1-συμβολαια'!C3</f>
        <v>δάνειο τοκοχρεωλυτικό</v>
      </c>
      <c r="C3" s="286" t="str">
        <f>'4-πολλυπρ'!D3</f>
        <v>τραπεζα ;;;??? [= ;;;???καβαλας</v>
      </c>
      <c r="D3" s="286" t="str">
        <f>'4-πολλυπρ'!I3</f>
        <v>219-49</v>
      </c>
      <c r="E3" s="286"/>
      <c r="F3" s="312"/>
      <c r="G3" s="303"/>
      <c r="H3" s="303"/>
      <c r="I3" s="311"/>
      <c r="J3" s="311"/>
      <c r="K3" s="303"/>
      <c r="L3" s="303"/>
      <c r="M3" s="303"/>
      <c r="N3" s="303"/>
      <c r="O3" s="303"/>
      <c r="P3" s="286"/>
      <c r="Q3" s="286"/>
      <c r="R3" s="286"/>
      <c r="S3" s="419"/>
      <c r="T3" s="420"/>
      <c r="U3" s="71"/>
      <c r="V3" s="421" t="s">
        <v>403</v>
      </c>
      <c r="W3" s="71"/>
      <c r="X3" s="421" t="s">
        <v>9</v>
      </c>
      <c r="Y3" s="422"/>
      <c r="Z3" s="71"/>
      <c r="AA3" s="71"/>
      <c r="AB3" s="71"/>
      <c r="AC3" s="71"/>
      <c r="AD3" s="420"/>
      <c r="AE3" s="71"/>
      <c r="AF3" s="71"/>
      <c r="AG3" s="71"/>
      <c r="AH3" s="71"/>
      <c r="AI3" s="290"/>
      <c r="AJ3" s="290"/>
      <c r="AK3" s="290"/>
      <c r="AL3" s="71"/>
      <c r="AM3" s="71"/>
      <c r="AN3" s="71"/>
      <c r="AO3" s="421" t="s">
        <v>403</v>
      </c>
      <c r="AP3" s="71"/>
      <c r="AQ3" s="421" t="s">
        <v>9</v>
      </c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420"/>
      <c r="BH3" s="71"/>
      <c r="BI3" s="71"/>
    </row>
    <row r="4" spans="1:61" s="5" customFormat="1">
      <c r="A4" s="310">
        <f>'1-συμβολαια'!A4</f>
        <v>0</v>
      </c>
      <c r="B4" s="309" t="str">
        <f>'1-συμβολαια'!C4</f>
        <v>υποθήκη δανείου</v>
      </c>
      <c r="C4" s="286" t="str">
        <f>'4-πολλυπρ'!D4</f>
        <v>τραπεζα ;;;??? [= ;;;???καβαλας</v>
      </c>
      <c r="D4" s="286" t="str">
        <f>'4-πολλυπρ'!I4</f>
        <v>219-49</v>
      </c>
      <c r="E4" s="286">
        <v>1</v>
      </c>
      <c r="F4" s="312">
        <f t="shared" ref="F4" si="0">E4*300</f>
        <v>300</v>
      </c>
      <c r="G4" s="303">
        <v>300</v>
      </c>
      <c r="H4" s="303">
        <f t="shared" ref="H4" si="1">F4+G4</f>
        <v>600</v>
      </c>
      <c r="I4" s="311" t="s">
        <v>151</v>
      </c>
      <c r="J4" s="311" t="s">
        <v>152</v>
      </c>
      <c r="K4" s="303">
        <v>500</v>
      </c>
      <c r="L4" s="303">
        <v>500</v>
      </c>
      <c r="M4" s="303">
        <v>80</v>
      </c>
      <c r="N4" s="303"/>
      <c r="O4" s="303">
        <f t="shared" ref="O4" si="2">K4+L4</f>
        <v>1000</v>
      </c>
      <c r="P4" s="286"/>
      <c r="Q4" s="286"/>
      <c r="R4" s="286"/>
      <c r="S4" s="419"/>
      <c r="T4" s="420"/>
      <c r="U4" s="71"/>
      <c r="V4" s="421" t="s">
        <v>403</v>
      </c>
      <c r="W4" s="71"/>
      <c r="X4" s="421" t="s">
        <v>9</v>
      </c>
      <c r="Y4" s="422"/>
      <c r="Z4" s="71"/>
      <c r="AA4" s="71"/>
      <c r="AB4" s="71"/>
      <c r="AC4" s="71"/>
      <c r="AD4" s="420"/>
      <c r="AE4" s="71"/>
      <c r="AF4" s="71"/>
      <c r="AG4" s="71"/>
      <c r="AH4" s="71"/>
      <c r="AI4" s="290"/>
      <c r="AJ4" s="290"/>
      <c r="AK4" s="290"/>
      <c r="AL4" s="71"/>
      <c r="AM4" s="71"/>
      <c r="AN4" s="71"/>
      <c r="AO4" s="421" t="s">
        <v>403</v>
      </c>
      <c r="AP4" s="71"/>
      <c r="AQ4" s="421" t="s">
        <v>9</v>
      </c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420"/>
      <c r="BH4" s="71"/>
      <c r="BI4" s="71"/>
    </row>
    <row r="5" spans="1:61" s="5" customFormat="1" ht="12" thickBot="1">
      <c r="A5" s="423">
        <f>'1-συμβολαια'!A5</f>
        <v>0</v>
      </c>
      <c r="B5" s="424" t="str">
        <f>'1-συμβολαια'!C5</f>
        <v>δανείου ΤΟΚΟΙ</v>
      </c>
      <c r="C5" s="376" t="str">
        <f>'4-πολλυπρ'!D5</f>
        <v>τραπεζα ;;;??? [= ;;;???καβαλας</v>
      </c>
      <c r="D5" s="376" t="str">
        <f>'4-πολλυπρ'!I5</f>
        <v>219-49</v>
      </c>
      <c r="E5" s="376"/>
      <c r="F5" s="425"/>
      <c r="G5" s="376"/>
      <c r="H5" s="376"/>
      <c r="I5" s="426"/>
      <c r="J5" s="426"/>
      <c r="K5" s="376"/>
      <c r="L5" s="376"/>
      <c r="M5" s="376"/>
      <c r="N5" s="376"/>
      <c r="O5" s="376"/>
      <c r="P5" s="376"/>
      <c r="Q5" s="376"/>
      <c r="R5" s="376"/>
      <c r="S5" s="427"/>
      <c r="T5" s="428"/>
      <c r="U5" s="381"/>
      <c r="V5" s="429" t="s">
        <v>403</v>
      </c>
      <c r="W5" s="381"/>
      <c r="X5" s="429" t="s">
        <v>9</v>
      </c>
      <c r="Y5" s="422"/>
      <c r="Z5" s="71"/>
      <c r="AA5" s="71"/>
      <c r="AB5" s="71"/>
      <c r="AC5" s="71"/>
      <c r="AD5" s="420"/>
      <c r="AE5" s="71"/>
      <c r="AF5" s="71"/>
      <c r="AG5" s="71"/>
      <c r="AH5" s="71"/>
      <c r="AI5" s="290"/>
      <c r="AJ5" s="290"/>
      <c r="AK5" s="290"/>
      <c r="AL5" s="71"/>
      <c r="AM5" s="71"/>
      <c r="AN5" s="71"/>
      <c r="AO5" s="421" t="s">
        <v>403</v>
      </c>
      <c r="AP5" s="71"/>
      <c r="AQ5" s="421" t="s">
        <v>9</v>
      </c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420"/>
      <c r="BH5" s="71"/>
      <c r="BI5" s="71"/>
    </row>
    <row r="6" spans="1:61">
      <c r="A6" s="576" t="s">
        <v>35</v>
      </c>
      <c r="B6" s="577"/>
      <c r="C6" s="577"/>
      <c r="D6" s="578"/>
      <c r="E6" s="69">
        <f>SUM(E3:E5)</f>
        <v>1</v>
      </c>
      <c r="F6" s="69">
        <f>SUM(F3:F5)</f>
        <v>300</v>
      </c>
      <c r="G6" s="69">
        <f>SUM(G3:G5)</f>
        <v>300</v>
      </c>
      <c r="H6" s="69">
        <f>SUM(H3:H5)</f>
        <v>600</v>
      </c>
      <c r="I6" s="69"/>
      <c r="J6" s="69"/>
      <c r="K6" s="69">
        <f t="shared" ref="K6:R6" si="3">SUM(K3:K5)</f>
        <v>500</v>
      </c>
      <c r="L6" s="69">
        <f t="shared" si="3"/>
        <v>500</v>
      </c>
      <c r="M6" s="69">
        <f t="shared" si="3"/>
        <v>80</v>
      </c>
      <c r="N6" s="69">
        <f t="shared" si="3"/>
        <v>0</v>
      </c>
      <c r="O6" s="69">
        <f t="shared" si="3"/>
        <v>1000</v>
      </c>
      <c r="P6" s="64">
        <f t="shared" si="3"/>
        <v>0</v>
      </c>
      <c r="Q6" s="64">
        <f t="shared" si="3"/>
        <v>0</v>
      </c>
      <c r="R6" s="64">
        <f t="shared" si="3"/>
        <v>0</v>
      </c>
      <c r="S6" s="64"/>
      <c r="T6" s="141"/>
      <c r="U6" s="64">
        <f>SUM(U3:U5)</f>
        <v>0</v>
      </c>
      <c r="V6" s="64"/>
      <c r="W6" s="64">
        <f>SUM(W3:W5)</f>
        <v>0</v>
      </c>
      <c r="X6" s="64"/>
      <c r="Y6" s="64">
        <f>SUM(Y3:Y5)</f>
        <v>0</v>
      </c>
      <c r="Z6" s="64">
        <f>SUM(Z3:Z5)</f>
        <v>0</v>
      </c>
      <c r="AA6" s="64">
        <f>SUM(AA3:AA5)</f>
        <v>0</v>
      </c>
      <c r="AB6" s="64">
        <f>SUM(AB3:AB5)</f>
        <v>0</v>
      </c>
      <c r="AC6" s="64">
        <f>SUM(AC3:AC5)</f>
        <v>0</v>
      </c>
      <c r="AD6" s="141"/>
      <c r="AE6" s="64">
        <f t="shared" ref="AE6:AJ6" si="4">SUM(AE3:AE5)</f>
        <v>0</v>
      </c>
      <c r="AF6" s="64">
        <f t="shared" si="4"/>
        <v>0</v>
      </c>
      <c r="AG6" s="64">
        <f t="shared" si="4"/>
        <v>0</v>
      </c>
      <c r="AH6" s="64">
        <f t="shared" si="4"/>
        <v>0</v>
      </c>
      <c r="AI6" s="69">
        <f t="shared" si="4"/>
        <v>0</v>
      </c>
      <c r="AJ6" s="69">
        <f t="shared" si="4"/>
        <v>0</v>
      </c>
      <c r="AK6" s="69"/>
      <c r="AL6" s="64">
        <f>SUM(AL3:AL5)</f>
        <v>0</v>
      </c>
      <c r="AM6" s="64">
        <f>SUM(AM3:AM5)</f>
        <v>0</v>
      </c>
      <c r="AN6" s="64">
        <f>SUM(AN3:AN5)</f>
        <v>0</v>
      </c>
      <c r="AO6" s="64"/>
      <c r="AP6" s="64">
        <f t="shared" ref="AP6:BI6" si="5">SUM(AP3:AP5)</f>
        <v>0</v>
      </c>
      <c r="AQ6" s="64">
        <f t="shared" si="5"/>
        <v>0</v>
      </c>
      <c r="AR6" s="64">
        <f t="shared" si="5"/>
        <v>0</v>
      </c>
      <c r="AS6" s="64">
        <f t="shared" si="5"/>
        <v>0</v>
      </c>
      <c r="AT6" s="64">
        <f t="shared" si="5"/>
        <v>0</v>
      </c>
      <c r="AU6" s="64">
        <f t="shared" si="5"/>
        <v>0</v>
      </c>
      <c r="AV6" s="64">
        <f t="shared" si="5"/>
        <v>0</v>
      </c>
      <c r="AW6" s="64">
        <f t="shared" si="5"/>
        <v>0</v>
      </c>
      <c r="AX6" s="64">
        <f t="shared" si="5"/>
        <v>0</v>
      </c>
      <c r="AY6" s="64">
        <f t="shared" si="5"/>
        <v>0</v>
      </c>
      <c r="AZ6" s="64">
        <f t="shared" si="5"/>
        <v>0</v>
      </c>
      <c r="BA6" s="64">
        <f t="shared" si="5"/>
        <v>0</v>
      </c>
      <c r="BB6" s="64">
        <f t="shared" si="5"/>
        <v>0</v>
      </c>
      <c r="BC6" s="64">
        <f t="shared" si="5"/>
        <v>0</v>
      </c>
      <c r="BD6" s="64">
        <f t="shared" si="5"/>
        <v>0</v>
      </c>
      <c r="BE6" s="64">
        <f t="shared" si="5"/>
        <v>0</v>
      </c>
      <c r="BF6" s="64">
        <f t="shared" si="5"/>
        <v>0</v>
      </c>
      <c r="BG6" s="64">
        <f t="shared" si="5"/>
        <v>0</v>
      </c>
      <c r="BH6" s="64">
        <f t="shared" si="5"/>
        <v>0</v>
      </c>
      <c r="BI6" s="64">
        <f t="shared" si="5"/>
        <v>0</v>
      </c>
    </row>
    <row r="8" spans="1:61">
      <c r="G8" s="144"/>
      <c r="H8" s="144"/>
      <c r="I8" s="144"/>
      <c r="J8" s="144"/>
      <c r="K8" s="144" t="s">
        <v>510</v>
      </c>
      <c r="L8" s="117"/>
      <c r="M8" s="117"/>
      <c r="N8" s="117"/>
      <c r="S8" s="190" t="s">
        <v>154</v>
      </c>
      <c r="Z8" s="2"/>
      <c r="AB8" s="117" t="s">
        <v>98</v>
      </c>
      <c r="AI8" s="237" t="s">
        <v>99</v>
      </c>
    </row>
    <row r="9" spans="1:61">
      <c r="F9" s="3"/>
      <c r="G9" s="3"/>
      <c r="H9" s="3"/>
      <c r="I9" s="167" t="s">
        <v>147</v>
      </c>
      <c r="J9" s="119"/>
      <c r="L9" s="144"/>
      <c r="M9" s="3"/>
      <c r="N9" s="3"/>
      <c r="O9" s="3"/>
      <c r="P9" s="167" t="s">
        <v>155</v>
      </c>
      <c r="S9" s="8"/>
    </row>
    <row r="10" spans="1:61">
      <c r="E10" s="118"/>
      <c r="F10" s="3"/>
      <c r="G10" s="3"/>
      <c r="H10" s="3"/>
      <c r="I10" s="119" t="s">
        <v>148</v>
      </c>
      <c r="J10" s="119"/>
      <c r="L10" s="3"/>
      <c r="M10" s="3"/>
      <c r="N10" s="3"/>
      <c r="O10" s="3"/>
      <c r="Q10" s="119" t="s">
        <v>156</v>
      </c>
      <c r="S10" s="8"/>
    </row>
    <row r="11" spans="1:61">
      <c r="I11" s="119"/>
      <c r="J11" s="167" t="s">
        <v>149</v>
      </c>
      <c r="M11" s="161" t="s">
        <v>418</v>
      </c>
      <c r="N11" s="161"/>
      <c r="S11" s="8"/>
    </row>
    <row r="12" spans="1:61">
      <c r="J12" s="119" t="s">
        <v>150</v>
      </c>
      <c r="S12" s="8"/>
    </row>
    <row r="13" spans="1:61">
      <c r="S13" s="8"/>
      <c r="T13" s="8"/>
      <c r="U13" s="8"/>
      <c r="V13" s="8"/>
    </row>
    <row r="14" spans="1:61">
      <c r="S14" s="8"/>
    </row>
    <row r="15" spans="1:61" ht="15.75">
      <c r="B15" s="333" t="s">
        <v>515</v>
      </c>
      <c r="S15" s="8"/>
    </row>
    <row r="16" spans="1:61">
      <c r="B16" s="138"/>
    </row>
    <row r="18" spans="16:20">
      <c r="P18" s="2"/>
      <c r="Q18" s="2"/>
      <c r="R18" s="2"/>
      <c r="S18" s="2"/>
      <c r="T18" s="142"/>
    </row>
  </sheetData>
  <mergeCells count="15">
    <mergeCell ref="AM1:AV1"/>
    <mergeCell ref="AW1:BD1"/>
    <mergeCell ref="BE1:BI1"/>
    <mergeCell ref="T1:AC1"/>
    <mergeCell ref="BH2:BI2"/>
    <mergeCell ref="AU2:AV2"/>
    <mergeCell ref="A6:D6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A22" sqref="A22"/>
    </sheetView>
  </sheetViews>
  <sheetFormatPr defaultRowHeight="11.25"/>
  <cols>
    <col min="1" max="1" width="10.5703125" style="7" bestFit="1" customWidth="1"/>
    <col min="2" max="2" width="62.5703125" style="88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9" customWidth="1"/>
    <col min="19" max="19" width="11.42578125" style="79" bestFit="1" customWidth="1"/>
    <col min="20" max="20" width="13" style="79" customWidth="1"/>
    <col min="21" max="16384" width="9.140625" style="3"/>
  </cols>
  <sheetData>
    <row r="1" spans="1:20" s="4" customFormat="1" ht="15.75" customHeight="1">
      <c r="A1" s="602" t="s">
        <v>31</v>
      </c>
      <c r="B1" s="603"/>
      <c r="C1" s="603"/>
      <c r="D1" s="604"/>
      <c r="E1" s="605" t="s">
        <v>159</v>
      </c>
      <c r="F1" s="606"/>
      <c r="G1" s="606"/>
      <c r="H1" s="606"/>
      <c r="I1" s="597" t="s">
        <v>153</v>
      </c>
      <c r="J1" s="597"/>
      <c r="K1" s="597"/>
      <c r="L1" s="597"/>
      <c r="M1" s="597"/>
      <c r="N1" s="597"/>
      <c r="O1" s="597"/>
      <c r="P1" s="597"/>
      <c r="Q1" s="598" t="s">
        <v>29</v>
      </c>
      <c r="R1" s="599"/>
      <c r="S1" s="599"/>
      <c r="T1" s="599"/>
    </row>
    <row r="2" spans="1:20" s="4" customFormat="1" ht="23.25" thickBot="1">
      <c r="A2" s="9" t="s">
        <v>19</v>
      </c>
      <c r="B2" s="157" t="s">
        <v>0</v>
      </c>
      <c r="C2" s="51" t="s">
        <v>11</v>
      </c>
      <c r="D2" s="158" t="s">
        <v>12</v>
      </c>
      <c r="E2" s="37" t="s">
        <v>404</v>
      </c>
      <c r="F2" s="607" t="s">
        <v>29</v>
      </c>
      <c r="G2" s="608"/>
      <c r="H2" s="609"/>
      <c r="I2" s="37" t="s">
        <v>87</v>
      </c>
      <c r="J2" s="51" t="s">
        <v>88</v>
      </c>
      <c r="K2" s="51" t="s">
        <v>90</v>
      </c>
      <c r="L2" s="51" t="s">
        <v>228</v>
      </c>
      <c r="M2" s="51" t="s">
        <v>229</v>
      </c>
      <c r="N2" s="51" t="s">
        <v>230</v>
      </c>
      <c r="O2" s="51"/>
      <c r="P2" s="51" t="s">
        <v>45</v>
      </c>
      <c r="Q2" s="600"/>
      <c r="R2" s="601"/>
      <c r="S2" s="601"/>
      <c r="T2" s="601"/>
    </row>
    <row r="3" spans="1:20">
      <c r="A3" s="29" t="str">
        <f>'1-συμβολαια'!A3</f>
        <v>2ο</v>
      </c>
      <c r="B3" s="87" t="str">
        <f>'1-συμβολαια'!C3</f>
        <v>δάνειο τοκοχρεωλυτικό</v>
      </c>
      <c r="C3" s="14" t="str">
        <f>'4-πολλυπρ'!D3</f>
        <v>τραπεζα ;;;??? [= ;;;???καβαλας</v>
      </c>
      <c r="D3" s="14" t="str">
        <f>'4-πολλυπρ'!I3</f>
        <v>219-49</v>
      </c>
      <c r="E3" s="19"/>
      <c r="F3" s="147"/>
      <c r="G3" s="147"/>
      <c r="H3" s="33"/>
      <c r="I3" s="19"/>
      <c r="J3" s="19"/>
      <c r="K3" s="241"/>
      <c r="L3" s="19"/>
      <c r="M3" s="19"/>
      <c r="N3" s="19"/>
      <c r="O3" s="19"/>
      <c r="P3" s="19">
        <f t="shared" ref="P3:P5" si="0">SUM(I3:O3)</f>
        <v>0</v>
      </c>
      <c r="Q3" s="133"/>
      <c r="R3" s="133"/>
      <c r="S3" s="159"/>
      <c r="T3" s="78"/>
    </row>
    <row r="4" spans="1:20">
      <c r="A4" s="29">
        <f>'1-συμβολαια'!A4</f>
        <v>0</v>
      </c>
      <c r="B4" s="87" t="str">
        <f>'1-συμβολαια'!C4</f>
        <v>υποθήκη δανείου</v>
      </c>
      <c r="C4" s="14" t="str">
        <f>'4-πολλυπρ'!D4</f>
        <v>τραπεζα ;;;??? [= ;;;???καβαλας</v>
      </c>
      <c r="D4" s="14" t="str">
        <f>'4-πολλυπρ'!I4</f>
        <v>219-49</v>
      </c>
      <c r="E4" s="19"/>
      <c r="F4" s="147"/>
      <c r="G4" s="147"/>
      <c r="H4" s="33"/>
      <c r="I4" s="19"/>
      <c r="J4" s="19"/>
      <c r="K4" s="241"/>
      <c r="L4" s="19"/>
      <c r="M4" s="19"/>
      <c r="N4" s="19"/>
      <c r="O4" s="19"/>
      <c r="P4" s="19">
        <f t="shared" si="0"/>
        <v>0</v>
      </c>
      <c r="Q4" s="133"/>
      <c r="R4" s="133"/>
      <c r="S4" s="159"/>
      <c r="T4" s="78"/>
    </row>
    <row r="5" spans="1:20">
      <c r="A5" s="29">
        <f>'1-συμβολαια'!A5</f>
        <v>0</v>
      </c>
      <c r="B5" s="87" t="str">
        <f>'1-συμβολαια'!C5</f>
        <v>δανείου ΤΟΚΟΙ</v>
      </c>
      <c r="C5" s="14" t="str">
        <f>'4-πολλυπρ'!D5</f>
        <v>τραπεζα ;;;??? [= ;;;???καβαλας</v>
      </c>
      <c r="D5" s="14" t="str">
        <f>'4-πολλυπρ'!I5</f>
        <v>219-49</v>
      </c>
      <c r="E5" s="19"/>
      <c r="F5" s="147"/>
      <c r="G5" s="147"/>
      <c r="H5" s="33"/>
      <c r="I5" s="19"/>
      <c r="J5" s="19"/>
      <c r="K5" s="241"/>
      <c r="L5" s="19"/>
      <c r="M5" s="19"/>
      <c r="N5" s="19"/>
      <c r="O5" s="19"/>
      <c r="P5" s="19">
        <f t="shared" si="0"/>
        <v>0</v>
      </c>
      <c r="Q5" s="133"/>
      <c r="R5" s="133"/>
      <c r="S5" s="159"/>
      <c r="T5" s="78"/>
    </row>
    <row r="6" spans="1:20">
      <c r="A6" s="576" t="s">
        <v>35</v>
      </c>
      <c r="B6" s="577"/>
      <c r="C6" s="577"/>
      <c r="D6" s="578"/>
      <c r="E6" s="69">
        <f>SUM(E3:E5)</f>
        <v>0</v>
      </c>
      <c r="F6" s="64"/>
      <c r="G6" s="64"/>
      <c r="H6" s="64"/>
      <c r="I6" s="69">
        <f t="shared" ref="I6:Q6" si="1">SUM(I3:I5)</f>
        <v>0</v>
      </c>
      <c r="J6" s="69">
        <f t="shared" si="1"/>
        <v>0</v>
      </c>
      <c r="K6" s="69">
        <f t="shared" si="1"/>
        <v>0</v>
      </c>
      <c r="L6" s="69">
        <f t="shared" si="1"/>
        <v>0</v>
      </c>
      <c r="M6" s="69">
        <f t="shared" si="1"/>
        <v>0</v>
      </c>
      <c r="N6" s="69">
        <f t="shared" si="1"/>
        <v>0</v>
      </c>
      <c r="O6" s="69">
        <f t="shared" si="1"/>
        <v>0</v>
      </c>
      <c r="P6" s="69">
        <f t="shared" si="1"/>
        <v>0</v>
      </c>
      <c r="Q6" s="80">
        <f t="shared" si="1"/>
        <v>0</v>
      </c>
      <c r="R6" s="148"/>
      <c r="S6" s="3"/>
      <c r="T6" s="3"/>
    </row>
    <row r="8" spans="1:20" ht="15.75" customHeight="1">
      <c r="I8" s="139" t="s">
        <v>521</v>
      </c>
      <c r="L8" s="139" t="s">
        <v>522</v>
      </c>
      <c r="R8" s="160"/>
      <c r="S8" s="84"/>
      <c r="T8" s="160"/>
    </row>
    <row r="9" spans="1:20">
      <c r="F9" s="167" t="s">
        <v>157</v>
      </c>
      <c r="G9" s="119"/>
      <c r="H9" s="79"/>
      <c r="L9" s="182" t="s">
        <v>197</v>
      </c>
      <c r="R9" s="2"/>
    </row>
    <row r="10" spans="1:20">
      <c r="F10" s="79"/>
      <c r="G10" s="119" t="s">
        <v>158</v>
      </c>
      <c r="M10" s="181" t="s">
        <v>198</v>
      </c>
      <c r="Q10" s="2"/>
      <c r="R10" s="2"/>
    </row>
    <row r="11" spans="1:20">
      <c r="N11" s="161" t="s">
        <v>199</v>
      </c>
      <c r="Q11" s="2"/>
      <c r="R11" s="2"/>
    </row>
    <row r="12" spans="1:20">
      <c r="Q12" s="2"/>
      <c r="R12" s="2"/>
    </row>
    <row r="13" spans="1:20">
      <c r="B13" s="137"/>
    </row>
    <row r="14" spans="1:20">
      <c r="B14" s="138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8"/>
  <sheetViews>
    <sheetView topLeftCell="I1" workbookViewId="0">
      <pane ySplit="2" topLeftCell="A3" activePane="bottomLeft" state="frozen"/>
      <selection pane="bottomLeft" activeCell="AG3" sqref="AG3"/>
    </sheetView>
  </sheetViews>
  <sheetFormatPr defaultRowHeight="11.25"/>
  <cols>
    <col min="1" max="1" width="6" style="3" bestFit="1" customWidth="1"/>
    <col min="2" max="2" width="18.7109375" style="3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621" t="s">
        <v>320</v>
      </c>
      <c r="B1" s="622"/>
      <c r="C1" s="622"/>
      <c r="D1" s="622"/>
      <c r="E1" s="622"/>
      <c r="F1" s="622"/>
      <c r="G1" s="622"/>
      <c r="H1" s="622"/>
      <c r="I1" s="622"/>
      <c r="J1" s="622"/>
      <c r="K1" s="622"/>
      <c r="L1" s="622"/>
      <c r="M1" s="622"/>
      <c r="N1" s="622"/>
      <c r="O1" s="622"/>
      <c r="P1" s="622"/>
      <c r="Q1" s="622"/>
      <c r="R1" s="622"/>
      <c r="S1" s="622"/>
      <c r="T1" s="622"/>
      <c r="U1" s="622"/>
      <c r="V1" s="622"/>
      <c r="W1" s="622"/>
      <c r="X1" s="622"/>
      <c r="Y1" s="622"/>
      <c r="Z1" s="622"/>
      <c r="AA1" s="622"/>
      <c r="AB1" s="622"/>
      <c r="AC1" s="622"/>
      <c r="AD1" s="622"/>
      <c r="AE1" s="623" t="s">
        <v>45</v>
      </c>
      <c r="AF1" s="625" t="s">
        <v>523</v>
      </c>
      <c r="AG1" s="627" t="s">
        <v>33</v>
      </c>
      <c r="AH1" s="610" t="s">
        <v>330</v>
      </c>
      <c r="AI1" s="612" t="s">
        <v>83</v>
      </c>
      <c r="AJ1" s="613"/>
      <c r="AK1" s="613"/>
      <c r="AL1" s="614"/>
    </row>
    <row r="2" spans="1:38" ht="12" thickBot="1">
      <c r="A2" s="208"/>
      <c r="B2" s="209" t="s">
        <v>329</v>
      </c>
      <c r="C2" s="209" t="s">
        <v>84</v>
      </c>
      <c r="D2" s="210" t="s">
        <v>321</v>
      </c>
      <c r="E2" s="185" t="s">
        <v>31</v>
      </c>
      <c r="F2" s="185" t="s">
        <v>322</v>
      </c>
      <c r="G2" s="185" t="s">
        <v>323</v>
      </c>
      <c r="H2" s="185" t="s">
        <v>324</v>
      </c>
      <c r="I2" s="185" t="s">
        <v>325</v>
      </c>
      <c r="J2" s="185" t="s">
        <v>326</v>
      </c>
      <c r="K2" s="585" t="s">
        <v>29</v>
      </c>
      <c r="L2" s="586"/>
      <c r="M2" s="194" t="s">
        <v>327</v>
      </c>
      <c r="N2" s="194" t="s">
        <v>31</v>
      </c>
      <c r="O2" s="194" t="s">
        <v>322</v>
      </c>
      <c r="P2" s="194" t="s">
        <v>323</v>
      </c>
      <c r="Q2" s="194" t="s">
        <v>324</v>
      </c>
      <c r="R2" s="194" t="s">
        <v>325</v>
      </c>
      <c r="S2" s="194" t="s">
        <v>326</v>
      </c>
      <c r="T2" s="587" t="s">
        <v>29</v>
      </c>
      <c r="U2" s="588"/>
      <c r="V2" s="185" t="s">
        <v>328</v>
      </c>
      <c r="W2" s="185" t="s">
        <v>31</v>
      </c>
      <c r="X2" s="185" t="s">
        <v>322</v>
      </c>
      <c r="Y2" s="185" t="s">
        <v>323</v>
      </c>
      <c r="Z2" s="185" t="s">
        <v>324</v>
      </c>
      <c r="AA2" s="185" t="s">
        <v>325</v>
      </c>
      <c r="AB2" s="185" t="s">
        <v>326</v>
      </c>
      <c r="AC2" s="585" t="s">
        <v>29</v>
      </c>
      <c r="AD2" s="586"/>
      <c r="AE2" s="624"/>
      <c r="AF2" s="626"/>
      <c r="AG2" s="628"/>
      <c r="AH2" s="611"/>
      <c r="AI2" s="615"/>
      <c r="AJ2" s="616"/>
      <c r="AK2" s="616"/>
      <c r="AL2" s="617"/>
    </row>
    <row r="3" spans="1:38" s="5" customFormat="1">
      <c r="A3" s="320" t="str">
        <f>'1-συμβολαια'!A3</f>
        <v>2ο</v>
      </c>
      <c r="B3" s="71" t="str">
        <f>'1-συμβολαια'!C3</f>
        <v>δάνειο τοκοχρεωλυτικό</v>
      </c>
      <c r="C3" s="314">
        <f>'1-συμβολαια'!D3</f>
        <v>3000000</v>
      </c>
      <c r="D3" s="314">
        <f t="shared" ref="D3:D5" si="0">C3*1.3%</f>
        <v>39000</v>
      </c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314"/>
      <c r="Q3" s="314"/>
      <c r="R3" s="314"/>
      <c r="S3" s="314"/>
      <c r="T3" s="314"/>
      <c r="U3" s="314"/>
      <c r="V3" s="314"/>
      <c r="W3" s="314"/>
      <c r="X3" s="314"/>
      <c r="Y3" s="314"/>
      <c r="Z3" s="314"/>
      <c r="AA3" s="314"/>
      <c r="AB3" s="314"/>
      <c r="AC3" s="314"/>
      <c r="AD3" s="314"/>
      <c r="AE3" s="308">
        <f t="shared" ref="AE3:AE5" si="1">D3+M3+V3</f>
        <v>39000</v>
      </c>
      <c r="AF3" s="308">
        <v>32000</v>
      </c>
      <c r="AG3" s="308">
        <f t="shared" ref="AG3:AG5" si="2">AE3-AF3</f>
        <v>7000</v>
      </c>
      <c r="AH3" s="71"/>
      <c r="AI3" s="71"/>
      <c r="AJ3" s="71"/>
      <c r="AK3" s="71"/>
      <c r="AL3" s="71"/>
    </row>
    <row r="4" spans="1:38" s="5" customFormat="1">
      <c r="A4" s="320"/>
      <c r="B4" s="71" t="str">
        <f>'1-συμβολαια'!C4</f>
        <v>υποθήκη δανείου</v>
      </c>
      <c r="C4" s="314">
        <f>'1-συμβολαια'!D4</f>
        <v>3000000</v>
      </c>
      <c r="D4" s="314">
        <f t="shared" si="0"/>
        <v>39000</v>
      </c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  <c r="S4" s="314"/>
      <c r="T4" s="314"/>
      <c r="U4" s="314"/>
      <c r="V4" s="314"/>
      <c r="W4" s="314"/>
      <c r="X4" s="314"/>
      <c r="Y4" s="314"/>
      <c r="Z4" s="314"/>
      <c r="AA4" s="314"/>
      <c r="AB4" s="314"/>
      <c r="AC4" s="314"/>
      <c r="AD4" s="314"/>
      <c r="AE4" s="308">
        <f t="shared" si="1"/>
        <v>39000</v>
      </c>
      <c r="AF4" s="308">
        <f t="shared" ref="AF4:AF5" si="3">E4+N4+W4</f>
        <v>0</v>
      </c>
      <c r="AG4" s="308">
        <f t="shared" si="2"/>
        <v>39000</v>
      </c>
      <c r="AH4" s="71"/>
      <c r="AI4" s="71"/>
      <c r="AJ4" s="71"/>
      <c r="AK4" s="71"/>
      <c r="AL4" s="71"/>
    </row>
    <row r="5" spans="1:38" s="5" customFormat="1" ht="12" thickBot="1">
      <c r="A5" s="430"/>
      <c r="B5" s="381" t="str">
        <f>'1-συμβολαια'!C5</f>
        <v>δανείου ΤΟΚΟΙ</v>
      </c>
      <c r="C5" s="431">
        <f>'1-συμβολαια'!D5</f>
        <v>8172630</v>
      </c>
      <c r="D5" s="431">
        <f t="shared" si="0"/>
        <v>106244.19</v>
      </c>
      <c r="E5" s="431"/>
      <c r="F5" s="431"/>
      <c r="G5" s="431"/>
      <c r="H5" s="431"/>
      <c r="I5" s="431"/>
      <c r="J5" s="431"/>
      <c r="K5" s="431"/>
      <c r="L5" s="431"/>
      <c r="M5" s="431"/>
      <c r="N5" s="431"/>
      <c r="O5" s="431"/>
      <c r="P5" s="431"/>
      <c r="Q5" s="431"/>
      <c r="R5" s="431"/>
      <c r="S5" s="431"/>
      <c r="T5" s="431"/>
      <c r="U5" s="431"/>
      <c r="V5" s="431"/>
      <c r="W5" s="431"/>
      <c r="X5" s="431"/>
      <c r="Y5" s="431"/>
      <c r="Z5" s="431"/>
      <c r="AA5" s="431"/>
      <c r="AB5" s="431"/>
      <c r="AC5" s="431"/>
      <c r="AD5" s="431"/>
      <c r="AE5" s="431">
        <f t="shared" si="1"/>
        <v>106244.19</v>
      </c>
      <c r="AF5" s="431">
        <f t="shared" si="3"/>
        <v>0</v>
      </c>
      <c r="AG5" s="431">
        <f t="shared" si="2"/>
        <v>106244.19</v>
      </c>
      <c r="AH5" s="381"/>
      <c r="AI5" s="381"/>
      <c r="AJ5" s="381"/>
      <c r="AK5" s="381"/>
      <c r="AL5" s="381"/>
    </row>
    <row r="6" spans="1:38">
      <c r="A6" s="618" t="str">
        <f>'1-συμβολαια'!A6</f>
        <v>σύνολο</v>
      </c>
      <c r="B6" s="619"/>
      <c r="C6" s="620"/>
      <c r="D6" s="305">
        <f>SUM(D3:D5)</f>
        <v>184244.19</v>
      </c>
      <c r="E6" s="305"/>
      <c r="F6" s="305"/>
      <c r="G6" s="305"/>
      <c r="H6" s="305"/>
      <c r="I6" s="305"/>
      <c r="J6" s="305"/>
      <c r="K6" s="305"/>
      <c r="L6" s="305"/>
      <c r="M6" s="305">
        <f>SUM(M3:M5)</f>
        <v>0</v>
      </c>
      <c r="N6" s="305"/>
      <c r="O6" s="305"/>
      <c r="P6" s="305"/>
      <c r="Q6" s="305"/>
      <c r="R6" s="305"/>
      <c r="S6" s="305"/>
      <c r="T6" s="305"/>
      <c r="U6" s="305"/>
      <c r="V6" s="305">
        <f>SUM(V3:V5)</f>
        <v>0</v>
      </c>
      <c r="W6" s="305"/>
      <c r="X6" s="305"/>
      <c r="Y6" s="305"/>
      <c r="Z6" s="305"/>
      <c r="AA6" s="305"/>
      <c r="AB6" s="305"/>
      <c r="AC6" s="305"/>
      <c r="AD6" s="305"/>
      <c r="AE6" s="305">
        <f>SUM(AE3:AE5)</f>
        <v>184244.19</v>
      </c>
      <c r="AF6" s="305">
        <f>SUM(AF3:AF5)</f>
        <v>32000</v>
      </c>
      <c r="AG6" s="305">
        <f>SUM(AG3:AG5)</f>
        <v>152244.19</v>
      </c>
      <c r="AH6" s="305">
        <f>SUM(AH3:AH5)</f>
        <v>0</v>
      </c>
      <c r="AI6" s="305"/>
      <c r="AJ6" s="305"/>
      <c r="AK6" s="305"/>
      <c r="AL6" s="305"/>
    </row>
    <row r="8" spans="1:38">
      <c r="E8" s="2"/>
      <c r="F8" s="2"/>
      <c r="G8" s="2"/>
      <c r="H8" s="175" t="s">
        <v>331</v>
      </c>
      <c r="I8" s="2"/>
      <c r="J8" s="2"/>
      <c r="K8" s="2"/>
      <c r="L8" s="2"/>
      <c r="M8" s="2"/>
      <c r="N8" s="2"/>
      <c r="O8" s="2"/>
      <c r="P8" s="2"/>
      <c r="Q8" s="175" t="s">
        <v>331</v>
      </c>
      <c r="R8" s="2"/>
      <c r="S8" s="2"/>
      <c r="T8" s="2"/>
      <c r="U8" s="2"/>
      <c r="V8" s="2"/>
      <c r="W8" s="2"/>
      <c r="X8" s="2"/>
      <c r="Y8" s="2"/>
      <c r="Z8" s="175" t="s">
        <v>331</v>
      </c>
      <c r="AA8" s="2"/>
      <c r="AB8" s="2"/>
      <c r="AC8" s="2"/>
      <c r="AD8" s="2"/>
      <c r="AE8" s="2"/>
    </row>
    <row r="9" spans="1:38">
      <c r="E9" s="2"/>
      <c r="F9" s="211" t="s">
        <v>332</v>
      </c>
      <c r="G9" s="211"/>
      <c r="H9" s="211"/>
      <c r="I9" s="211"/>
      <c r="J9" s="211"/>
      <c r="K9" s="211"/>
      <c r="L9" s="211"/>
      <c r="M9" s="211"/>
      <c r="N9" s="211"/>
      <c r="O9" s="211" t="s">
        <v>332</v>
      </c>
      <c r="P9" s="2"/>
      <c r="Q9" s="2"/>
      <c r="R9" s="2"/>
      <c r="S9" s="2"/>
      <c r="T9" s="2"/>
      <c r="U9" s="2"/>
      <c r="V9" s="2"/>
      <c r="W9" s="2"/>
      <c r="X9" s="211" t="s">
        <v>332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79" t="s">
        <v>333</v>
      </c>
      <c r="K10" s="175"/>
      <c r="L10" s="2"/>
      <c r="M10" s="2"/>
      <c r="N10" s="2"/>
      <c r="O10" s="2"/>
      <c r="P10" s="2"/>
      <c r="Q10" s="4"/>
      <c r="R10" s="179" t="s">
        <v>334</v>
      </c>
      <c r="S10" s="179"/>
      <c r="T10" s="179"/>
      <c r="U10" s="179"/>
      <c r="V10" s="4"/>
      <c r="W10" s="4"/>
      <c r="X10" s="4"/>
      <c r="Y10" s="4"/>
      <c r="Z10" s="4"/>
      <c r="AA10" s="179" t="s">
        <v>334</v>
      </c>
      <c r="AB10" s="179"/>
      <c r="AC10" s="179"/>
      <c r="AD10" s="175"/>
      <c r="AE10" s="2"/>
    </row>
    <row r="11" spans="1:38">
      <c r="E11" s="2"/>
      <c r="F11" s="2"/>
      <c r="G11" s="2"/>
      <c r="H11" s="2"/>
      <c r="I11" s="179" t="s">
        <v>334</v>
      </c>
      <c r="J11" s="4"/>
      <c r="K11" s="2"/>
      <c r="L11" s="2"/>
      <c r="M11" s="2"/>
      <c r="N11" s="2"/>
      <c r="O11" s="2"/>
      <c r="P11" s="2"/>
      <c r="Q11" s="4"/>
      <c r="R11" s="4"/>
      <c r="S11" s="179" t="s">
        <v>333</v>
      </c>
      <c r="T11" s="179"/>
      <c r="U11" s="4"/>
      <c r="V11" s="4"/>
      <c r="W11" s="4"/>
      <c r="X11" s="4"/>
      <c r="Y11" s="4"/>
      <c r="Z11" s="4"/>
      <c r="AA11" s="4"/>
      <c r="AB11" s="179" t="s">
        <v>333</v>
      </c>
      <c r="AC11" s="179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212" t="s">
        <v>335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13" t="s">
        <v>336</v>
      </c>
      <c r="R13" s="2"/>
      <c r="S13" s="2"/>
      <c r="T13" s="2"/>
      <c r="U13" s="2"/>
      <c r="V13" s="2"/>
      <c r="W13" s="2"/>
      <c r="X13" s="2"/>
      <c r="Y13" s="2"/>
      <c r="Z13" s="214" t="s">
        <v>337</v>
      </c>
      <c r="AA13" s="2"/>
      <c r="AB13" s="2"/>
      <c r="AC13" s="2"/>
      <c r="AD13" s="2"/>
      <c r="AE13" s="2"/>
    </row>
    <row r="14" spans="1:38">
      <c r="E14" s="215" t="s">
        <v>338</v>
      </c>
      <c r="F14" s="2"/>
      <c r="G14" s="2"/>
      <c r="H14" s="2"/>
      <c r="I14" s="2"/>
      <c r="J14" s="2"/>
      <c r="K14" s="2"/>
      <c r="L14" s="2"/>
      <c r="M14" s="7"/>
      <c r="N14" s="2"/>
      <c r="O14" s="175"/>
      <c r="P14" s="175"/>
      <c r="Q14" s="175"/>
      <c r="R14" s="175"/>
      <c r="S14" s="216" t="s">
        <v>339</v>
      </c>
      <c r="T14" s="175"/>
      <c r="U14" s="175"/>
      <c r="V14" s="175"/>
      <c r="W14" s="2"/>
      <c r="X14" s="2"/>
      <c r="Y14" s="2"/>
      <c r="Z14" s="2"/>
      <c r="AA14" s="217" t="s">
        <v>340</v>
      </c>
      <c r="AB14" s="2"/>
      <c r="AC14" s="2"/>
      <c r="AD14" s="2"/>
      <c r="AE14" s="2"/>
    </row>
    <row r="15" spans="1:38">
      <c r="E15" s="2"/>
      <c r="F15" s="215" t="s">
        <v>341</v>
      </c>
      <c r="G15" s="2"/>
      <c r="H15" s="2"/>
      <c r="I15" s="2"/>
      <c r="J15" s="2"/>
      <c r="K15" s="2"/>
      <c r="L15" s="2"/>
      <c r="M15" s="7"/>
      <c r="N15" s="2"/>
      <c r="O15" s="2"/>
      <c r="P15" s="2"/>
      <c r="Q15" s="2"/>
      <c r="R15" s="2"/>
      <c r="S15" s="218" t="s">
        <v>342</v>
      </c>
      <c r="T15" s="2"/>
      <c r="U15" s="2"/>
      <c r="V15" s="2"/>
      <c r="W15" s="2"/>
      <c r="X15" s="2"/>
      <c r="Y15" s="2"/>
      <c r="Z15" s="2"/>
      <c r="AA15" s="2"/>
      <c r="AB15" s="218" t="s">
        <v>342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7"/>
      <c r="N16" s="2"/>
      <c r="O16" s="2"/>
      <c r="P16" s="175"/>
      <c r="Q16" s="175"/>
      <c r="R16" s="175"/>
      <c r="S16" s="175"/>
      <c r="T16" s="175"/>
      <c r="U16" s="175"/>
      <c r="V16" s="175"/>
      <c r="W16" s="175"/>
      <c r="X16" s="175"/>
      <c r="Y16" s="2"/>
      <c r="Z16" s="2"/>
      <c r="AA16" s="2"/>
      <c r="AB16" s="216" t="s">
        <v>339</v>
      </c>
      <c r="AC16" s="2"/>
      <c r="AD16" s="2"/>
      <c r="AE16" s="2"/>
    </row>
    <row r="17" spans="4:31">
      <c r="E17" s="2"/>
      <c r="F17" s="2"/>
      <c r="G17" s="2"/>
      <c r="H17" s="2"/>
      <c r="I17" s="2"/>
      <c r="J17" s="2"/>
      <c r="K17" s="2"/>
      <c r="L17" s="2"/>
      <c r="M17" s="7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4:31">
      <c r="D18" s="306"/>
      <c r="E18" s="7"/>
      <c r="F18" s="7"/>
      <c r="G18" s="7"/>
      <c r="H18" s="7"/>
      <c r="I18" s="7"/>
    </row>
    <row r="19" spans="4:31">
      <c r="D19" s="306"/>
      <c r="E19" s="7"/>
      <c r="F19" s="7"/>
      <c r="G19" s="7"/>
      <c r="H19" s="7"/>
      <c r="I19" s="7"/>
    </row>
    <row r="20" spans="4:31">
      <c r="D20" s="306"/>
      <c r="E20" s="7"/>
      <c r="F20" s="7"/>
      <c r="G20" s="7"/>
      <c r="H20" s="7"/>
      <c r="I20" s="7"/>
    </row>
    <row r="21" spans="4:31">
      <c r="D21" s="306"/>
      <c r="E21" s="7"/>
      <c r="F21" s="7"/>
      <c r="G21" s="7"/>
      <c r="H21" s="7"/>
      <c r="I21" s="7"/>
    </row>
    <row r="22" spans="4:31">
      <c r="D22" s="306"/>
      <c r="E22" s="7"/>
      <c r="F22" s="7"/>
      <c r="G22" s="7"/>
      <c r="H22" s="7"/>
      <c r="I22" s="7"/>
    </row>
    <row r="23" spans="4:31">
      <c r="D23" s="306"/>
      <c r="E23" s="7"/>
      <c r="F23" s="7"/>
      <c r="G23" s="7"/>
      <c r="H23" s="7"/>
      <c r="I23" s="7"/>
    </row>
    <row r="24" spans="4:31">
      <c r="D24" s="306"/>
      <c r="E24" s="7"/>
      <c r="F24" s="7"/>
      <c r="G24" s="7"/>
      <c r="H24" s="7"/>
      <c r="I24" s="7"/>
    </row>
    <row r="25" spans="4:31">
      <c r="D25" s="306"/>
      <c r="E25" s="7"/>
      <c r="F25" s="7"/>
      <c r="G25" s="7"/>
      <c r="H25" s="7"/>
      <c r="I25" s="7"/>
    </row>
    <row r="26" spans="4:31">
      <c r="D26" s="306"/>
      <c r="E26" s="7"/>
      <c r="F26" s="7"/>
      <c r="G26" s="7"/>
      <c r="H26" s="7"/>
      <c r="I26" s="7"/>
    </row>
    <row r="27" spans="4:31">
      <c r="D27" s="306"/>
      <c r="E27" s="7"/>
      <c r="F27" s="7"/>
      <c r="G27" s="7"/>
      <c r="H27" s="7"/>
      <c r="I27" s="7"/>
    </row>
    <row r="28" spans="4:31">
      <c r="D28" s="306"/>
      <c r="E28" s="7"/>
      <c r="F28" s="7"/>
      <c r="G28" s="7"/>
      <c r="H28" s="7"/>
      <c r="I28" s="7"/>
    </row>
  </sheetData>
  <mergeCells count="10">
    <mergeCell ref="A6:C6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2025-11-12T22:05:16Z</dcterms:modified>
</cp:coreProperties>
</file>