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E3" i="5"/>
  <c r="AE4"/>
  <c r="AE5"/>
  <c r="BK6" i="24"/>
  <c r="BL6"/>
  <c r="AJ3" i="5" l="1"/>
  <c r="AJ4"/>
  <c r="AJ5"/>
  <c r="N6" i="4"/>
  <c r="F4"/>
  <c r="G9" i="12"/>
  <c r="F11"/>
  <c r="F10"/>
  <c r="F9"/>
  <c r="G6"/>
  <c r="G3"/>
  <c r="F7"/>
  <c r="F6"/>
  <c r="F4"/>
  <c r="F3"/>
  <c r="O3" i="4"/>
  <c r="O4"/>
  <c r="O5"/>
  <c r="F3" i="24" l="1"/>
  <c r="F4"/>
  <c r="F5"/>
  <c r="M25" i="1" l="1"/>
  <c r="L25" l="1"/>
  <c r="N25" s="1"/>
  <c r="J25"/>
  <c r="I25"/>
  <c r="H25"/>
  <c r="G25"/>
  <c r="G26" s="1"/>
  <c r="AN3" i="16" l="1"/>
  <c r="AN4"/>
  <c r="AN5"/>
  <c r="J3" i="13" l="1"/>
  <c r="J4"/>
  <c r="J5"/>
  <c r="BT3" i="24" l="1"/>
  <c r="BT4"/>
  <c r="BT5"/>
  <c r="BO6" l="1"/>
  <c r="BP6"/>
  <c r="BQ6"/>
  <c r="BR6"/>
  <c r="BS6"/>
  <c r="AM3" i="16"/>
  <c r="AM4"/>
  <c r="AM5"/>
  <c r="BT6" i="24" l="1"/>
  <c r="A2" i="25" l="1"/>
  <c r="A3"/>
  <c r="A4"/>
  <c r="O6" i="24"/>
  <c r="AO6"/>
  <c r="AP6"/>
  <c r="S6"/>
  <c r="J3" i="1"/>
  <c r="J4"/>
  <c r="J5"/>
  <c r="T6" i="23"/>
  <c r="Q6" i="24"/>
  <c r="R6"/>
  <c r="U6" i="9"/>
  <c r="V6"/>
  <c r="W6"/>
  <c r="X6"/>
  <c r="R6" i="5" l="1"/>
  <c r="AD6" i="16" l="1"/>
  <c r="AE6"/>
  <c r="AF6"/>
  <c r="AH6"/>
  <c r="AI6"/>
  <c r="AL6"/>
  <c r="AM6"/>
  <c r="M6" i="9"/>
  <c r="D6" i="15" l="1"/>
  <c r="E6"/>
  <c r="F6"/>
  <c r="G6"/>
  <c r="H6"/>
  <c r="I6"/>
  <c r="J6"/>
  <c r="K3"/>
  <c r="K4"/>
  <c r="K5"/>
  <c r="K6" l="1"/>
  <c r="H4" i="4"/>
  <c r="F3" i="1" l="1"/>
  <c r="F4"/>
  <c r="F5"/>
  <c r="K2" i="25"/>
  <c r="P3" i="1" s="1"/>
  <c r="K3" i="25"/>
  <c r="K4"/>
  <c r="AB6" i="5" l="1"/>
  <c r="Y6"/>
  <c r="E5" l="1"/>
  <c r="D5"/>
  <c r="C5"/>
  <c r="A5"/>
  <c r="E4"/>
  <c r="D4"/>
  <c r="C4"/>
  <c r="A4"/>
  <c r="E3"/>
  <c r="D3"/>
  <c r="C3"/>
  <c r="B3"/>
  <c r="A3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8"/>
  <c r="A4"/>
  <c r="A3"/>
  <c r="T6" i="9" l="1"/>
  <c r="S6"/>
  <c r="J6" l="1"/>
  <c r="I6"/>
  <c r="H6"/>
  <c r="G6"/>
  <c r="F6"/>
  <c r="E6"/>
  <c r="D5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3" i="24" l="1"/>
  <c r="Q3" i="9" s="1"/>
  <c r="G3" i="5" s="1"/>
  <c r="BV4" i="24"/>
  <c r="Q4" i="9" s="1"/>
  <c r="G4" i="5" s="1"/>
  <c r="BV5" i="24"/>
  <c r="BB6"/>
  <c r="AX6"/>
  <c r="BN6"/>
  <c r="AR6"/>
  <c r="AC6"/>
  <c r="G6"/>
  <c r="F6" s="1"/>
  <c r="D6"/>
  <c r="I6"/>
  <c r="Q5" i="9" l="1"/>
  <c r="G5" i="5" s="1"/>
  <c r="G6" s="1"/>
  <c r="BV6" i="24"/>
  <c r="B5" i="23"/>
  <c r="A5"/>
  <c r="B4"/>
  <c r="A4"/>
  <c r="B3"/>
  <c r="A3"/>
  <c r="Q6" i="9" l="1"/>
  <c r="L6" i="15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D5" s="1"/>
  <c r="B5"/>
  <c r="AF4"/>
  <c r="C4"/>
  <c r="D4" s="1"/>
  <c r="D4" i="27" s="1"/>
  <c r="B4" i="26"/>
  <c r="C3"/>
  <c r="F3" i="27" s="1"/>
  <c r="B3" i="26"/>
  <c r="A3"/>
  <c r="AF3" i="5" l="1"/>
  <c r="N3" i="1"/>
  <c r="AF4" i="5"/>
  <c r="N4" i="1"/>
  <c r="AF5" i="5"/>
  <c r="N5" i="1"/>
  <c r="E3" i="27"/>
  <c r="D3" i="26"/>
  <c r="D3" i="27" s="1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I6" i="4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F6" i="5" l="1"/>
  <c r="AE6"/>
  <c r="AE3" i="26"/>
  <c r="H6" i="24"/>
  <c r="P6" i="20"/>
  <c r="E6" i="24"/>
  <c r="O6" i="4"/>
  <c r="H6"/>
  <c r="AC6" i="16"/>
  <c r="AA6"/>
  <c r="W6"/>
  <c r="V6"/>
  <c r="U6"/>
  <c r="T6"/>
  <c r="S6"/>
  <c r="R6"/>
  <c r="AG3" i="26" l="1"/>
  <c r="P3" i="9" s="1"/>
  <c r="D6" i="26"/>
  <c r="M6"/>
  <c r="G6" i="16"/>
  <c r="F6"/>
  <c r="J3" i="5" l="1"/>
  <c r="K3" s="1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5" s="1"/>
  <c r="C3"/>
  <c r="B3"/>
  <c r="A3"/>
  <c r="P3" l="1"/>
  <c r="N3" s="1"/>
  <c r="P5"/>
  <c r="N5" s="1"/>
  <c r="L3"/>
  <c r="K3"/>
  <c r="J3"/>
  <c r="L5"/>
  <c r="K5"/>
  <c r="J5"/>
  <c r="L4"/>
  <c r="K4"/>
  <c r="J4"/>
  <c r="R3" i="9"/>
  <c r="R5"/>
  <c r="R4"/>
  <c r="B5" i="14"/>
  <c r="A5"/>
  <c r="B4"/>
  <c r="A4"/>
  <c r="B3"/>
  <c r="A3"/>
  <c r="G12" i="12"/>
  <c r="AB6" i="16" l="1"/>
  <c r="O5"/>
  <c r="O4"/>
  <c r="P4"/>
  <c r="N4" s="1"/>
  <c r="O3"/>
  <c r="AN6" l="1"/>
  <c r="M5"/>
  <c r="H5" i="1" s="1"/>
  <c r="Q5" i="16"/>
  <c r="R5" i="10" s="1"/>
  <c r="J6" i="16"/>
  <c r="Q3"/>
  <c r="R3" i="10" s="1"/>
  <c r="M3" i="16"/>
  <c r="H3" i="1" s="1"/>
  <c r="M4" i="16"/>
  <c r="H4" i="1" s="1"/>
  <c r="Q4" i="16"/>
  <c r="R4" i="10" s="1"/>
  <c r="L6" i="16"/>
  <c r="K6"/>
  <c r="I6"/>
  <c r="C6" i="24"/>
  <c r="H6" i="16"/>
  <c r="C11" i="12"/>
  <c r="B11"/>
  <c r="A11"/>
  <c r="C10"/>
  <c r="B10"/>
  <c r="A10"/>
  <c r="C9"/>
  <c r="B9"/>
  <c r="A9"/>
  <c r="C7"/>
  <c r="B7"/>
  <c r="A7"/>
  <c r="C6"/>
  <c r="B6"/>
  <c r="A6"/>
  <c r="C4"/>
  <c r="B4"/>
  <c r="A4"/>
  <c r="C3"/>
  <c r="B3"/>
  <c r="A3"/>
  <c r="F12"/>
  <c r="P6" i="16" l="1"/>
  <c r="O6"/>
  <c r="BU6" i="24"/>
  <c r="R6" i="9"/>
  <c r="F6" i="13"/>
  <c r="E6"/>
  <c r="D6"/>
  <c r="N6" i="16" l="1"/>
  <c r="Q6"/>
  <c r="R6" i="10"/>
  <c r="M6" i="16"/>
  <c r="N5" i="13" l="1"/>
  <c r="P5" i="14" s="1"/>
  <c r="C5" i="13"/>
  <c r="G5" s="1"/>
  <c r="B5"/>
  <c r="A5"/>
  <c r="N4"/>
  <c r="P4" i="14" s="1"/>
  <c r="C4" i="13"/>
  <c r="G4" s="1"/>
  <c r="B4"/>
  <c r="A4"/>
  <c r="N3"/>
  <c r="P3" i="14" s="1"/>
  <c r="C3" i="13"/>
  <c r="G3" s="1"/>
  <c r="B3"/>
  <c r="A3"/>
  <c r="K5" i="25" l="1"/>
  <c r="J5"/>
  <c r="I5"/>
  <c r="H5"/>
  <c r="G5"/>
  <c r="F5"/>
  <c r="E5"/>
  <c r="D5"/>
  <c r="A5"/>
  <c r="C4"/>
  <c r="B4"/>
  <c r="C3"/>
  <c r="B3"/>
  <c r="C2"/>
  <c r="B2"/>
  <c r="M6" i="1"/>
  <c r="K6"/>
  <c r="P6" i="14" l="1"/>
  <c r="I5" i="1"/>
  <c r="I4"/>
  <c r="G4" s="1"/>
  <c r="I3"/>
  <c r="F6" l="1"/>
  <c r="I6" l="1"/>
  <c r="J6"/>
  <c r="L5" i="5" l="1"/>
  <c r="M5" s="1"/>
  <c r="L4"/>
  <c r="M4" s="1"/>
  <c r="L3"/>
  <c r="M3" s="1"/>
  <c r="G5" i="1" l="1"/>
  <c r="G3"/>
  <c r="G6" l="1"/>
  <c r="H6" l="1"/>
  <c r="N6" i="13" l="1"/>
  <c r="AE4" i="26"/>
  <c r="AE5"/>
  <c r="AF6"/>
  <c r="D5" i="27"/>
  <c r="E4"/>
  <c r="E5"/>
  <c r="AG5" i="26" l="1"/>
  <c r="P5" i="9" s="1"/>
  <c r="AG4" i="26"/>
  <c r="P4" i="9" s="1"/>
  <c r="H4" i="13"/>
  <c r="H4" i="27" s="1"/>
  <c r="I4" i="13"/>
  <c r="V4" i="27" s="1"/>
  <c r="H5" i="13"/>
  <c r="K5" s="1"/>
  <c r="I5"/>
  <c r="H3"/>
  <c r="K3" s="1"/>
  <c r="I3" i="27" s="1"/>
  <c r="I3" i="13"/>
  <c r="M6" i="5"/>
  <c r="L6"/>
  <c r="D6" i="27"/>
  <c r="E6"/>
  <c r="V6" i="26"/>
  <c r="F5" i="27"/>
  <c r="H5"/>
  <c r="G6" i="13"/>
  <c r="F4" i="27"/>
  <c r="H3"/>
  <c r="J5" i="5" l="1"/>
  <c r="K5" s="1"/>
  <c r="J4"/>
  <c r="K4" s="1"/>
  <c r="L3" i="13"/>
  <c r="J3" i="27" s="1"/>
  <c r="K4" i="13"/>
  <c r="W4" i="27" s="1"/>
  <c r="W3"/>
  <c r="L5" i="13"/>
  <c r="X5" i="27" s="1"/>
  <c r="L4" i="13"/>
  <c r="X4" i="27" s="1"/>
  <c r="H6" i="13"/>
  <c r="AG6" i="26"/>
  <c r="I5" i="27"/>
  <c r="W5"/>
  <c r="V3"/>
  <c r="V5"/>
  <c r="G4"/>
  <c r="J6" i="13"/>
  <c r="G3" i="27"/>
  <c r="G5"/>
  <c r="AE6" i="26"/>
  <c r="I6" i="13"/>
  <c r="F6" i="27"/>
  <c r="X3" l="1"/>
  <c r="J4"/>
  <c r="I4"/>
  <c r="O3" i="13"/>
  <c r="L3" i="9" s="1"/>
  <c r="O4" i="13"/>
  <c r="L4" i="9" s="1"/>
  <c r="O5" i="13"/>
  <c r="L5" i="9" s="1"/>
  <c r="J5" i="27"/>
  <c r="P6" i="9"/>
  <c r="L6" i="13"/>
  <c r="K6"/>
  <c r="K6" i="5"/>
  <c r="J6"/>
  <c r="H6" i="27"/>
  <c r="G6"/>
  <c r="M3" i="13" l="1"/>
  <c r="E3" i="1" s="1"/>
  <c r="L3" s="1"/>
  <c r="AC3" i="5" s="1"/>
  <c r="M5" i="13"/>
  <c r="E5" i="1" s="1"/>
  <c r="L5" s="1"/>
  <c r="M4" i="13"/>
  <c r="E4" i="1" s="1"/>
  <c r="L4" s="1"/>
  <c r="J6" i="27"/>
  <c r="I6"/>
  <c r="O6" i="13"/>
  <c r="O4" i="9"/>
  <c r="F4" i="5" s="1"/>
  <c r="H4" s="1"/>
  <c r="O5" i="9"/>
  <c r="F5" i="5" s="1"/>
  <c r="H5" s="1"/>
  <c r="O3" i="9"/>
  <c r="F3" i="5" s="1"/>
  <c r="H3" s="1"/>
  <c r="C4" i="23" l="1"/>
  <c r="AC4" i="5"/>
  <c r="AG4" s="1"/>
  <c r="C5" i="23"/>
  <c r="AC5" i="5"/>
  <c r="AD5" s="1"/>
  <c r="O3" i="1"/>
  <c r="N3" i="9" s="1"/>
  <c r="N3" i="5" s="1"/>
  <c r="O5" i="1"/>
  <c r="N5" i="9" s="1"/>
  <c r="N5" i="5" s="1"/>
  <c r="O5" s="1"/>
  <c r="L6" i="9"/>
  <c r="M6" i="13"/>
  <c r="I3" i="5"/>
  <c r="I5"/>
  <c r="K4" i="9"/>
  <c r="P4" i="10" s="1"/>
  <c r="D4" i="23"/>
  <c r="O4" i="1"/>
  <c r="N4" i="9" s="1"/>
  <c r="N4" i="5" s="1"/>
  <c r="O4" s="1"/>
  <c r="K3" i="9"/>
  <c r="P3" i="10" s="1"/>
  <c r="K5" i="9"/>
  <c r="P5" i="10" s="1"/>
  <c r="D5" i="23"/>
  <c r="E5" s="1"/>
  <c r="I4" i="5"/>
  <c r="E4" i="23" l="1"/>
  <c r="O3" i="5"/>
  <c r="O6" s="1"/>
  <c r="N6"/>
  <c r="U4"/>
  <c r="V4" s="1"/>
  <c r="AH4"/>
  <c r="L6" i="1"/>
  <c r="E6"/>
  <c r="N6"/>
  <c r="H6" i="5"/>
  <c r="AG5"/>
  <c r="U5" s="1"/>
  <c r="AD4"/>
  <c r="O6" i="9"/>
  <c r="F6" i="5"/>
  <c r="AD3"/>
  <c r="AG3"/>
  <c r="W4" l="1"/>
  <c r="X4" s="1"/>
  <c r="W5"/>
  <c r="X5" s="1"/>
  <c r="V5"/>
  <c r="AH3"/>
  <c r="AD6"/>
  <c r="AH5"/>
  <c r="K6" i="9"/>
  <c r="I6" i="5"/>
  <c r="D6" i="23"/>
  <c r="P6" i="10"/>
  <c r="AC6" i="5"/>
  <c r="E6" i="23"/>
  <c r="C6"/>
  <c r="O6" i="1"/>
  <c r="W3" i="5" l="1"/>
  <c r="X3" s="1"/>
  <c r="T6"/>
  <c r="AA6"/>
  <c r="AG6"/>
  <c r="AJ6"/>
  <c r="N6" i="9"/>
  <c r="P6" i="5"/>
  <c r="Q6"/>
  <c r="W6" l="1"/>
  <c r="AH6"/>
  <c r="V6"/>
  <c r="U6"/>
  <c r="Z6"/>
  <c r="X6" l="1"/>
</calcChain>
</file>

<file path=xl/sharedStrings.xml><?xml version="1.0" encoding="utf-8"?>
<sst xmlns="http://schemas.openxmlformats.org/spreadsheetml/2006/main" count="886" uniqueCount="539">
  <si>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</si>
  <si>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</si>
  <si>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</si>
  <si>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</si>
  <si>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</si>
  <si>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</si>
  <si>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</si>
  <si>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</si>
  <si>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</si>
  <si>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</si>
  <si>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</si>
  <si>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</si>
  <si>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</si>
  <si>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</si>
  <si>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</si>
  <si>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</si>
  <si>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</si>
  <si>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</si>
  <si>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</si>
  <si>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</si>
  <si>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</si>
  <si>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</si>
  <si>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</si>
  <si>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</si>
  <si>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</si>
  <si>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</si>
  <si>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</si>
  <si>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</si>
  <si>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</si>
  <si>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</si>
  <si>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</si>
  <si>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</si>
  <si>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</si>
  <si>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</si>
  <si>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</si>
  <si>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</si>
  <si>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</si>
  <si>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</si>
  <si>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</si>
  <si>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</si>
  <si>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</si>
  <si>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</si>
  <si>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</si>
  <si>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</si>
  <si>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</si>
  <si>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</si>
  <si>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</si>
  <si>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</si>
  <si>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</si>
  <si>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</si>
  <si>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</si>
  <si>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</si>
  <si>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</si>
  <si>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</si>
  <si>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</si>
  <si>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</si>
  <si>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</si>
  <si>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</si>
  <si>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</si>
  <si>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</si>
  <si>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</si>
  <si>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</si>
  <si>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</si>
  <si>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</si>
  <si>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</si>
  <si>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</si>
  <si>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</si>
  <si>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</si>
  <si>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</si>
  <si>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</si>
  <si>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</si>
  <si>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</si>
  <si>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</si>
  <si>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</si>
  <si>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</si>
  <si>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</si>
  <si>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</si>
  <si>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</si>
  <si>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</si>
  <si>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</si>
  <si>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</si>
  <si>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</si>
  <si>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</si>
  <si>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</si>
  <si>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</si>
  <si>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</si>
  <si>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</si>
  <si>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</si>
  <si>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</si>
  <si>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</si>
  <si>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</si>
  <si>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</si>
  <si>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</si>
  <si>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</si>
  <si>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</si>
  <si>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</si>
  <si>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</si>
  <si>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</si>
  <si>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</si>
  <si>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</si>
  <si>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</si>
  <si>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</si>
  <si>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</si>
  <si>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</si>
  <si>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</si>
  <si>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</si>
  <si>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</si>
  <si>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</si>
  <si>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</si>
  <si>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</si>
  <si>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</si>
  <si>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</si>
  <si>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</si>
  <si>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</si>
  <si>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</si>
  <si>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</si>
  <si>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</si>
  <si>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</si>
  <si>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</si>
  <si>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</si>
  <si>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</si>
  <si>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</si>
  <si>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</si>
  <si>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</si>
  <si>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</si>
  <si>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</si>
  <si>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</si>
  <si>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</si>
  <si>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</si>
  <si>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</si>
  <si>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</si>
  <si>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</si>
  <si>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</si>
  <si>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</si>
  <si>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</si>
  <si>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</si>
  <si>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</si>
  <si>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</si>
  <si>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</si>
  <si>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</si>
  <si>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</si>
  <si>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</si>
  <si>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</si>
  <si>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</si>
  <si>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</si>
  <si>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</si>
  <si>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</si>
  <si>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</si>
  <si>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</si>
  <si>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</si>
  <si>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</si>
  <si>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</si>
  <si>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</si>
  <si>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</si>
  <si>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</si>
  <si>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</si>
  <si>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</si>
  <si>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</si>
  <si>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</si>
  <si>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</si>
  <si>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</si>
  <si>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</si>
  <si>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</si>
  <si>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</si>
  <si>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</si>
  <si>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</si>
  <si>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</si>
  <si>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</si>
  <si>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</si>
  <si>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</si>
  <si>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</si>
  <si>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</si>
  <si>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</si>
  <si>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</si>
  <si>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</si>
  <si>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</si>
  <si>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</si>
  <si>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</si>
  <si>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</si>
  <si>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</si>
  <si>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</si>
  <si>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</si>
  <si>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</si>
  <si>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</si>
  <si>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</si>
  <si>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</si>
  <si>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</si>
  <si>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</si>
  <si>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</si>
  <si>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</si>
  <si>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</si>
  <si>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</si>
  <si>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</si>
  <si>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</si>
  <si>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</si>
  <si>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</si>
  <si>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</si>
  <si>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</si>
  <si>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</si>
  <si>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</si>
  <si>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</si>
  <si>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</si>
  <si>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</si>
  <si>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</si>
  <si>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</si>
  <si>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</si>
  <si>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</si>
  <si>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</si>
  <si>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</si>
  <si>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</si>
  <si>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</si>
  <si>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</si>
  <si>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</si>
  <si>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</si>
  <si>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</si>
  <si>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</si>
  <si>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</si>
  <si>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</si>
  <si>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</si>
  <si>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</si>
  <si>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</si>
  <si>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</si>
  <si>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</si>
  <si>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</si>
  <si>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</si>
  <si>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</si>
  <si>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</si>
  <si>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</si>
  <si>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</si>
  <si>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</si>
  <si>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</si>
  <si>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</si>
  <si>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</si>
  <si>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</si>
  <si>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</si>
  <si>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</si>
  <si>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</si>
  <si>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</si>
  <si>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</si>
  <si>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</si>
  <si>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</si>
  <si>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</si>
  <si>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</si>
  <si>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</si>
  <si>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</si>
  <si>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</si>
  <si>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</si>
  <si>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</si>
  <si>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</si>
  <si>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</si>
  <si>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</si>
  <si>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</si>
  <si>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</si>
  <si>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</si>
  <si>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</si>
  <si>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</si>
  <si>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</si>
  <si>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</si>
  <si>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</si>
  <si>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</si>
  <si>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</si>
  <si>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</si>
  <si>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</si>
  <si>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</si>
  <si>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</si>
  <si>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</si>
  <si>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</si>
  <si>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</si>
  <si>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</si>
  <si>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</si>
  <si>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</si>
  <si>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</si>
  <si>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</si>
  <si>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</si>
  <si>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</si>
  <si>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</si>
  <si>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</si>
  <si>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</si>
  <si>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</si>
  <si>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</si>
  <si>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</si>
  <si>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</si>
  <si>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</si>
  <si>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</si>
  <si>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</si>
  <si>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</si>
  <si>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</si>
  <si>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</si>
  <si>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</si>
  <si>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</si>
  <si>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</si>
  <si>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</si>
  <si>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</si>
  <si>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</si>
  <si>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</si>
  <si>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</si>
  <si>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</si>
  <si>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</si>
  <si>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</si>
  <si>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</si>
  <si>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</si>
  <si>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</si>
  <si>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</si>
  <si>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</si>
  <si>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</si>
  <si>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</si>
  <si>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</si>
  <si>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</si>
  <si>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</si>
  <si>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</si>
  <si>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</si>
  <si>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</si>
  <si>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</si>
  <si>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</si>
  <si>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</si>
  <si>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</si>
  <si>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</si>
  <si>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</si>
  <si>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</si>
  <si>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</si>
  <si>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</si>
  <si>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</si>
  <si>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</si>
  <si>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</si>
  <si>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</si>
  <si>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</si>
  <si>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</si>
  <si>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</si>
  <si>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</si>
  <si>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</si>
  <si>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</si>
  <si>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</si>
  <si>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</si>
  <si>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</si>
  <si>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</si>
  <si>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</si>
  <si>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</si>
  <si>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</si>
  <si>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</si>
  <si>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</si>
  <si>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</si>
  <si>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</si>
  <si>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</si>
  <si>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</si>
  <si>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</si>
  <si>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</si>
  <si>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</si>
  <si>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</si>
  <si>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</si>
  <si>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</si>
  <si>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</si>
  <si>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</si>
  <si>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</si>
  <si>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</si>
  <si>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</si>
  <si>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</si>
  <si>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</si>
  <si>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</si>
  <si>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</si>
  <si>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</si>
  <si>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</si>
  <si>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</si>
  <si>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</si>
  <si>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</si>
  <si>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</si>
  <si>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</si>
  <si>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</si>
  <si>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</si>
  <si>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</si>
  <si>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</si>
  <si>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</si>
  <si>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</si>
  <si>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</si>
  <si>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</si>
  <si>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</si>
  <si>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</si>
  <si>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</si>
  <si>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</si>
  <si>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</si>
  <si>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</si>
  <si>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</si>
  <si>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</si>
  <si>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</si>
  <si>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</si>
  <si>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</si>
  <si>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</si>
  <si>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</si>
  <si>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</si>
  <si>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</si>
  <si>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</si>
  <si>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</si>
  <si>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</si>
  <si>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</si>
  <si>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</si>
  <si>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</si>
  <si>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</si>
  <si>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</si>
  <si>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</si>
  <si>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</si>
  <si>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</si>
  <si>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</si>
  <si>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</si>
  <si>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</si>
  <si>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</si>
  <si>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</si>
  <si>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</si>
  <si>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</si>
  <si>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</si>
  <si>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</si>
  <si>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</si>
  <si>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</si>
  <si>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</si>
  <si>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</si>
  <si>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</si>
  <si>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</si>
  <si>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</si>
  <si>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</si>
  <si>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</si>
  <si>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</si>
  <si>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</si>
  <si>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</si>
  <si>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</si>
  <si>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</si>
  <si>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</si>
  <si>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</si>
  <si>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</si>
  <si>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</si>
  <si>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</si>
  <si>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</si>
  <si>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</si>
  <si>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</si>
  <si>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</si>
  <si>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</si>
  <si>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</si>
  <si>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</si>
  <si>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</si>
  <si>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</si>
  <si>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</si>
  <si>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</si>
  <si>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</si>
  <si>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</si>
  <si>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</si>
  <si>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</si>
  <si>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</si>
  <si>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</si>
  <si>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</si>
  <si>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</si>
  <si>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</si>
  <si>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</si>
  <si>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</si>
  <si>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</si>
  <si>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</si>
  <si>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</si>
  <si>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</si>
  <si>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</si>
  <si>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</si>
  <si>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</si>
  <si>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</si>
  <si>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</si>
  <si>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</si>
  <si>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</si>
  <si>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</si>
  <si>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</si>
  <si>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</si>
  <si>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</si>
  <si>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</si>
  <si>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</si>
  <si>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</si>
  <si>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</si>
  <si>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</si>
  <si>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</si>
  <si>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</si>
  <si>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</si>
  <si>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</si>
  <si>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</si>
  <si>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</si>
  <si>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</si>
  <si>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</si>
  <si>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</si>
  <si>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</si>
  <si>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</si>
  <si>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</si>
  <si>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</si>
  <si>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</si>
  <si>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</si>
  <si>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</si>
  <si>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</si>
  <si>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</si>
  <si>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</si>
  <si>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</si>
  <si>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</si>
  <si>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</si>
  <si>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</si>
  <si>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</si>
  <si>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</si>
  <si>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</si>
  <si>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</si>
  <si>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</si>
  <si>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</si>
  <si>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</si>
  <si>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</si>
  <si>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</si>
  <si>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</si>
  <si>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</si>
  <si>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</si>
  <si>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</si>
  <si>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</si>
  <si>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</si>
  <si>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</si>
  <si>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</si>
  <si>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</si>
  <si>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ωςΠάγια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</si>
  <si>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</si>
  <si>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</si>
  <si>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</si>
  <si>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</si>
  <si>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</si>
  <si>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δάνειο τοκοχρεωλυτικό</t>
  </si>
  <si>
    <t>υποθήκη δανείου</t>
  </si>
  <si>
    <t>δάνειο τοκοχρεωλυτικό 5.695.000δρχ [= 17.505,50€</t>
  </si>
  <si>
    <t xml:space="preserve"> [σε 15έτη] , [29 εξαμηνιαίες δόσεις των  597.111δρχ {= 1.752,34€</t>
  </si>
  <si>
    <t>επιτόκιο εκκίνησης = 18,50%</t>
  </si>
  <si>
    <t>29 εξαμηνιαίες δόσεις των 597.111δρχ = 17.316.219 - 5.965.219 = 11.351.219δρχ  {= 33.312,45€</t>
  </si>
  <si>
    <t>ΙΚ</t>
  </si>
  <si>
    <t>400 αντι 1000</t>
  </si>
  <si>
    <t>1 με 2</t>
  </si>
  <si>
    <t>2] υποθήκη  6.561.500δρχ</t>
  </si>
  <si>
    <t>ΚΥΡΟΣ = 1] δάνειο τοκοχρεωλυτικό 5.965.000δρχ</t>
  </si>
  <si>
    <t>ΧΡΕΩΝΕΙ &amp; αναλογικά &amp; πόρους -ταμεία</t>
  </si>
  <si>
    <t>έγγραφο ''λογαριασμός εξόδων συμβολαίου''</t>
  </si>
  <si>
    <t>κ-15 [= 85.293] , [σφραγίδα = ΝΑΙ]</t>
  </si>
  <si>
    <t>κ-18 [= 6.890] , [σφραγίδα = ΝΑΙ]</t>
  </si>
  <si>
    <t>συζυγος</t>
  </si>
  <si>
    <t>219-49</t>
  </si>
  <si>
    <t>τραπεζα ;;;??? [= ;;;???καβαλας</t>
  </si>
  <si>
    <t>1ο</t>
  </si>
  <si>
    <t>2ο</t>
  </si>
  <si>
    <t>δανείου 1ου  ΛΗΨΗ [5.965.000δρχ]</t>
  </si>
  <si>
    <t>με 2ο = 162.173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</si>
</sst>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24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164" fontId="35" fillId="7" borderId="2" xfId="1" applyNumberFormat="1" applyFont="1" applyFill="1" applyBorder="1" applyAlignment="1">
      <alignment horizontal="center" vertical="center"/>
    </xf>
    <xf numFmtId="0" fontId="11" fillId="0" borderId="0" xfId="0" applyFont="1"/>
    <xf numFmtId="0" fontId="35" fillId="7" borderId="13" xfId="1" applyNumberFormat="1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center" wrapText="1"/>
    </xf>
    <xf numFmtId="164" fontId="11" fillId="7" borderId="1" xfId="1" applyNumberFormat="1" applyFont="1" applyFill="1" applyBorder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164" fontId="16" fillId="7" borderId="1" xfId="1" applyNumberFormat="1" applyFont="1" applyFill="1" applyBorder="1" applyAlignment="1">
      <alignment horizontal="right" vertical="center"/>
    </xf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164" fontId="20" fillId="2" borderId="1" xfId="1" applyNumberFormat="1" applyFont="1" applyFill="1" applyBorder="1"/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7" borderId="13" xfId="1" applyNumberFormat="1" applyFont="1" applyFill="1" applyBorder="1" applyAlignment="1">
      <alignment horizontal="center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164" fontId="23" fillId="0" borderId="0" xfId="1" applyNumberFormat="1" applyFont="1"/>
    <xf numFmtId="164" fontId="20" fillId="13" borderId="1" xfId="1" applyNumberFormat="1" applyFont="1" applyFill="1" applyBorder="1"/>
    <xf numFmtId="164" fontId="37" fillId="0" borderId="1" xfId="1" applyNumberFormat="1" applyFont="1" applyFill="1" applyBorder="1" applyAlignment="1"/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1" xfId="1" applyNumberFormat="1" applyFont="1" applyFill="1" applyBorder="1" applyAlignment="1">
      <alignment horizontal="center"/>
    </xf>
    <xf numFmtId="0" fontId="20" fillId="0" borderId="14" xfId="1" applyNumberFormat="1" applyFont="1" applyFill="1" applyBorder="1" applyAlignment="1">
      <alignment horizontal="left" wrapText="1"/>
    </xf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14" fontId="17" fillId="0" borderId="1" xfId="1" applyNumberFormat="1" applyFont="1" applyFill="1" applyBorder="1"/>
    <xf numFmtId="43" fontId="41" fillId="0" borderId="14" xfId="1" applyFont="1" applyFill="1" applyBorder="1"/>
    <xf numFmtId="43" fontId="17" fillId="0" borderId="14" xfId="1" applyFont="1" applyFill="1" applyBorder="1"/>
    <xf numFmtId="0" fontId="20" fillId="0" borderId="14" xfId="0" applyFont="1" applyFill="1" applyBorder="1"/>
    <xf numFmtId="164" fontId="20" fillId="0" borderId="1" xfId="0" applyNumberFormat="1" applyFont="1" applyFill="1" applyBorder="1"/>
    <xf numFmtId="0" fontId="20" fillId="2" borderId="14" xfId="0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0" fontId="20" fillId="2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164" fontId="35" fillId="0" borderId="2" xfId="1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164" fontId="20" fillId="0" borderId="0" xfId="0" applyNumberFormat="1" applyFont="1"/>
    <xf numFmtId="164" fontId="41" fillId="0" borderId="1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wrapText="1"/>
    </xf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4" fontId="22" fillId="0" borderId="14" xfId="1" applyNumberFormat="1" applyFont="1" applyFill="1" applyBorder="1" applyAlignment="1">
      <alignment horizontal="center" vertical="center"/>
    </xf>
    <xf numFmtId="14" fontId="17" fillId="0" borderId="14" xfId="1" applyNumberFormat="1" applyFont="1" applyFill="1" applyBorder="1" applyAlignment="1">
      <alignment horizontal="center" vertical="center"/>
    </xf>
    <xf numFmtId="43" fontId="20" fillId="0" borderId="14" xfId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0" fontId="41" fillId="0" borderId="14" xfId="0" applyFont="1" applyFill="1" applyBorder="1" applyAlignment="1">
      <alignment horizont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41" fillId="7" borderId="0" xfId="1" applyNumberFormat="1" applyFont="1" applyFill="1"/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20" fillId="4" borderId="0" xfId="1" applyNumberFormat="1" applyFont="1" applyFill="1"/>
    <xf numFmtId="164" fontId="33" fillId="0" borderId="23" xfId="1" applyNumberFormat="1" applyFont="1" applyBorder="1" applyAlignment="1">
      <alignment horizontal="center"/>
    </xf>
    <xf numFmtId="164" fontId="17" fillId="0" borderId="14" xfId="0" applyNumberFormat="1" applyFont="1" applyFill="1" applyBorder="1" applyAlignment="1">
      <alignment horizontal="center" wrapText="1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4" fontId="20" fillId="0" borderId="0" xfId="1" applyNumberFormat="1" applyFont="1" applyFill="1" applyBorder="1"/>
    <xf numFmtId="0" fontId="20" fillId="0" borderId="0" xfId="0" applyFont="1" applyFill="1" applyBorder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0" fontId="41" fillId="3" borderId="1" xfId="0" applyFont="1" applyFill="1" applyBorder="1"/>
    <xf numFmtId="164" fontId="20" fillId="3" borderId="0" xfId="1" applyNumberFormat="1" applyFont="1" applyFill="1"/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41" fillId="3" borderId="9" xfId="0" applyFont="1" applyFill="1" applyBorder="1"/>
    <xf numFmtId="0" fontId="20" fillId="0" borderId="9" xfId="0" applyFont="1" applyFill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46" fillId="0" borderId="0" xfId="0" applyFont="1" applyFill="1" applyBorder="1" applyAlignment="1">
      <alignment horizontal="center"/>
    </xf>
    <xf numFmtId="43" fontId="17" fillId="0" borderId="0" xfId="1" applyFont="1"/>
    <xf numFmtId="164" fontId="20" fillId="0" borderId="14" xfId="1" applyNumberFormat="1" applyFont="1" applyBorder="1"/>
    <xf numFmtId="0" fontId="20" fillId="0" borderId="14" xfId="0" applyFont="1" applyBorder="1"/>
    <xf numFmtId="43" fontId="20" fillId="0" borderId="14" xfId="1" applyFont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43" fontId="20" fillId="0" borderId="9" xfId="1" applyFont="1" applyBorder="1"/>
    <xf numFmtId="0" fontId="20" fillId="0" borderId="14" xfId="0" applyFont="1" applyFill="1" applyBorder="1" applyAlignment="1">
      <alignment horizontal="center" wrapText="1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43" fontId="20" fillId="0" borderId="9" xfId="1" applyFont="1" applyFill="1" applyBorder="1"/>
    <xf numFmtId="14" fontId="17" fillId="0" borderId="14" xfId="1" applyNumberFormat="1" applyFont="1" applyFill="1" applyBorder="1"/>
    <xf numFmtId="14" fontId="20" fillId="0" borderId="14" xfId="0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0" fontId="20" fillId="2" borderId="9" xfId="0" applyFont="1" applyFill="1" applyBorder="1"/>
    <xf numFmtId="164" fontId="20" fillId="0" borderId="9" xfId="0" applyNumberFormat="1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2" fillId="0" borderId="14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0" borderId="9" xfId="1" applyNumberFormat="1" applyFont="1" applyFill="1" applyBorder="1" applyAlignment="1">
      <alignment horizontal="center"/>
    </xf>
    <xf numFmtId="164" fontId="20" fillId="0" borderId="14" xfId="1" applyNumberFormat="1" applyFont="1" applyFill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41" fillId="0" borderId="14" xfId="0" applyFont="1" applyFill="1" applyBorder="1"/>
    <xf numFmtId="164" fontId="19" fillId="0" borderId="0" xfId="1" applyNumberFormat="1" applyFont="1" applyFill="1"/>
    <xf numFmtId="164" fontId="20" fillId="2" borderId="14" xfId="1" applyNumberFormat="1" applyFont="1" applyFill="1" applyBorder="1"/>
    <xf numFmtId="164" fontId="35" fillId="2" borderId="18" xfId="1" applyNumberFormat="1" applyFont="1" applyFill="1" applyBorder="1" applyAlignment="1">
      <alignment horizontal="center" vertical="center"/>
    </xf>
    <xf numFmtId="164" fontId="20" fillId="2" borderId="14" xfId="1" applyNumberFormat="1" applyFont="1" applyFill="1" applyBorder="1" applyAlignment="1">
      <alignment wrapText="1"/>
    </xf>
    <xf numFmtId="164" fontId="35" fillId="2" borderId="14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164" fontId="20" fillId="0" borderId="15" xfId="1" applyNumberFormat="1" applyFont="1" applyFill="1" applyBorder="1"/>
    <xf numFmtId="43" fontId="20" fillId="0" borderId="19" xfId="1" applyFont="1" applyFill="1" applyBorder="1"/>
    <xf numFmtId="164" fontId="20" fillId="13" borderId="19" xfId="1" applyNumberFormat="1" applyFont="1" applyFill="1" applyBorder="1"/>
    <xf numFmtId="43" fontId="20" fillId="13" borderId="19" xfId="1" applyFont="1" applyFill="1" applyBorder="1"/>
    <xf numFmtId="164" fontId="20" fillId="0" borderId="10" xfId="1" applyNumberFormat="1" applyFont="1" applyFill="1" applyBorder="1"/>
    <xf numFmtId="43" fontId="20" fillId="0" borderId="10" xfId="1" applyFont="1" applyFill="1" applyBorder="1"/>
    <xf numFmtId="164" fontId="20" fillId="13" borderId="10" xfId="1" applyNumberFormat="1" applyFont="1" applyFill="1" applyBorder="1"/>
    <xf numFmtId="43" fontId="20" fillId="13" borderId="10" xfId="1" applyFont="1" applyFill="1" applyBorder="1"/>
    <xf numFmtId="43" fontId="20" fillId="13" borderId="1" xfId="1" applyFont="1" applyFill="1" applyBorder="1"/>
    <xf numFmtId="0" fontId="1" fillId="0" borderId="0" xfId="0" applyFont="1" applyFill="1"/>
    <xf numFmtId="3" fontId="5" fillId="0" borderId="0" xfId="0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20" fillId="0" borderId="0" xfId="1" applyNumberFormat="1" applyFont="1" applyFill="1" applyAlignment="1">
      <alignment horizontal="center"/>
    </xf>
    <xf numFmtId="0" fontId="41" fillId="0" borderId="0" xfId="0" applyFont="1" applyFill="1" applyAlignment="1">
      <alignment horizontal="right"/>
    </xf>
    <xf numFmtId="164" fontId="41" fillId="0" borderId="15" xfId="1" applyNumberFormat="1" applyFont="1" applyFill="1" applyBorder="1"/>
    <xf numFmtId="43" fontId="41" fillId="0" borderId="19" xfId="1" applyFont="1" applyFill="1" applyBorder="1"/>
    <xf numFmtId="164" fontId="41" fillId="0" borderId="19" xfId="1" applyNumberFormat="1" applyFont="1" applyFill="1" applyBorder="1"/>
    <xf numFmtId="164" fontId="41" fillId="0" borderId="14" xfId="0" applyNumberFormat="1" applyFont="1" applyFill="1" applyBorder="1"/>
    <xf numFmtId="43" fontId="41" fillId="7" borderId="0" xfId="1" applyFont="1" applyFill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9" fillId="3" borderId="15" xfId="0" applyFont="1" applyFill="1" applyBorder="1" applyAlignment="1">
      <alignment horizontal="center" vertical="center" wrapText="1"/>
    </xf>
    <xf numFmtId="0" fontId="29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  <xf numFmtId="164" fontId="23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FF00FF"/>
      <color rgb="FF00FF00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>
      <pane ySplit="2" topLeftCell="A3" activePane="bottomLeft" state="frozen"/>
      <selection pane="bottomLeft" activeCell="E32" sqref="E32"/>
    </sheetView>
  </sheetViews>
  <sheetFormatPr defaultRowHeight="11.25"/>
  <cols>
    <col min="1" max="1" width="7.28515625" style="7" bestFit="1" customWidth="1"/>
    <col min="2" max="2" width="12.28515625" style="147" customWidth="1"/>
    <col min="3" max="3" width="61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39" t="s">
        <v>1</v>
      </c>
      <c r="B1" s="541" t="s">
        <v>2</v>
      </c>
      <c r="C1" s="543" t="s">
        <v>0</v>
      </c>
      <c r="D1" s="545" t="s">
        <v>60</v>
      </c>
      <c r="E1" s="535" t="s">
        <v>82</v>
      </c>
      <c r="F1" s="536"/>
      <c r="G1" s="536"/>
      <c r="H1" s="536"/>
      <c r="I1" s="536"/>
      <c r="J1" s="536"/>
      <c r="K1" s="536"/>
      <c r="L1" s="531" t="s">
        <v>359</v>
      </c>
      <c r="M1" s="531"/>
      <c r="N1" s="529" t="s">
        <v>61</v>
      </c>
      <c r="O1" s="530"/>
      <c r="P1" s="532" t="s">
        <v>29</v>
      </c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4"/>
    </row>
    <row r="2" spans="1:27" ht="12" thickBot="1">
      <c r="A2" s="540"/>
      <c r="B2" s="542"/>
      <c r="C2" s="544"/>
      <c r="D2" s="546"/>
      <c r="E2" s="85" t="s">
        <v>91</v>
      </c>
      <c r="F2" s="85" t="s">
        <v>3</v>
      </c>
      <c r="G2" s="85" t="s">
        <v>130</v>
      </c>
      <c r="H2" s="85" t="s">
        <v>92</v>
      </c>
      <c r="I2" s="85" t="s">
        <v>93</v>
      </c>
      <c r="J2" s="85" t="s">
        <v>94</v>
      </c>
      <c r="K2" s="96" t="s">
        <v>128</v>
      </c>
      <c r="L2" s="60" t="s">
        <v>23</v>
      </c>
      <c r="M2" s="167" t="s">
        <v>67</v>
      </c>
      <c r="N2" s="158" t="s">
        <v>23</v>
      </c>
      <c r="O2" s="95" t="s">
        <v>129</v>
      </c>
      <c r="P2" s="378">
        <v>1</v>
      </c>
      <c r="Q2" s="169" t="s">
        <v>213</v>
      </c>
      <c r="R2" s="169" t="s">
        <v>214</v>
      </c>
      <c r="S2" s="169" t="s">
        <v>215</v>
      </c>
      <c r="T2" s="169" t="s">
        <v>216</v>
      </c>
      <c r="U2" s="169" t="s">
        <v>369</v>
      </c>
      <c r="V2" s="169" t="s">
        <v>370</v>
      </c>
      <c r="W2" s="169" t="s">
        <v>371</v>
      </c>
      <c r="X2" s="169" t="s">
        <v>372</v>
      </c>
      <c r="Y2" s="169"/>
      <c r="Z2" s="169"/>
      <c r="AA2" s="170"/>
    </row>
    <row r="3" spans="1:27" s="5" customFormat="1">
      <c r="A3" s="425" t="s">
        <v>535</v>
      </c>
      <c r="B3" s="376">
        <v>32779</v>
      </c>
      <c r="C3" s="316" t="s">
        <v>517</v>
      </c>
      <c r="D3" s="321">
        <v>5965000</v>
      </c>
      <c r="E3" s="294">
        <f>'2-δικαιώμ'!M3</f>
        <v>59607.375</v>
      </c>
      <c r="F3" s="294">
        <f>'3-φύλλα2α'!F9</f>
        <v>1500</v>
      </c>
      <c r="G3" s="294">
        <f>'4-πολλυπρ'!P3</f>
        <v>1900</v>
      </c>
      <c r="H3" s="321">
        <f>'5-αντίγρ'!M3</f>
        <v>3204</v>
      </c>
      <c r="I3" s="321">
        <f>'6-μεταγρ'!H3</f>
        <v>0</v>
      </c>
      <c r="J3" s="321">
        <f>'7-προςΔΟΥ'!E3</f>
        <v>0</v>
      </c>
      <c r="K3" s="321"/>
      <c r="L3" s="294">
        <f t="shared" ref="L3:L5" si="0">E3+F3+G3+H3+I3+J3+K3</f>
        <v>66211.375</v>
      </c>
      <c r="M3" s="294">
        <v>162173</v>
      </c>
      <c r="N3" s="295">
        <f>M3-P3-'14-βιβλΕσ'!M3-'8-κ-15-17'!AF3</f>
        <v>69593</v>
      </c>
      <c r="O3" s="295">
        <f t="shared" ref="O3:O5" si="1">L3-N3</f>
        <v>-3381.625</v>
      </c>
      <c r="P3" s="496">
        <f>'1β-ΤΑΧΔΙΚκλπ'!K2</f>
        <v>375</v>
      </c>
      <c r="Q3" s="502"/>
      <c r="R3" s="502"/>
      <c r="S3" s="502"/>
      <c r="T3" s="502"/>
      <c r="U3" s="423" t="s">
        <v>369</v>
      </c>
      <c r="V3" s="502"/>
      <c r="W3" s="502"/>
      <c r="X3" s="502"/>
      <c r="Y3" s="502"/>
      <c r="Z3" s="349"/>
      <c r="AA3" s="349"/>
    </row>
    <row r="4" spans="1:27" s="5" customFormat="1">
      <c r="A4" s="319"/>
      <c r="B4" s="366"/>
      <c r="C4" s="316" t="s">
        <v>518</v>
      </c>
      <c r="D4" s="293">
        <v>6561500</v>
      </c>
      <c r="E4" s="317">
        <f>'2-δικαιώμ'!M4</f>
        <v>65438.162499999999</v>
      </c>
      <c r="F4" s="294">
        <f>'3-φύλλα2α'!F10</f>
        <v>1500</v>
      </c>
      <c r="G4" s="294">
        <f>'4-πολλυπρ'!P4</f>
        <v>1900</v>
      </c>
      <c r="H4" s="293">
        <f>'5-αντίγρ'!M4</f>
        <v>0</v>
      </c>
      <c r="I4" s="293">
        <f>'6-μεταγρ'!H4</f>
        <v>600</v>
      </c>
      <c r="J4" s="293">
        <f>'7-προςΔΟΥ'!E4</f>
        <v>0</v>
      </c>
      <c r="K4" s="293"/>
      <c r="L4" s="317">
        <f t="shared" si="0"/>
        <v>69438.162500000006</v>
      </c>
      <c r="M4" s="317"/>
      <c r="N4" s="295">
        <f>M4-P4-'14-βιβλΕσ'!M4-'8-κ-15-17'!AF4</f>
        <v>0</v>
      </c>
      <c r="O4" s="295">
        <f t="shared" si="1"/>
        <v>69438.162500000006</v>
      </c>
      <c r="P4" s="296"/>
      <c r="Q4" s="318"/>
      <c r="R4" s="318"/>
      <c r="S4" s="318"/>
      <c r="T4" s="318"/>
      <c r="U4" s="423" t="s">
        <v>369</v>
      </c>
      <c r="V4" s="318"/>
      <c r="W4" s="318"/>
      <c r="X4" s="318"/>
      <c r="Y4" s="318"/>
      <c r="Z4" s="71"/>
      <c r="AA4" s="71"/>
    </row>
    <row r="5" spans="1:27" s="5" customFormat="1" ht="12" thickBot="1">
      <c r="A5" s="428"/>
      <c r="B5" s="429"/>
      <c r="C5" s="430" t="s">
        <v>516</v>
      </c>
      <c r="D5" s="431">
        <v>11351219</v>
      </c>
      <c r="E5" s="432">
        <f>'2-δικαιώμ'!M5</f>
        <v>112257.665725</v>
      </c>
      <c r="F5" s="432">
        <f>'3-φύλλα2α'!F11</f>
        <v>1500</v>
      </c>
      <c r="G5" s="432">
        <f>'4-πολλυπρ'!P5</f>
        <v>1900</v>
      </c>
      <c r="H5" s="431">
        <f>'5-αντίγρ'!M5</f>
        <v>0</v>
      </c>
      <c r="I5" s="431">
        <f>'6-μεταγρ'!H5</f>
        <v>0</v>
      </c>
      <c r="J5" s="431">
        <f>'7-προςΔΟΥ'!E5</f>
        <v>0</v>
      </c>
      <c r="K5" s="431"/>
      <c r="L5" s="432">
        <f t="shared" si="0"/>
        <v>115657.665725</v>
      </c>
      <c r="M5" s="432"/>
      <c r="N5" s="433">
        <f>M5-P5-'14-βιβλΕσ'!M5-'8-κ-15-17'!AF5</f>
        <v>0</v>
      </c>
      <c r="O5" s="433">
        <f t="shared" si="1"/>
        <v>115657.665725</v>
      </c>
      <c r="P5" s="434"/>
      <c r="Q5" s="435"/>
      <c r="R5" s="435"/>
      <c r="S5" s="435"/>
      <c r="T5" s="435"/>
      <c r="U5" s="436" t="s">
        <v>369</v>
      </c>
      <c r="V5" s="435"/>
      <c r="W5" s="435"/>
      <c r="X5" s="435"/>
      <c r="Y5" s="435"/>
      <c r="Z5" s="437"/>
      <c r="AA5" s="437"/>
    </row>
    <row r="6" spans="1:27">
      <c r="A6" s="537" t="s">
        <v>45</v>
      </c>
      <c r="B6" s="538"/>
      <c r="C6" s="538"/>
      <c r="D6" s="538"/>
      <c r="E6" s="168">
        <f t="shared" ref="E6:O6" si="2">SUM(E3:E5)</f>
        <v>237303.203225</v>
      </c>
      <c r="F6" s="168">
        <f t="shared" si="2"/>
        <v>4500</v>
      </c>
      <c r="G6" s="168">
        <f t="shared" si="2"/>
        <v>5700</v>
      </c>
      <c r="H6" s="168">
        <f t="shared" si="2"/>
        <v>3204</v>
      </c>
      <c r="I6" s="168">
        <f t="shared" si="2"/>
        <v>600</v>
      </c>
      <c r="J6" s="168">
        <f t="shared" si="2"/>
        <v>0</v>
      </c>
      <c r="K6" s="168">
        <f t="shared" si="2"/>
        <v>0</v>
      </c>
      <c r="L6" s="168">
        <f t="shared" si="2"/>
        <v>251307.203225</v>
      </c>
      <c r="M6" s="168">
        <f t="shared" si="2"/>
        <v>162173</v>
      </c>
      <c r="N6" s="168">
        <f t="shared" si="2"/>
        <v>69593</v>
      </c>
      <c r="O6" s="168">
        <f t="shared" si="2"/>
        <v>181714.203225</v>
      </c>
    </row>
    <row r="8" spans="1:27">
      <c r="P8" s="216" t="s">
        <v>97</v>
      </c>
      <c r="Q8" s="139"/>
      <c r="R8" s="139"/>
      <c r="S8" s="139"/>
      <c r="T8" s="149"/>
      <c r="U8" s="149"/>
      <c r="V8" s="149"/>
      <c r="W8" s="149"/>
      <c r="X8" s="149"/>
      <c r="Z8" s="139"/>
      <c r="AA8" s="139"/>
    </row>
    <row r="9" spans="1:27">
      <c r="C9" s="3" t="s">
        <v>527</v>
      </c>
      <c r="D9" s="7"/>
      <c r="K9" s="230" t="s">
        <v>501</v>
      </c>
      <c r="L9" s="7"/>
      <c r="M9" s="7"/>
      <c r="Q9" s="122" t="s">
        <v>364</v>
      </c>
      <c r="R9" s="122"/>
      <c r="S9" s="122"/>
      <c r="T9" s="141"/>
      <c r="U9" s="149"/>
      <c r="V9" s="149"/>
      <c r="W9" s="149"/>
      <c r="X9" s="149"/>
      <c r="Z9" s="140"/>
      <c r="AA9" s="122"/>
    </row>
    <row r="10" spans="1:27">
      <c r="C10" s="419" t="s">
        <v>526</v>
      </c>
      <c r="D10" s="7"/>
      <c r="K10" s="172" t="s">
        <v>217</v>
      </c>
      <c r="L10" s="124"/>
      <c r="M10" s="124"/>
      <c r="Q10" s="122"/>
      <c r="R10" s="122" t="s">
        <v>125</v>
      </c>
      <c r="S10" s="122"/>
      <c r="T10" s="149"/>
      <c r="U10" s="149"/>
      <c r="V10" s="149"/>
      <c r="W10" s="149"/>
      <c r="X10" s="149"/>
      <c r="Z10" s="122"/>
    </row>
    <row r="11" spans="1:27">
      <c r="C11" s="419"/>
      <c r="K11" s="229" t="s">
        <v>218</v>
      </c>
      <c r="S11" s="122" t="s">
        <v>363</v>
      </c>
      <c r="T11" s="90"/>
      <c r="U11" s="90"/>
      <c r="V11" s="90"/>
      <c r="W11" s="90"/>
      <c r="X11" s="90"/>
    </row>
    <row r="12" spans="1:27">
      <c r="C12" s="441"/>
      <c r="D12" s="7"/>
      <c r="E12" s="7"/>
      <c r="F12" s="7"/>
      <c r="G12" s="7"/>
      <c r="H12" s="7"/>
      <c r="I12" s="7"/>
      <c r="J12" s="7"/>
      <c r="K12" s="7"/>
      <c r="L12" s="7"/>
      <c r="M12" s="7" t="s">
        <v>493</v>
      </c>
      <c r="N12" s="7"/>
      <c r="O12" s="7"/>
      <c r="T12" s="122" t="s">
        <v>365</v>
      </c>
      <c r="U12" s="149"/>
      <c r="V12" s="149"/>
      <c r="W12" s="149"/>
      <c r="X12" s="149"/>
    </row>
    <row r="13" spans="1:27">
      <c r="C13" s="90"/>
      <c r="D13" s="332"/>
      <c r="E13" s="242" t="s">
        <v>538</v>
      </c>
      <c r="F13" s="7"/>
      <c r="G13" s="7"/>
      <c r="H13" s="7" t="s">
        <v>312</v>
      </c>
      <c r="I13" s="7" t="s">
        <v>313</v>
      </c>
      <c r="J13" s="7" t="s">
        <v>500</v>
      </c>
      <c r="L13" s="528" t="s">
        <v>487</v>
      </c>
      <c r="M13" s="528"/>
      <c r="N13" s="7"/>
      <c r="O13" s="7"/>
      <c r="Q13" s="7"/>
      <c r="T13" s="90"/>
      <c r="U13" s="149" t="s">
        <v>366</v>
      </c>
      <c r="V13" s="149"/>
      <c r="W13" s="149"/>
      <c r="X13" s="149"/>
    </row>
    <row r="14" spans="1:27">
      <c r="C14" s="90" t="s">
        <v>519</v>
      </c>
      <c r="D14" s="823" t="s">
        <v>535</v>
      </c>
      <c r="E14" s="7">
        <v>5766</v>
      </c>
      <c r="F14" s="379" t="s">
        <v>308</v>
      </c>
      <c r="G14" s="7"/>
      <c r="H14" s="7"/>
      <c r="I14" s="7"/>
      <c r="J14" s="7"/>
      <c r="K14" s="7"/>
      <c r="L14" s="7"/>
      <c r="M14" s="7"/>
      <c r="N14" s="7"/>
      <c r="O14" s="7"/>
      <c r="Q14" s="2"/>
      <c r="R14" s="2"/>
      <c r="T14" s="90"/>
      <c r="U14" s="90"/>
      <c r="V14" s="149" t="s">
        <v>367</v>
      </c>
      <c r="W14" s="90"/>
      <c r="X14" s="90"/>
    </row>
    <row r="15" spans="1:27">
      <c r="C15" s="394" t="s">
        <v>520</v>
      </c>
      <c r="D15" s="332"/>
      <c r="E15" s="7"/>
      <c r="F15" s="379" t="s">
        <v>57</v>
      </c>
      <c r="G15" s="7">
        <v>10</v>
      </c>
      <c r="H15" s="7"/>
      <c r="I15" s="7"/>
      <c r="J15" s="7"/>
      <c r="K15" s="7"/>
      <c r="L15" s="7"/>
      <c r="M15" s="7"/>
      <c r="N15" s="7"/>
      <c r="O15" s="7"/>
      <c r="Q15" s="2"/>
      <c r="R15" s="2"/>
      <c r="T15" s="90"/>
      <c r="U15" s="90"/>
      <c r="V15" s="149"/>
      <c r="W15" s="90"/>
      <c r="X15" s="90"/>
    </row>
    <row r="16" spans="1:27">
      <c r="C16" s="394" t="s">
        <v>521</v>
      </c>
      <c r="D16" s="394"/>
      <c r="E16" s="7"/>
      <c r="F16" s="379" t="s">
        <v>484</v>
      </c>
      <c r="G16" s="424">
        <v>400</v>
      </c>
      <c r="H16" s="413"/>
      <c r="I16" s="413"/>
      <c r="J16" s="424">
        <v>1000</v>
      </c>
      <c r="K16" s="7"/>
      <c r="L16" s="7"/>
      <c r="M16" s="7"/>
      <c r="N16" s="7"/>
      <c r="O16" s="7"/>
      <c r="Q16" s="2"/>
      <c r="R16" s="2"/>
      <c r="T16" s="90"/>
      <c r="U16" s="90"/>
      <c r="V16" s="90"/>
      <c r="W16" s="231" t="s">
        <v>368</v>
      </c>
      <c r="X16" s="90"/>
    </row>
    <row r="17" spans="1:25">
      <c r="C17" s="91"/>
      <c r="D17" s="409"/>
      <c r="E17" s="7"/>
      <c r="F17" s="379" t="s">
        <v>485</v>
      </c>
      <c r="G17" s="54"/>
      <c r="H17" s="7"/>
      <c r="I17" s="7"/>
      <c r="J17" s="54"/>
      <c r="K17" s="7"/>
      <c r="L17" s="7"/>
      <c r="M17" s="7"/>
      <c r="N17" s="7"/>
      <c r="O17" s="7"/>
      <c r="Q17" s="2"/>
      <c r="R17" s="2"/>
      <c r="U17" s="149"/>
      <c r="V17" s="149"/>
      <c r="W17" s="90"/>
      <c r="X17" s="91" t="s">
        <v>502</v>
      </c>
      <c r="Y17" s="149"/>
    </row>
    <row r="18" spans="1:25">
      <c r="C18" s="419"/>
      <c r="D18" s="409"/>
      <c r="E18" s="7"/>
      <c r="F18" s="379">
        <v>3600</v>
      </c>
      <c r="G18" s="54"/>
      <c r="H18" s="7"/>
      <c r="I18" s="7"/>
      <c r="J18" s="54"/>
      <c r="K18" s="7"/>
      <c r="L18" s="7"/>
      <c r="M18" s="7"/>
      <c r="N18" s="7"/>
      <c r="O18" s="7"/>
    </row>
    <row r="19" spans="1:25">
      <c r="C19" s="419"/>
      <c r="D19" s="409"/>
      <c r="E19" s="7"/>
      <c r="F19" s="379" t="s">
        <v>362</v>
      </c>
      <c r="G19" s="503"/>
      <c r="H19" s="7"/>
      <c r="I19" s="7"/>
      <c r="J19" s="54"/>
      <c r="K19" s="7"/>
      <c r="L19" s="7"/>
      <c r="M19" s="7"/>
      <c r="O19" s="7"/>
    </row>
    <row r="20" spans="1:25">
      <c r="B20" s="414" t="s">
        <v>510</v>
      </c>
      <c r="C20" s="417" t="s">
        <v>522</v>
      </c>
      <c r="D20" s="409"/>
      <c r="E20" s="7"/>
      <c r="F20" s="379" t="s">
        <v>486</v>
      </c>
      <c r="G20" s="54">
        <v>1500</v>
      </c>
      <c r="H20" s="7"/>
      <c r="I20" s="7"/>
      <c r="J20" s="54">
        <v>1500</v>
      </c>
      <c r="K20" s="7"/>
      <c r="L20" s="7"/>
      <c r="M20" s="7"/>
      <c r="O20" s="7"/>
      <c r="P20" s="7" t="s">
        <v>497</v>
      </c>
    </row>
    <row r="21" spans="1:25">
      <c r="B21" s="2"/>
      <c r="C21" s="403"/>
      <c r="D21" s="409"/>
      <c r="E21" s="7"/>
      <c r="F21" s="145" t="s">
        <v>92</v>
      </c>
      <c r="G21" s="54">
        <v>3600</v>
      </c>
      <c r="H21" s="7"/>
      <c r="I21" s="7"/>
      <c r="J21" s="54">
        <v>3600</v>
      </c>
      <c r="K21" s="7"/>
      <c r="L21" s="7"/>
      <c r="M21" s="7"/>
      <c r="O21" s="7"/>
      <c r="P21" s="7" t="s">
        <v>496</v>
      </c>
    </row>
    <row r="22" spans="1:25">
      <c r="B22" s="2"/>
      <c r="C22" s="417"/>
      <c r="D22" s="409"/>
      <c r="E22" s="7"/>
      <c r="F22" s="145" t="s">
        <v>358</v>
      </c>
      <c r="G22" s="54"/>
      <c r="H22" s="7"/>
      <c r="I22" s="7"/>
      <c r="J22" s="54"/>
      <c r="K22" s="7"/>
      <c r="L22" s="7"/>
      <c r="M22" s="7"/>
      <c r="O22" s="7"/>
      <c r="P22" s="2" t="s">
        <v>495</v>
      </c>
    </row>
    <row r="23" spans="1:25">
      <c r="B23" s="2"/>
      <c r="C23" s="417"/>
      <c r="D23" s="442"/>
      <c r="E23" s="7"/>
      <c r="F23" s="145" t="s">
        <v>93</v>
      </c>
      <c r="G23" s="54"/>
      <c r="H23" s="7"/>
      <c r="I23" s="7"/>
      <c r="J23" s="7"/>
      <c r="K23" s="7"/>
      <c r="L23" s="7"/>
      <c r="M23" s="7"/>
      <c r="O23" s="7"/>
    </row>
    <row r="24" spans="1:25">
      <c r="B24" s="2"/>
      <c r="C24" s="417"/>
      <c r="D24" s="442"/>
      <c r="E24" s="7"/>
      <c r="F24" s="145" t="s">
        <v>488</v>
      </c>
      <c r="G24" s="54">
        <v>256</v>
      </c>
      <c r="H24" s="7"/>
      <c r="I24" s="7"/>
      <c r="J24" s="7"/>
      <c r="K24" s="7"/>
      <c r="L24" s="7"/>
      <c r="M24" s="7"/>
      <c r="O24" s="7"/>
    </row>
    <row r="25" spans="1:25">
      <c r="A25" s="522" t="s">
        <v>536</v>
      </c>
      <c r="B25" s="117">
        <v>32794</v>
      </c>
      <c r="C25" s="91" t="s">
        <v>537</v>
      </c>
      <c r="D25" s="409"/>
      <c r="F25" s="145"/>
      <c r="G25" s="242">
        <f>SUM(G14:G24)</f>
        <v>5766</v>
      </c>
      <c r="H25" s="242">
        <f t="shared" ref="H25:M25" si="3">SUM(H14:H24)</f>
        <v>0</v>
      </c>
      <c r="I25" s="242">
        <f t="shared" si="3"/>
        <v>0</v>
      </c>
      <c r="J25" s="242">
        <f t="shared" si="3"/>
        <v>6100</v>
      </c>
      <c r="K25" s="242"/>
      <c r="L25" s="401">
        <f t="shared" si="3"/>
        <v>0</v>
      </c>
      <c r="M25" s="401">
        <f t="shared" si="3"/>
        <v>0</v>
      </c>
      <c r="N25" s="402">
        <f>SUM(L25:M25)</f>
        <v>0</v>
      </c>
      <c r="O25" s="7"/>
    </row>
    <row r="26" spans="1:25">
      <c r="A26" s="522"/>
      <c r="B26" s="117"/>
      <c r="C26" s="523" t="s">
        <v>530</v>
      </c>
      <c r="D26" s="409"/>
      <c r="G26" s="7">
        <f>E14-G25</f>
        <v>0</v>
      </c>
    </row>
    <row r="27" spans="1:25">
      <c r="A27" s="54"/>
      <c r="B27" s="117"/>
      <c r="C27" s="523" t="s">
        <v>531</v>
      </c>
      <c r="E27" s="7"/>
    </row>
    <row r="28" spans="1:25">
      <c r="A28" s="54"/>
      <c r="B28" s="416"/>
      <c r="C28" s="419" t="s">
        <v>528</v>
      </c>
      <c r="E28" s="7"/>
    </row>
    <row r="29" spans="1:25">
      <c r="A29" s="54"/>
      <c r="B29" s="117"/>
      <c r="C29" s="523"/>
    </row>
    <row r="30" spans="1:25">
      <c r="A30" s="54"/>
      <c r="B30" s="416"/>
      <c r="C30" s="419" t="s">
        <v>529</v>
      </c>
    </row>
    <row r="31" spans="1:25">
      <c r="B31" s="418"/>
      <c r="C31" s="91"/>
    </row>
    <row r="32" spans="1:25">
      <c r="B32" s="416"/>
      <c r="C32" s="418"/>
    </row>
    <row r="33" spans="2:6">
      <c r="B33" s="420"/>
      <c r="C33" s="421"/>
      <c r="D33" s="7"/>
      <c r="F33" s="7"/>
    </row>
    <row r="34" spans="2:6">
      <c r="C34" s="147"/>
    </row>
    <row r="35" spans="2:6">
      <c r="C35" s="147"/>
    </row>
    <row r="36" spans="2:6">
      <c r="C36" s="147"/>
    </row>
    <row r="37" spans="2:6">
      <c r="C37" s="147"/>
    </row>
    <row r="38" spans="2:6">
      <c r="C38" s="147"/>
    </row>
  </sheetData>
  <mergeCells count="10">
    <mergeCell ref="A6:D6"/>
    <mergeCell ref="A1:A2"/>
    <mergeCell ref="B1:B2"/>
    <mergeCell ref="C1:C2"/>
    <mergeCell ref="D1:D2"/>
    <mergeCell ref="L13:M13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7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8.140625" style="3" bestFit="1" customWidth="1"/>
    <col min="2" max="2" width="33.57031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87" t="s">
        <v>19</v>
      </c>
      <c r="B1" s="689" t="s">
        <v>343</v>
      </c>
      <c r="C1" s="689" t="s">
        <v>84</v>
      </c>
      <c r="D1" s="691" t="s">
        <v>344</v>
      </c>
      <c r="E1" s="692"/>
      <c r="F1" s="692"/>
      <c r="G1" s="693" t="s">
        <v>312</v>
      </c>
      <c r="H1" s="694"/>
      <c r="I1" s="683" t="s">
        <v>313</v>
      </c>
      <c r="J1" s="683"/>
      <c r="K1" s="279"/>
      <c r="L1" s="280"/>
      <c r="M1" s="684" t="s">
        <v>345</v>
      </c>
      <c r="N1" s="684"/>
      <c r="O1" s="684"/>
      <c r="P1" s="280"/>
      <c r="Q1" s="684" t="s">
        <v>346</v>
      </c>
      <c r="R1" s="684"/>
      <c r="S1" s="684"/>
      <c r="T1" s="684"/>
      <c r="U1" s="281"/>
      <c r="V1" s="685" t="s">
        <v>312</v>
      </c>
      <c r="W1" s="685" t="s">
        <v>347</v>
      </c>
      <c r="X1" s="685" t="s">
        <v>348</v>
      </c>
      <c r="Y1" s="281"/>
      <c r="Z1" s="677" t="s">
        <v>349</v>
      </c>
      <c r="AA1" s="678"/>
      <c r="AB1" s="678"/>
      <c r="AC1" s="678"/>
      <c r="AD1" s="679"/>
    </row>
    <row r="2" spans="1:30" ht="12" thickBot="1">
      <c r="A2" s="688"/>
      <c r="B2" s="690"/>
      <c r="C2" s="690"/>
      <c r="D2" s="224" t="s">
        <v>321</v>
      </c>
      <c r="E2" s="224" t="s">
        <v>327</v>
      </c>
      <c r="F2" s="161" t="s">
        <v>328</v>
      </c>
      <c r="G2" s="225" t="s">
        <v>350</v>
      </c>
      <c r="H2" s="226" t="s">
        <v>351</v>
      </c>
      <c r="I2" s="225" t="s">
        <v>352</v>
      </c>
      <c r="J2" s="227" t="s">
        <v>353</v>
      </c>
      <c r="K2" s="282" t="s">
        <v>354</v>
      </c>
      <c r="L2" s="283"/>
      <c r="M2" s="284" t="s">
        <v>357</v>
      </c>
      <c r="N2" s="284" t="s">
        <v>355</v>
      </c>
      <c r="O2" s="284" t="s">
        <v>356</v>
      </c>
      <c r="P2" s="283"/>
      <c r="Q2" s="285" t="s">
        <v>357</v>
      </c>
      <c r="R2" s="286">
        <v>1.2999999999999999E-2</v>
      </c>
      <c r="S2" s="286">
        <v>6.4999999999999997E-3</v>
      </c>
      <c r="T2" s="287">
        <v>1.25E-3</v>
      </c>
      <c r="U2" s="288"/>
      <c r="V2" s="686"/>
      <c r="W2" s="686"/>
      <c r="X2" s="686"/>
      <c r="Y2" s="288"/>
      <c r="Z2" s="289" t="s">
        <v>357</v>
      </c>
      <c r="AA2" s="289" t="s">
        <v>355</v>
      </c>
      <c r="AB2" s="290" t="s">
        <v>356</v>
      </c>
      <c r="AC2" s="289" t="s">
        <v>347</v>
      </c>
      <c r="AD2" s="289" t="s">
        <v>348</v>
      </c>
    </row>
    <row r="3" spans="1:30" s="17" customFormat="1">
      <c r="A3" s="129" t="str">
        <f>'1-συμβολαια'!A3</f>
        <v>1ο</v>
      </c>
      <c r="B3" s="129" t="str">
        <f>'1-συμβολαια'!C3</f>
        <v>δάνειο τοκοχρεωλυτικό</v>
      </c>
      <c r="C3" s="228">
        <f>'1-συμβολαια'!D3</f>
        <v>5965000</v>
      </c>
      <c r="D3" s="228">
        <f>'8-κ-15-17'!D3</f>
        <v>77545</v>
      </c>
      <c r="E3" s="228">
        <f>'8-κ-15-17'!M3</f>
        <v>0</v>
      </c>
      <c r="F3" s="228">
        <f>'8-κ-15-17'!V3</f>
        <v>0</v>
      </c>
      <c r="G3" s="228">
        <f>'2-δικαιώμ'!I3</f>
        <v>6273.6750000000002</v>
      </c>
      <c r="H3" s="228">
        <f>'2-δικαιώμ'!J3</f>
        <v>20</v>
      </c>
      <c r="I3" s="228">
        <f>'2-δικαιώμ'!K3</f>
        <v>3505.375</v>
      </c>
      <c r="J3" s="228">
        <f>'2-δικαιώμ'!L3</f>
        <v>701.07500000000005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6293.6750000000002</v>
      </c>
      <c r="W3" s="11">
        <f>'2-δικαιώμ'!K3</f>
        <v>3505.375</v>
      </c>
      <c r="X3" s="11">
        <f>'2-δικαιώμ'!L3</f>
        <v>701.07500000000005</v>
      </c>
      <c r="Z3" s="11"/>
      <c r="AA3" s="11"/>
      <c r="AB3" s="11"/>
      <c r="AC3" s="11"/>
      <c r="AD3" s="11"/>
    </row>
    <row r="4" spans="1:30" s="17" customFormat="1">
      <c r="A4" s="129">
        <f>'1-συμβολαια'!A4</f>
        <v>0</v>
      </c>
      <c r="B4" s="129" t="str">
        <f>'1-συμβολαια'!C4</f>
        <v>υποθήκη δανείου</v>
      </c>
      <c r="C4" s="228">
        <f>'1-συμβολαια'!D4</f>
        <v>6561500</v>
      </c>
      <c r="D4" s="228">
        <f>'8-κ-15-17'!D4</f>
        <v>85299.500000000015</v>
      </c>
      <c r="E4" s="228">
        <f>'8-κ-15-17'!M4</f>
        <v>0</v>
      </c>
      <c r="F4" s="228">
        <f>'8-κ-15-17'!V4</f>
        <v>0</v>
      </c>
      <c r="G4" s="228">
        <f>'2-δικαιώμ'!I4</f>
        <v>6891.0524999999998</v>
      </c>
      <c r="H4" s="228">
        <f>'2-δικαιώμ'!J4</f>
        <v>20</v>
      </c>
      <c r="I4" s="228">
        <f>'2-δικαιώμ'!K4</f>
        <v>3848.3625000000002</v>
      </c>
      <c r="J4" s="228">
        <f>'2-δικαιώμ'!L4</f>
        <v>769.67250000000001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6911.0524999999998</v>
      </c>
      <c r="W4" s="11">
        <f>'2-δικαιώμ'!K4</f>
        <v>3848.3625000000002</v>
      </c>
      <c r="X4" s="11">
        <f>'2-δικαιώμ'!L4</f>
        <v>769.67250000000001</v>
      </c>
      <c r="Z4" s="11"/>
      <c r="AA4" s="11"/>
      <c r="AB4" s="11"/>
      <c r="AC4" s="11"/>
      <c r="AD4" s="11"/>
    </row>
    <row r="5" spans="1:30" s="17" customFormat="1">
      <c r="A5" s="129">
        <f>'1-συμβολαια'!A5</f>
        <v>0</v>
      </c>
      <c r="B5" s="129" t="str">
        <f>'1-συμβολαια'!C5</f>
        <v>δανείου ΤΟΚΟΙ</v>
      </c>
      <c r="C5" s="228">
        <f>'1-συμβολαια'!D5</f>
        <v>11351219</v>
      </c>
      <c r="D5" s="228">
        <f>'8-κ-15-17'!D5</f>
        <v>147565.84700000001</v>
      </c>
      <c r="E5" s="228">
        <f>'8-κ-15-17'!M5</f>
        <v>0</v>
      </c>
      <c r="F5" s="228">
        <f>'8-κ-15-17'!V5</f>
        <v>0</v>
      </c>
      <c r="G5" s="228">
        <f>'2-δικαιώμ'!I5</f>
        <v>11848.411665</v>
      </c>
      <c r="H5" s="228">
        <f>'2-δικαιώμ'!J5</f>
        <v>20</v>
      </c>
      <c r="I5" s="228">
        <f>'2-δικαιώμ'!K5</f>
        <v>6602.450925000001</v>
      </c>
      <c r="J5" s="228">
        <f>'2-δικαιώμ'!L5</f>
        <v>1320.4901850000001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11868.411665</v>
      </c>
      <c r="W5" s="11">
        <f>'2-δικαιώμ'!K5</f>
        <v>6602.450925000001</v>
      </c>
      <c r="X5" s="11">
        <f>'2-δικαιώμ'!L5</f>
        <v>1320.4901850000001</v>
      </c>
      <c r="Z5" s="11"/>
      <c r="AA5" s="11"/>
      <c r="AB5" s="11"/>
      <c r="AC5" s="11"/>
      <c r="AD5" s="11"/>
    </row>
    <row r="6" spans="1:30">
      <c r="A6" s="680" t="str">
        <f>'1-συμβολαια'!A6</f>
        <v>σύνολο</v>
      </c>
      <c r="B6" s="681"/>
      <c r="C6" s="682"/>
      <c r="D6" s="212">
        <f t="shared" ref="D6:J6" si="0">SUM(D3:D5)</f>
        <v>310410.34700000001</v>
      </c>
      <c r="E6" s="212">
        <f t="shared" si="0"/>
        <v>0</v>
      </c>
      <c r="F6" s="212">
        <f t="shared" si="0"/>
        <v>0</v>
      </c>
      <c r="G6" s="212">
        <f t="shared" si="0"/>
        <v>25013.139165000001</v>
      </c>
      <c r="H6" s="212">
        <f t="shared" si="0"/>
        <v>60</v>
      </c>
      <c r="I6" s="212">
        <f t="shared" si="0"/>
        <v>13956.188425</v>
      </c>
      <c r="J6" s="212">
        <f t="shared" si="0"/>
        <v>2791.2376850000001</v>
      </c>
    </row>
    <row r="9" spans="1:30">
      <c r="B9" s="90"/>
      <c r="D9" s="2"/>
      <c r="E9" s="2"/>
      <c r="F9" s="2"/>
      <c r="G9" s="2"/>
      <c r="H9" s="2"/>
      <c r="I9" s="2"/>
      <c r="J9" s="2"/>
    </row>
    <row r="10" spans="1:30" ht="12.75">
      <c r="B10" s="239" t="s">
        <v>384</v>
      </c>
      <c r="D10" s="2"/>
      <c r="E10" s="2"/>
      <c r="F10" s="2"/>
      <c r="G10" s="175"/>
      <c r="H10" s="5"/>
      <c r="I10" s="5"/>
      <c r="J10" s="2"/>
    </row>
    <row r="11" spans="1:30" ht="12.75">
      <c r="B11" s="240" t="s">
        <v>385</v>
      </c>
      <c r="D11" s="2"/>
      <c r="E11" s="2"/>
      <c r="F11" s="2"/>
      <c r="G11" s="122"/>
      <c r="J11" s="2"/>
      <c r="L11" s="122"/>
    </row>
    <row r="12" spans="1:30" ht="15.75">
      <c r="B12" s="253" t="s">
        <v>386</v>
      </c>
      <c r="D12" s="2"/>
      <c r="E12" s="2"/>
      <c r="F12" s="2"/>
      <c r="G12" s="2"/>
      <c r="H12" s="5"/>
      <c r="I12" s="5"/>
      <c r="J12" s="2"/>
    </row>
    <row r="13" spans="1:30">
      <c r="B13" s="90"/>
      <c r="D13" s="2"/>
      <c r="E13" s="2"/>
      <c r="F13" s="2"/>
      <c r="G13" s="2"/>
      <c r="H13" s="5"/>
      <c r="J13" s="2"/>
    </row>
    <row r="14" spans="1:30">
      <c r="B14" s="90"/>
      <c r="D14" s="2"/>
      <c r="E14" s="2"/>
      <c r="F14" s="2"/>
      <c r="G14" s="2"/>
      <c r="H14" s="245"/>
      <c r="I14" s="5"/>
      <c r="J14" s="5"/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C19" s="332"/>
      <c r="D19" s="7"/>
      <c r="E19" s="7"/>
    </row>
    <row r="20" spans="2:10">
      <c r="C20" s="332"/>
      <c r="D20" s="7"/>
      <c r="E20" s="7"/>
    </row>
    <row r="21" spans="2:10">
      <c r="C21" s="332"/>
      <c r="D21" s="7"/>
      <c r="E21" s="7"/>
    </row>
    <row r="22" spans="2:10">
      <c r="C22" s="332"/>
      <c r="D22" s="7"/>
      <c r="E22" s="7"/>
    </row>
    <row r="23" spans="2:10">
      <c r="C23" s="332"/>
      <c r="D23" s="7"/>
      <c r="E23" s="7"/>
    </row>
    <row r="24" spans="2:10">
      <c r="C24" s="332"/>
      <c r="D24" s="7"/>
      <c r="E24" s="7"/>
    </row>
    <row r="25" spans="2:10">
      <c r="C25" s="332"/>
      <c r="D25" s="7"/>
      <c r="E25" s="7"/>
    </row>
    <row r="26" spans="2:10">
      <c r="C26" s="332"/>
      <c r="D26" s="7"/>
      <c r="E26" s="7"/>
    </row>
    <row r="27" spans="2:10">
      <c r="C27" s="332"/>
      <c r="D27" s="7"/>
      <c r="E27" s="7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10.42578125" style="7" bestFit="1" customWidth="1"/>
    <col min="2" max="2" width="36.14062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67" t="s">
        <v>1</v>
      </c>
      <c r="B1" s="569" t="s">
        <v>0</v>
      </c>
      <c r="C1" s="604" t="s">
        <v>7</v>
      </c>
      <c r="D1" s="700" t="s">
        <v>43</v>
      </c>
      <c r="E1" s="701"/>
      <c r="F1" s="701"/>
      <c r="G1" s="702" t="s">
        <v>399</v>
      </c>
      <c r="H1" s="703"/>
      <c r="I1" s="703"/>
      <c r="J1" s="703"/>
      <c r="K1" s="704"/>
      <c r="L1" s="698" t="s">
        <v>55</v>
      </c>
      <c r="M1" s="695" t="s">
        <v>29</v>
      </c>
      <c r="N1" s="696"/>
      <c r="O1" s="696"/>
      <c r="P1" s="696"/>
      <c r="Q1" s="696"/>
      <c r="R1" s="696"/>
      <c r="S1" s="697"/>
    </row>
    <row r="2" spans="1:25" ht="34.5" customHeight="1" thickBot="1">
      <c r="A2" s="568"/>
      <c r="B2" s="570"/>
      <c r="C2" s="605"/>
      <c r="D2" s="250" t="s">
        <v>308</v>
      </c>
      <c r="E2" s="250" t="s">
        <v>398</v>
      </c>
      <c r="F2" s="256" t="s">
        <v>89</v>
      </c>
      <c r="G2" s="254" t="s">
        <v>308</v>
      </c>
      <c r="H2" s="255" t="s">
        <v>312</v>
      </c>
      <c r="I2" s="255" t="s">
        <v>400</v>
      </c>
      <c r="J2" s="255" t="s">
        <v>313</v>
      </c>
      <c r="K2" s="252" t="s">
        <v>33</v>
      </c>
      <c r="L2" s="699"/>
      <c r="M2" s="560"/>
      <c r="N2" s="561"/>
      <c r="O2" s="561"/>
      <c r="P2" s="561"/>
      <c r="Q2" s="561"/>
      <c r="R2" s="561"/>
      <c r="S2" s="562"/>
    </row>
    <row r="3" spans="1:25" s="113" customFormat="1" ht="14.25">
      <c r="A3" s="114" t="str">
        <f>'1-συμβολαια'!A3</f>
        <v>1ο</v>
      </c>
      <c r="B3" s="115" t="str">
        <f>'1-συμβολαια'!C3</f>
        <v>δάνειο τοκοχρεωλυτικό</v>
      </c>
      <c r="C3" s="116">
        <f>'1-συμβολαια'!D3</f>
        <v>5965000</v>
      </c>
      <c r="D3" s="258"/>
      <c r="E3" s="258"/>
      <c r="F3" s="257"/>
      <c r="G3" s="258"/>
      <c r="H3" s="259"/>
      <c r="I3" s="259"/>
      <c r="J3" s="259"/>
      <c r="K3" s="259">
        <f t="shared" ref="K3:K5" si="0">D3+E3-G3-H3-I3-J3</f>
        <v>0</v>
      </c>
      <c r="L3" s="259"/>
      <c r="M3" s="137" t="s">
        <v>124</v>
      </c>
      <c r="N3" s="137" t="s">
        <v>405</v>
      </c>
      <c r="O3" s="137" t="s">
        <v>122</v>
      </c>
      <c r="P3" s="137" t="s">
        <v>406</v>
      </c>
      <c r="Q3" s="137" t="s">
        <v>407</v>
      </c>
      <c r="R3" s="137" t="s">
        <v>408</v>
      </c>
      <c r="S3" s="24"/>
    </row>
    <row r="4" spans="1:25" s="113" customFormat="1" ht="14.25">
      <c r="A4" s="114">
        <f>'1-συμβολαια'!A4</f>
        <v>0</v>
      </c>
      <c r="B4" s="115" t="str">
        <f>'1-συμβολαια'!C4</f>
        <v>υποθήκη δανείου</v>
      </c>
      <c r="C4" s="116">
        <f>'1-συμβολαια'!D4</f>
        <v>6561500</v>
      </c>
      <c r="D4" s="258"/>
      <c r="E4" s="258"/>
      <c r="F4" s="257"/>
      <c r="G4" s="258"/>
      <c r="H4" s="259"/>
      <c r="I4" s="259"/>
      <c r="J4" s="259"/>
      <c r="K4" s="259">
        <f t="shared" si="0"/>
        <v>0</v>
      </c>
      <c r="L4" s="259"/>
      <c r="M4" s="137" t="s">
        <v>124</v>
      </c>
      <c r="N4" s="137" t="s">
        <v>405</v>
      </c>
      <c r="O4" s="137" t="s">
        <v>122</v>
      </c>
      <c r="P4" s="137" t="s">
        <v>406</v>
      </c>
      <c r="Q4" s="137" t="s">
        <v>407</v>
      </c>
      <c r="R4" s="137" t="s">
        <v>408</v>
      </c>
      <c r="S4" s="24"/>
    </row>
    <row r="5" spans="1:25" s="113" customFormat="1" ht="14.25">
      <c r="A5" s="114">
        <f>'1-συμβολαια'!A5</f>
        <v>0</v>
      </c>
      <c r="B5" s="115" t="str">
        <f>'1-συμβολαια'!C5</f>
        <v>δανείου ΤΟΚΟΙ</v>
      </c>
      <c r="C5" s="116">
        <f>'1-συμβολαια'!D5</f>
        <v>11351219</v>
      </c>
      <c r="D5" s="258"/>
      <c r="E5" s="258"/>
      <c r="F5" s="257"/>
      <c r="G5" s="258"/>
      <c r="H5" s="259"/>
      <c r="I5" s="259"/>
      <c r="J5" s="259"/>
      <c r="K5" s="259">
        <f t="shared" si="0"/>
        <v>0</v>
      </c>
      <c r="L5" s="259"/>
      <c r="M5" s="137" t="s">
        <v>124</v>
      </c>
      <c r="N5" s="137" t="s">
        <v>405</v>
      </c>
      <c r="O5" s="137" t="s">
        <v>122</v>
      </c>
      <c r="P5" s="137" t="s">
        <v>406</v>
      </c>
      <c r="Q5" s="137" t="s">
        <v>407</v>
      </c>
      <c r="R5" s="137" t="s">
        <v>408</v>
      </c>
      <c r="S5" s="24"/>
    </row>
    <row r="6" spans="1:25" ht="15.75">
      <c r="A6" s="585" t="s">
        <v>54</v>
      </c>
      <c r="B6" s="586"/>
      <c r="C6" s="586"/>
      <c r="D6" s="260">
        <f t="shared" ref="D6:L6" si="1">SUM(D3:D5)</f>
        <v>0</v>
      </c>
      <c r="E6" s="260">
        <f t="shared" si="1"/>
        <v>0</v>
      </c>
      <c r="F6" s="260">
        <f t="shared" si="1"/>
        <v>0</v>
      </c>
      <c r="G6" s="260">
        <f t="shared" si="1"/>
        <v>0</v>
      </c>
      <c r="H6" s="260">
        <f t="shared" si="1"/>
        <v>0</v>
      </c>
      <c r="I6" s="260">
        <f t="shared" si="1"/>
        <v>0</v>
      </c>
      <c r="J6" s="260">
        <f t="shared" si="1"/>
        <v>0</v>
      </c>
      <c r="K6" s="260">
        <f t="shared" si="1"/>
        <v>0</v>
      </c>
      <c r="L6" s="260">
        <f t="shared" si="1"/>
        <v>0</v>
      </c>
    </row>
    <row r="7" spans="1:25" ht="15.75">
      <c r="M7" s="134" t="s">
        <v>100</v>
      </c>
      <c r="N7" s="151"/>
      <c r="O7" s="151"/>
      <c r="P7" s="151"/>
      <c r="Q7" s="151"/>
      <c r="R7" s="151"/>
      <c r="S7" s="151"/>
      <c r="T7" s="127"/>
      <c r="U7" s="127"/>
      <c r="V7" s="127"/>
      <c r="W7" s="127"/>
      <c r="X7" s="5"/>
    </row>
    <row r="8" spans="1:25" ht="15.75">
      <c r="M8" s="251"/>
      <c r="N8" s="134" t="s">
        <v>401</v>
      </c>
      <c r="O8" s="251"/>
      <c r="P8" s="251"/>
      <c r="Q8" s="251"/>
      <c r="R8" s="251"/>
      <c r="S8" s="251"/>
      <c r="T8" s="251"/>
      <c r="U8" s="251"/>
      <c r="V8" s="251"/>
      <c r="W8" s="262"/>
      <c r="X8" s="262"/>
      <c r="Y8" s="262"/>
    </row>
    <row r="9" spans="1:25" ht="15.75">
      <c r="M9" s="262"/>
      <c r="N9" s="262"/>
      <c r="O9" s="151" t="s">
        <v>101</v>
      </c>
      <c r="P9" s="151"/>
      <c r="Q9" s="151"/>
      <c r="R9" s="151"/>
      <c r="S9" s="151"/>
      <c r="T9" s="151"/>
      <c r="U9" s="151"/>
      <c r="V9" s="151"/>
      <c r="W9" s="151"/>
      <c r="X9" s="262"/>
      <c r="Y9" s="261"/>
    </row>
    <row r="10" spans="1:25" ht="15.75">
      <c r="B10" s="142"/>
      <c r="M10" s="262"/>
      <c r="N10" s="262"/>
      <c r="O10" s="262"/>
      <c r="P10" s="263" t="s">
        <v>402</v>
      </c>
      <c r="Q10" s="262"/>
      <c r="R10" s="262"/>
      <c r="S10" s="263"/>
      <c r="T10" s="263"/>
      <c r="U10" s="263"/>
      <c r="V10" s="263"/>
      <c r="W10" s="263"/>
      <c r="X10" s="263"/>
      <c r="Y10" s="261"/>
    </row>
    <row r="11" spans="1:25" ht="15.75">
      <c r="B11" s="143"/>
      <c r="M11" s="262"/>
      <c r="N11" s="262"/>
      <c r="O11" s="262"/>
      <c r="P11" s="262"/>
      <c r="Q11" s="151" t="s">
        <v>403</v>
      </c>
      <c r="R11" s="151"/>
      <c r="S11" s="151"/>
      <c r="T11" s="263"/>
      <c r="U11" s="263"/>
      <c r="V11" s="151"/>
      <c r="W11" s="151"/>
      <c r="X11" s="151"/>
      <c r="Y11" s="261"/>
    </row>
    <row r="12" spans="1:25" ht="15.75">
      <c r="M12" s="262"/>
      <c r="N12" s="262"/>
      <c r="O12" s="262"/>
      <c r="P12" s="262"/>
      <c r="Q12" s="262"/>
      <c r="R12" s="263" t="s">
        <v>404</v>
      </c>
      <c r="S12" s="263"/>
      <c r="T12" s="263"/>
      <c r="U12" s="263"/>
      <c r="V12" s="263"/>
      <c r="W12" s="263"/>
      <c r="X12" s="263"/>
      <c r="Y12" s="261"/>
    </row>
    <row r="13" spans="1:25" ht="15.75">
      <c r="B13" s="142"/>
      <c r="C13" s="332"/>
      <c r="D13" s="7"/>
      <c r="E13" s="7"/>
      <c r="T13" s="136"/>
      <c r="Y13" s="261"/>
    </row>
    <row r="14" spans="1:25" ht="15.75">
      <c r="B14" s="143"/>
      <c r="C14" s="332"/>
      <c r="D14" s="7"/>
      <c r="E14" s="7"/>
      <c r="T14" s="136"/>
    </row>
    <row r="15" spans="1:25" ht="15.75">
      <c r="C15" s="90"/>
      <c r="D15" s="90"/>
      <c r="E15" s="90"/>
      <c r="F15" s="90"/>
      <c r="G15" s="90"/>
      <c r="H15" s="90"/>
      <c r="I15" s="90"/>
      <c r="J15" s="90"/>
      <c r="K15" s="90"/>
      <c r="L15" s="90"/>
      <c r="T15" s="136"/>
    </row>
    <row r="16" spans="1:25" ht="15.75">
      <c r="C16" s="332"/>
      <c r="D16" s="7"/>
      <c r="E16" s="7"/>
      <c r="T16" s="136"/>
    </row>
    <row r="17" spans="3:6">
      <c r="C17" s="332"/>
      <c r="D17" s="7"/>
      <c r="E17" s="7"/>
    </row>
    <row r="18" spans="3:6">
      <c r="C18" s="332"/>
      <c r="D18" s="7"/>
      <c r="E18" s="7"/>
    </row>
    <row r="19" spans="3:6">
      <c r="C19" s="332"/>
      <c r="D19" s="7"/>
      <c r="E19" s="7"/>
    </row>
    <row r="20" spans="3:6">
      <c r="C20" s="332"/>
      <c r="D20" s="7"/>
      <c r="E20" s="7"/>
    </row>
    <row r="21" spans="3:6">
      <c r="C21" s="332"/>
      <c r="D21" s="7"/>
      <c r="E21" s="7"/>
    </row>
    <row r="22" spans="3:6">
      <c r="C22" s="332"/>
      <c r="D22" s="7"/>
      <c r="E22" s="7"/>
    </row>
    <row r="23" spans="3:6">
      <c r="C23" s="332"/>
      <c r="D23" s="7"/>
      <c r="E23" s="7"/>
    </row>
    <row r="24" spans="3:6">
      <c r="C24" s="332"/>
      <c r="D24" s="7"/>
      <c r="E24" s="7"/>
    </row>
    <row r="25" spans="3:6">
      <c r="C25" s="332"/>
      <c r="D25" s="7"/>
      <c r="E25" s="7"/>
    </row>
    <row r="26" spans="3:6">
      <c r="C26" s="332"/>
      <c r="D26" s="7"/>
      <c r="E26" s="7"/>
    </row>
    <row r="27" spans="3:6">
      <c r="C27" s="332"/>
      <c r="D27" s="7"/>
      <c r="E27" s="7"/>
      <c r="F27" s="7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C17" sqref="C17"/>
    </sheetView>
  </sheetViews>
  <sheetFormatPr defaultRowHeight="15"/>
  <cols>
    <col min="1" max="1" width="11.5703125" style="106" bestFit="1" customWidth="1"/>
    <col min="2" max="2" width="24.14062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3" customFormat="1" ht="15.75" customHeight="1">
      <c r="A1" s="567" t="s">
        <v>1</v>
      </c>
      <c r="B1" s="705" t="s">
        <v>0</v>
      </c>
      <c r="C1" s="707" t="s">
        <v>131</v>
      </c>
      <c r="D1" s="707"/>
      <c r="E1" s="707"/>
      <c r="F1" s="708" t="s">
        <v>29</v>
      </c>
      <c r="G1" s="709"/>
      <c r="H1" s="709"/>
      <c r="I1" s="709"/>
      <c r="J1" s="709"/>
      <c r="K1" s="709"/>
      <c r="L1" s="709"/>
      <c r="M1" s="709"/>
      <c r="N1" s="709"/>
      <c r="O1" s="709"/>
      <c r="P1" s="709"/>
      <c r="Q1" s="709"/>
      <c r="R1" s="709"/>
      <c r="S1" s="709"/>
      <c r="T1" s="709"/>
      <c r="U1" s="709"/>
      <c r="V1" s="710"/>
    </row>
    <row r="2" spans="1:22" ht="16.5" thickBot="1">
      <c r="A2" s="568"/>
      <c r="B2" s="706"/>
      <c r="C2" s="104" t="s">
        <v>23</v>
      </c>
      <c r="D2" s="109" t="s">
        <v>9</v>
      </c>
      <c r="E2" s="112" t="s">
        <v>33</v>
      </c>
      <c r="F2" s="307">
        <v>61</v>
      </c>
      <c r="G2" s="307">
        <v>62</v>
      </c>
      <c r="H2" s="307">
        <v>63</v>
      </c>
      <c r="I2" s="308">
        <v>64</v>
      </c>
      <c r="J2" s="309" t="s">
        <v>438</v>
      </c>
      <c r="K2" s="309" t="s">
        <v>439</v>
      </c>
      <c r="L2" s="309" t="s">
        <v>440</v>
      </c>
      <c r="M2" s="310">
        <v>65</v>
      </c>
      <c r="N2" s="311" t="s">
        <v>441</v>
      </c>
      <c r="O2" s="311" t="s">
        <v>442</v>
      </c>
      <c r="P2" s="311" t="s">
        <v>443</v>
      </c>
      <c r="Q2" s="311" t="s">
        <v>444</v>
      </c>
      <c r="R2" s="311" t="s">
        <v>445</v>
      </c>
      <c r="S2" s="307">
        <v>67</v>
      </c>
      <c r="T2" s="189"/>
      <c r="U2" s="189"/>
      <c r="V2" s="306"/>
    </row>
    <row r="3" spans="1:22" s="148" customFormat="1">
      <c r="A3" s="507" t="str">
        <f>'1-συμβολαια'!A3</f>
        <v>1ο</v>
      </c>
      <c r="B3" s="482" t="str">
        <f>'1-συμβολαια'!C3</f>
        <v>δάνειο τοκοχρεωλυτικό</v>
      </c>
      <c r="C3" s="353"/>
      <c r="D3" s="353"/>
      <c r="E3" s="353"/>
      <c r="F3" s="459"/>
      <c r="G3" s="459"/>
      <c r="H3" s="483"/>
      <c r="I3" s="484"/>
      <c r="J3" s="484"/>
      <c r="K3" s="484"/>
      <c r="L3" s="484"/>
      <c r="M3" s="484"/>
      <c r="N3" s="459"/>
      <c r="O3" s="459"/>
      <c r="P3" s="459"/>
      <c r="Q3" s="459"/>
      <c r="R3" s="459"/>
      <c r="S3" s="459"/>
      <c r="T3" s="459"/>
      <c r="U3" s="459"/>
      <c r="V3" s="459"/>
    </row>
    <row r="4" spans="1:22" s="148" customFormat="1">
      <c r="A4" s="356">
        <f>'1-συμβολαια'!A4</f>
        <v>0</v>
      </c>
      <c r="B4" s="352" t="str">
        <f>'1-συμβολαια'!C4</f>
        <v>υποθήκη δανείου</v>
      </c>
      <c r="C4" s="326">
        <f>'1-συμβολαια'!L4</f>
        <v>69438.162500000006</v>
      </c>
      <c r="D4" s="353">
        <f>'1-συμβολαια'!N4</f>
        <v>0</v>
      </c>
      <c r="E4" s="353">
        <f t="shared" ref="E4:E5" si="0">C4-D4</f>
        <v>69438.162500000006</v>
      </c>
      <c r="F4" s="327">
        <v>61</v>
      </c>
      <c r="G4" s="327">
        <v>62</v>
      </c>
      <c r="H4" s="354"/>
      <c r="I4" s="355"/>
      <c r="J4" s="355"/>
      <c r="K4" s="355"/>
      <c r="L4" s="355"/>
      <c r="M4" s="355"/>
      <c r="N4" s="327"/>
      <c r="O4" s="327"/>
      <c r="P4" s="327"/>
      <c r="Q4" s="327"/>
      <c r="R4" s="327"/>
      <c r="S4" s="327"/>
      <c r="T4" s="327"/>
      <c r="U4" s="327"/>
      <c r="V4" s="327"/>
    </row>
    <row r="5" spans="1:22" s="148" customFormat="1" ht="15.75" thickBot="1">
      <c r="A5" s="478">
        <f>'1-συμβολαια'!A5</f>
        <v>0</v>
      </c>
      <c r="B5" s="479" t="str">
        <f>'1-συμβολαια'!C5</f>
        <v>δανείου ΤΟΚΟΙ</v>
      </c>
      <c r="C5" s="454">
        <f>'1-συμβολαια'!L5</f>
        <v>115657.665725</v>
      </c>
      <c r="D5" s="454">
        <f>'1-συμβολαια'!N5</f>
        <v>0</v>
      </c>
      <c r="E5" s="454">
        <f t="shared" si="0"/>
        <v>115657.665725</v>
      </c>
      <c r="F5" s="455">
        <v>61</v>
      </c>
      <c r="G5" s="455">
        <v>62</v>
      </c>
      <c r="H5" s="480"/>
      <c r="I5" s="481"/>
      <c r="J5" s="481"/>
      <c r="K5" s="481"/>
      <c r="L5" s="481"/>
      <c r="M5" s="481"/>
      <c r="N5" s="455"/>
      <c r="O5" s="455"/>
      <c r="P5" s="455"/>
      <c r="Q5" s="455"/>
      <c r="R5" s="455"/>
      <c r="S5" s="455"/>
      <c r="T5" s="455"/>
      <c r="U5" s="455"/>
      <c r="V5" s="455"/>
    </row>
    <row r="6" spans="1:22" ht="15.75">
      <c r="A6" s="585" t="s">
        <v>45</v>
      </c>
      <c r="B6" s="586"/>
      <c r="C6" s="110">
        <f>SUM(C3:C5)</f>
        <v>185095.828225</v>
      </c>
      <c r="D6" s="110">
        <f>SUM(D3:D5)</f>
        <v>0</v>
      </c>
      <c r="E6" s="110">
        <f>SUM(E3:E5)</f>
        <v>185095.828225</v>
      </c>
      <c r="I6" s="65">
        <f t="shared" ref="I6:T6" si="1">SUM(I3:I5)</f>
        <v>0</v>
      </c>
      <c r="J6" s="65">
        <f t="shared" si="1"/>
        <v>0</v>
      </c>
      <c r="K6" s="65">
        <f t="shared" si="1"/>
        <v>0</v>
      </c>
      <c r="L6" s="65">
        <f t="shared" si="1"/>
        <v>0</v>
      </c>
      <c r="M6" s="65">
        <f t="shared" si="1"/>
        <v>0</v>
      </c>
      <c r="N6" s="65">
        <f t="shared" si="1"/>
        <v>0</v>
      </c>
      <c r="O6" s="65">
        <f t="shared" si="1"/>
        <v>0</v>
      </c>
      <c r="P6" s="65">
        <f t="shared" si="1"/>
        <v>0</v>
      </c>
      <c r="Q6" s="65">
        <f t="shared" si="1"/>
        <v>0</v>
      </c>
      <c r="R6" s="65">
        <f t="shared" si="1"/>
        <v>0</v>
      </c>
      <c r="S6" s="65">
        <f t="shared" si="1"/>
        <v>0</v>
      </c>
      <c r="T6" s="65">
        <f t="shared" si="1"/>
        <v>0</v>
      </c>
    </row>
    <row r="7" spans="1:22"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25"/>
      <c r="S7" s="125"/>
      <c r="T7" s="125"/>
      <c r="U7" s="125"/>
    </row>
    <row r="8" spans="1:22" ht="15.75">
      <c r="F8" s="171" t="s">
        <v>231</v>
      </c>
      <c r="G8" s="134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2"/>
      <c r="T8" s="312"/>
      <c r="U8" s="312"/>
      <c r="V8" s="313"/>
    </row>
    <row r="9" spans="1:22" ht="15.75">
      <c r="F9" s="314"/>
      <c r="G9" s="151" t="s">
        <v>232</v>
      </c>
      <c r="H9" s="312"/>
      <c r="I9" s="312"/>
      <c r="J9" s="312"/>
      <c r="K9" s="312"/>
      <c r="L9" s="312"/>
      <c r="M9" s="312"/>
      <c r="N9" s="312"/>
      <c r="O9" s="312"/>
      <c r="P9" s="312"/>
      <c r="Q9" s="312"/>
      <c r="R9" s="312"/>
      <c r="S9" s="312"/>
      <c r="T9" s="312"/>
      <c r="U9" s="312"/>
      <c r="V9" s="313"/>
    </row>
    <row r="10" spans="1:22" ht="15.75">
      <c r="F10" s="313"/>
      <c r="G10" s="313"/>
      <c r="H10" s="171" t="s">
        <v>233</v>
      </c>
      <c r="I10" s="134"/>
      <c r="J10" s="134"/>
      <c r="K10" s="134"/>
      <c r="L10" s="312"/>
      <c r="M10" s="312"/>
      <c r="N10" s="312"/>
      <c r="O10" s="312"/>
      <c r="P10" s="312"/>
      <c r="Q10" s="312"/>
      <c r="R10" s="312"/>
      <c r="S10" s="312"/>
      <c r="T10" s="312"/>
      <c r="U10" s="312"/>
      <c r="V10" s="313"/>
    </row>
    <row r="11" spans="1:22" ht="15.75">
      <c r="F11" s="313"/>
      <c r="G11" s="314"/>
      <c r="H11" s="313"/>
      <c r="I11" s="151" t="s">
        <v>253</v>
      </c>
      <c r="J11" s="151"/>
      <c r="K11" s="151"/>
      <c r="L11" s="315"/>
      <c r="M11" s="315"/>
      <c r="N11" s="315"/>
      <c r="O11" s="315"/>
      <c r="P11" s="315"/>
      <c r="Q11" s="315"/>
      <c r="R11" s="315"/>
      <c r="S11" s="315"/>
      <c r="T11" s="315"/>
      <c r="U11" s="312"/>
      <c r="V11" s="313"/>
    </row>
    <row r="12" spans="1:22" ht="15.75">
      <c r="F12" s="313"/>
      <c r="G12" s="314"/>
      <c r="H12" s="313"/>
      <c r="I12" s="151"/>
      <c r="J12" s="171" t="s">
        <v>446</v>
      </c>
      <c r="K12" s="151"/>
      <c r="L12" s="315"/>
      <c r="M12" s="315"/>
      <c r="N12" s="315"/>
      <c r="O12" s="315"/>
      <c r="P12" s="315"/>
      <c r="Q12" s="315"/>
      <c r="R12" s="315"/>
      <c r="S12" s="315"/>
      <c r="T12" s="315"/>
      <c r="U12" s="312"/>
      <c r="V12" s="313"/>
    </row>
    <row r="13" spans="1:22" ht="15.75">
      <c r="F13" s="313"/>
      <c r="G13" s="314"/>
      <c r="H13" s="313"/>
      <c r="I13" s="151"/>
      <c r="J13" s="151"/>
      <c r="K13" s="151" t="s">
        <v>447</v>
      </c>
      <c r="L13" s="315"/>
      <c r="M13" s="315"/>
      <c r="N13" s="315"/>
      <c r="O13" s="315"/>
      <c r="P13" s="315"/>
      <c r="Q13" s="315"/>
      <c r="R13" s="315"/>
      <c r="S13" s="315"/>
      <c r="T13" s="315"/>
      <c r="U13" s="312"/>
      <c r="V13" s="313"/>
    </row>
    <row r="14" spans="1:22" ht="15.75">
      <c r="F14" s="313"/>
      <c r="G14" s="313"/>
      <c r="H14" s="312"/>
      <c r="I14" s="315"/>
      <c r="J14" s="315"/>
      <c r="K14" s="315"/>
      <c r="L14" s="171" t="s">
        <v>448</v>
      </c>
      <c r="M14" s="315"/>
      <c r="N14" s="315"/>
      <c r="O14" s="315"/>
      <c r="P14" s="315"/>
      <c r="Q14" s="315"/>
      <c r="R14" s="315"/>
      <c r="S14" s="315"/>
      <c r="T14" s="315"/>
      <c r="U14" s="312"/>
      <c r="V14" s="313"/>
    </row>
    <row r="15" spans="1:22" ht="15.75">
      <c r="B15" s="142"/>
      <c r="C15" s="108">
        <f>SUM(C7:C8)</f>
        <v>0</v>
      </c>
      <c r="F15" s="312"/>
      <c r="G15" s="312"/>
      <c r="H15" s="312"/>
      <c r="I15" s="315"/>
      <c r="J15" s="315"/>
      <c r="K15" s="315"/>
      <c r="L15" s="315"/>
      <c r="M15" s="151" t="s">
        <v>254</v>
      </c>
      <c r="N15" s="315"/>
      <c r="O15" s="315"/>
      <c r="P15" s="315"/>
      <c r="Q15" s="315"/>
      <c r="R15" s="315"/>
      <c r="S15" s="315"/>
      <c r="T15" s="315"/>
      <c r="U15" s="312"/>
      <c r="V15" s="313"/>
    </row>
    <row r="16" spans="1:22" ht="15.75">
      <c r="B16" s="143"/>
      <c r="F16" s="313"/>
      <c r="G16" s="313"/>
      <c r="H16" s="312"/>
      <c r="I16" s="315"/>
      <c r="J16" s="315"/>
      <c r="K16" s="315"/>
      <c r="L16" s="315"/>
      <c r="M16" s="315"/>
      <c r="N16" s="171" t="s">
        <v>449</v>
      </c>
      <c r="O16" s="315"/>
      <c r="P16" s="315"/>
      <c r="Q16" s="315"/>
      <c r="R16" s="315"/>
      <c r="S16" s="315"/>
      <c r="T16" s="315"/>
      <c r="U16" s="312"/>
      <c r="V16" s="313"/>
    </row>
    <row r="17" spans="6:22" ht="15.75">
      <c r="F17" s="313"/>
      <c r="G17" s="313"/>
      <c r="H17" s="312"/>
      <c r="I17" s="315"/>
      <c r="J17" s="315"/>
      <c r="K17" s="315"/>
      <c r="L17" s="315"/>
      <c r="M17" s="315"/>
      <c r="N17" s="315"/>
      <c r="O17" s="151" t="s">
        <v>450</v>
      </c>
      <c r="P17" s="315"/>
      <c r="Q17" s="315"/>
      <c r="R17" s="315"/>
      <c r="S17" s="315"/>
      <c r="T17" s="315"/>
      <c r="U17" s="312"/>
      <c r="V17" s="313"/>
    </row>
    <row r="18" spans="6:22" ht="15.75">
      <c r="F18" s="313"/>
      <c r="G18" s="313"/>
      <c r="H18" s="312"/>
      <c r="I18" s="315"/>
      <c r="J18" s="315"/>
      <c r="K18" s="315"/>
      <c r="L18" s="315"/>
      <c r="M18" s="315"/>
      <c r="N18" s="315"/>
      <c r="O18" s="315"/>
      <c r="P18" s="171" t="s">
        <v>255</v>
      </c>
      <c r="Q18" s="315"/>
      <c r="R18" s="315"/>
      <c r="S18" s="315"/>
      <c r="T18" s="315"/>
      <c r="U18" s="312"/>
      <c r="V18" s="313"/>
    </row>
    <row r="19" spans="6:22" ht="15.75">
      <c r="F19" s="313"/>
      <c r="G19" s="313"/>
      <c r="H19" s="312"/>
      <c r="I19" s="315"/>
      <c r="J19" s="315"/>
      <c r="K19" s="315"/>
      <c r="L19" s="315"/>
      <c r="M19" s="315"/>
      <c r="N19" s="315"/>
      <c r="O19" s="315"/>
      <c r="P19" s="315"/>
      <c r="Q19" s="151" t="s">
        <v>256</v>
      </c>
      <c r="R19" s="151"/>
      <c r="S19" s="151"/>
      <c r="T19" s="315"/>
      <c r="U19" s="312"/>
      <c r="V19" s="313"/>
    </row>
    <row r="20" spans="6:22" ht="15.75">
      <c r="F20" s="313"/>
      <c r="G20" s="313"/>
      <c r="H20" s="312"/>
      <c r="I20" s="315"/>
      <c r="J20" s="315"/>
      <c r="K20" s="315"/>
      <c r="L20" s="315"/>
      <c r="M20" s="315"/>
      <c r="N20" s="315"/>
      <c r="O20" s="315"/>
      <c r="P20" s="315"/>
      <c r="Q20" s="315"/>
      <c r="R20" s="171" t="s">
        <v>257</v>
      </c>
      <c r="S20" s="315"/>
      <c r="T20" s="315"/>
      <c r="U20" s="312"/>
      <c r="V20" s="313"/>
    </row>
    <row r="21" spans="6:22" ht="15.75">
      <c r="F21" s="313"/>
      <c r="G21" s="313"/>
      <c r="H21" s="312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151" t="s">
        <v>258</v>
      </c>
      <c r="T21" s="315"/>
      <c r="U21" s="312"/>
      <c r="V21" s="313"/>
    </row>
    <row r="22" spans="6:22" ht="15.75">
      <c r="F22" s="313"/>
      <c r="G22" s="313"/>
      <c r="H22" s="312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171" t="s">
        <v>472</v>
      </c>
      <c r="U22" s="312"/>
      <c r="V22" s="313"/>
    </row>
    <row r="23" spans="6:22">
      <c r="F23" s="313"/>
      <c r="G23" s="313"/>
      <c r="H23" s="312"/>
      <c r="I23" s="312"/>
      <c r="J23" s="312"/>
      <c r="K23" s="312"/>
      <c r="L23" s="312"/>
      <c r="M23" s="312"/>
      <c r="N23" s="312"/>
      <c r="O23" s="312"/>
      <c r="P23" s="312"/>
      <c r="Q23" s="312"/>
      <c r="R23" s="312"/>
      <c r="S23" s="312"/>
      <c r="T23" s="312"/>
      <c r="U23" s="312"/>
      <c r="V23" s="313"/>
    </row>
    <row r="24" spans="6:22"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</row>
    <row r="25" spans="6:22"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</row>
    <row r="26" spans="6:22"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</row>
    <row r="27" spans="6:22"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</row>
    <row r="28" spans="6:22"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</row>
    <row r="29" spans="6:22"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</row>
    <row r="30" spans="6:22"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</row>
    <row r="31" spans="6:22"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</row>
    <row r="32" spans="6:22"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</row>
    <row r="33" spans="8:21">
      <c r="H33" s="125"/>
      <c r="I33" s="125"/>
      <c r="J33" s="125"/>
      <c r="K33" s="125"/>
      <c r="L33" s="125"/>
      <c r="M33" s="125"/>
      <c r="N33" s="125"/>
      <c r="O33" s="125"/>
      <c r="P33" s="125"/>
      <c r="Q33" s="125"/>
      <c r="R33" s="125"/>
      <c r="S33" s="125"/>
      <c r="T33" s="125"/>
      <c r="U33" s="125"/>
    </row>
    <row r="34" spans="8:21">
      <c r="H34" s="125"/>
      <c r="I34" s="125"/>
      <c r="J34" s="125"/>
      <c r="K34" s="125"/>
      <c r="L34" s="125"/>
      <c r="M34" s="125"/>
      <c r="N34" s="125"/>
      <c r="O34" s="125"/>
      <c r="P34" s="125"/>
      <c r="Q34" s="125"/>
      <c r="R34" s="125"/>
      <c r="S34" s="125"/>
      <c r="T34" s="125"/>
      <c r="U34" s="125"/>
    </row>
    <row r="35" spans="8:21"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9" style="7" customWidth="1"/>
    <col min="2" max="2" width="16.85546875" style="155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57031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39" t="s">
        <v>1</v>
      </c>
      <c r="B1" s="723" t="s">
        <v>0</v>
      </c>
      <c r="C1" s="726" t="s">
        <v>92</v>
      </c>
      <c r="D1" s="727"/>
      <c r="E1" s="714" t="s">
        <v>93</v>
      </c>
      <c r="F1" s="714"/>
      <c r="G1" s="714"/>
      <c r="H1" s="715" t="s">
        <v>161</v>
      </c>
      <c r="I1" s="715"/>
      <c r="J1" s="714" t="s">
        <v>165</v>
      </c>
      <c r="K1" s="714"/>
      <c r="L1" s="714"/>
      <c r="M1" s="714"/>
      <c r="N1" s="714"/>
      <c r="O1" s="714"/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4"/>
      <c r="AA1" s="714"/>
      <c r="AB1" s="714"/>
      <c r="AC1" s="714"/>
      <c r="AD1" s="714"/>
      <c r="AE1" s="725" t="s">
        <v>166</v>
      </c>
      <c r="AF1" s="725"/>
      <c r="AG1" s="725"/>
      <c r="AH1" s="725"/>
      <c r="AI1" s="725"/>
      <c r="AJ1" s="725"/>
      <c r="AK1" s="725"/>
      <c r="AL1" s="725"/>
      <c r="AM1" s="725"/>
      <c r="AN1" s="725"/>
      <c r="AO1" s="725"/>
      <c r="AP1" s="725"/>
      <c r="AQ1" s="725"/>
      <c r="AR1" s="725"/>
      <c r="AS1" s="716" t="s">
        <v>182</v>
      </c>
      <c r="AT1" s="717"/>
      <c r="AU1" s="717"/>
      <c r="AV1" s="717"/>
      <c r="AW1" s="717"/>
      <c r="AX1" s="718"/>
      <c r="AY1" s="719" t="s">
        <v>186</v>
      </c>
      <c r="AZ1" s="720"/>
      <c r="BA1" s="720"/>
      <c r="BB1" s="721"/>
      <c r="BC1" s="722" t="s">
        <v>174</v>
      </c>
      <c r="BD1" s="722"/>
      <c r="BE1" s="722"/>
      <c r="BF1" s="722"/>
      <c r="BG1" s="722"/>
      <c r="BH1" s="722"/>
      <c r="BI1" s="722"/>
      <c r="BJ1" s="722"/>
      <c r="BK1" s="722"/>
      <c r="BL1" s="722"/>
      <c r="BM1" s="722"/>
      <c r="BN1" s="722"/>
      <c r="BO1" s="728" t="s">
        <v>476</v>
      </c>
      <c r="BP1" s="729"/>
      <c r="BQ1" s="729"/>
      <c r="BR1" s="729"/>
      <c r="BS1" s="729"/>
      <c r="BT1" s="730"/>
      <c r="BU1" s="711" t="s">
        <v>280</v>
      </c>
      <c r="BV1" s="711"/>
      <c r="BW1" s="711"/>
    </row>
    <row r="2" spans="1:75" ht="23.25" thickBot="1">
      <c r="A2" s="540"/>
      <c r="B2" s="724"/>
      <c r="C2" s="178"/>
      <c r="D2" s="197" t="s">
        <v>90</v>
      </c>
      <c r="E2" s="158"/>
      <c r="F2" s="198" t="s">
        <v>90</v>
      </c>
      <c r="G2" s="157" t="s">
        <v>160</v>
      </c>
      <c r="H2" s="158"/>
      <c r="I2" s="198" t="s">
        <v>90</v>
      </c>
      <c r="J2" s="158" t="s">
        <v>234</v>
      </c>
      <c r="K2" s="158" t="s">
        <v>235</v>
      </c>
      <c r="L2" s="158" t="s">
        <v>236</v>
      </c>
      <c r="M2" s="158" t="s">
        <v>237</v>
      </c>
      <c r="N2" s="158" t="s">
        <v>238</v>
      </c>
      <c r="O2" s="158" t="s">
        <v>467</v>
      </c>
      <c r="P2" s="158" t="s">
        <v>239</v>
      </c>
      <c r="Q2" s="158" t="s">
        <v>434</v>
      </c>
      <c r="R2" s="158" t="s">
        <v>435</v>
      </c>
      <c r="S2" s="158" t="s">
        <v>461</v>
      </c>
      <c r="T2" s="158" t="s">
        <v>470</v>
      </c>
      <c r="U2" s="158" t="s">
        <v>240</v>
      </c>
      <c r="V2" s="158" t="s">
        <v>241</v>
      </c>
      <c r="W2" s="158" t="s">
        <v>242</v>
      </c>
      <c r="X2" s="158" t="s">
        <v>273</v>
      </c>
      <c r="Y2" s="158" t="s">
        <v>271</v>
      </c>
      <c r="Z2" s="158" t="s">
        <v>272</v>
      </c>
      <c r="AA2" s="158"/>
      <c r="AB2" s="158"/>
      <c r="AC2" s="158" t="s">
        <v>45</v>
      </c>
      <c r="AD2" s="156" t="s">
        <v>29</v>
      </c>
      <c r="AE2" s="158" t="s">
        <v>167</v>
      </c>
      <c r="AF2" s="158" t="s">
        <v>168</v>
      </c>
      <c r="AG2" s="158" t="s">
        <v>169</v>
      </c>
      <c r="AH2" s="158" t="s">
        <v>171</v>
      </c>
      <c r="AI2" s="158" t="s">
        <v>172</v>
      </c>
      <c r="AJ2" s="158" t="s">
        <v>173</v>
      </c>
      <c r="AK2" s="158" t="s">
        <v>259</v>
      </c>
      <c r="AL2" s="158" t="s">
        <v>260</v>
      </c>
      <c r="AM2" s="158" t="s">
        <v>261</v>
      </c>
      <c r="AN2" s="158" t="s">
        <v>463</v>
      </c>
      <c r="AO2" s="158" t="s">
        <v>464</v>
      </c>
      <c r="AP2" s="158"/>
      <c r="AQ2" s="158"/>
      <c r="AR2" s="161" t="s">
        <v>45</v>
      </c>
      <c r="AS2" s="158" t="s">
        <v>179</v>
      </c>
      <c r="AT2" s="158" t="s">
        <v>180</v>
      </c>
      <c r="AU2" s="158" t="s">
        <v>183</v>
      </c>
      <c r="AV2" s="158" t="s">
        <v>181</v>
      </c>
      <c r="AW2" s="158" t="s">
        <v>185</v>
      </c>
      <c r="AX2" s="156" t="s">
        <v>45</v>
      </c>
      <c r="AY2" s="158" t="s">
        <v>190</v>
      </c>
      <c r="AZ2" s="158" t="s">
        <v>191</v>
      </c>
      <c r="BA2" s="158" t="s">
        <v>192</v>
      </c>
      <c r="BB2" s="159" t="s">
        <v>45</v>
      </c>
      <c r="BC2" s="158" t="s">
        <v>201</v>
      </c>
      <c r="BD2" s="158" t="s">
        <v>202</v>
      </c>
      <c r="BE2" s="158" t="s">
        <v>205</v>
      </c>
      <c r="BF2" s="158" t="s">
        <v>210</v>
      </c>
      <c r="BG2" s="158" t="s">
        <v>211</v>
      </c>
      <c r="BH2" s="158" t="s">
        <v>212</v>
      </c>
      <c r="BI2" s="158" t="s">
        <v>275</v>
      </c>
      <c r="BJ2" s="158" t="s">
        <v>276</v>
      </c>
      <c r="BK2" s="158" t="s">
        <v>451</v>
      </c>
      <c r="BL2" s="158" t="s">
        <v>452</v>
      </c>
      <c r="BM2" s="158"/>
      <c r="BN2" s="156" t="s">
        <v>45</v>
      </c>
      <c r="BO2" s="158"/>
      <c r="BP2" s="158"/>
      <c r="BQ2" s="158"/>
      <c r="BR2" s="158"/>
      <c r="BS2" s="158"/>
      <c r="BT2" s="161" t="s">
        <v>477</v>
      </c>
      <c r="BU2" s="399" t="s">
        <v>126</v>
      </c>
      <c r="BV2" s="400" t="s">
        <v>483</v>
      </c>
      <c r="BW2" s="196" t="s">
        <v>279</v>
      </c>
    </row>
    <row r="3" spans="1:75" s="5" customFormat="1">
      <c r="A3" s="508" t="str">
        <f>'1-συμβολαια'!A3</f>
        <v>1ο</v>
      </c>
      <c r="B3" s="491" t="str">
        <f>'1-συμβολαια'!C3</f>
        <v>δάνειο τοκοχρεωλυτικό</v>
      </c>
      <c r="C3" s="415">
        <f>'5-αντίγρ'!AN3</f>
        <v>0</v>
      </c>
      <c r="D3" s="415">
        <f>'5-αντίγρ'!U3+'5-αντίγρ'!Y3+'5-αντίγρ'!AA3+'5-αντίγρ'!AI3</f>
        <v>0</v>
      </c>
      <c r="E3" s="300">
        <f>'6-μεταγρ'!O3</f>
        <v>0</v>
      </c>
      <c r="F3" s="300">
        <f>'6-μεταγρ'!M3+'6-μεταγρ'!N3</f>
        <v>0</v>
      </c>
      <c r="G3" s="301">
        <f>'6-μεταγρ'!P3</f>
        <v>0</v>
      </c>
      <c r="H3" s="300">
        <f>'7-προςΔΟΥ'!P3</f>
        <v>0</v>
      </c>
      <c r="I3" s="300">
        <f>'7-προςΔΟΥ'!K3</f>
        <v>0</v>
      </c>
      <c r="J3" s="301"/>
      <c r="K3" s="301"/>
      <c r="L3" s="301"/>
      <c r="M3" s="301"/>
      <c r="N3" s="301"/>
      <c r="O3" s="301"/>
      <c r="P3" s="301"/>
      <c r="Q3" s="301"/>
      <c r="R3" s="301"/>
      <c r="S3" s="301"/>
      <c r="T3" s="301"/>
      <c r="U3" s="301"/>
      <c r="V3" s="301"/>
      <c r="W3" s="301"/>
      <c r="X3" s="301"/>
      <c r="Y3" s="301"/>
      <c r="Z3" s="301"/>
      <c r="AA3" s="301"/>
      <c r="AB3" s="301"/>
      <c r="AC3" s="301">
        <f t="shared" ref="AC3:AC5" si="0">SUM(J3:AB3)</f>
        <v>0</v>
      </c>
      <c r="AD3" s="301"/>
      <c r="AE3" s="301"/>
      <c r="AF3" s="301"/>
      <c r="AG3" s="301">
        <v>900</v>
      </c>
      <c r="AH3" s="301"/>
      <c r="AI3" s="301"/>
      <c r="AJ3" s="301"/>
      <c r="AK3" s="301"/>
      <c r="AL3" s="301">
        <v>600</v>
      </c>
      <c r="AM3" s="301"/>
      <c r="AN3" s="301"/>
      <c r="AO3" s="301"/>
      <c r="AP3" s="301"/>
      <c r="AQ3" s="301"/>
      <c r="AR3" s="301">
        <f t="shared" ref="AR3:AR5" si="1">SUM(AE3:AJ3)</f>
        <v>900</v>
      </c>
      <c r="AS3" s="301">
        <v>1100</v>
      </c>
      <c r="AT3" s="301"/>
      <c r="AU3" s="301">
        <v>1100</v>
      </c>
      <c r="AV3" s="301"/>
      <c r="AW3" s="301"/>
      <c r="AX3" s="301">
        <f t="shared" ref="AX3:AX5" si="2">SUM(AS3:AW3)</f>
        <v>2200</v>
      </c>
      <c r="AY3" s="301"/>
      <c r="AZ3" s="301"/>
      <c r="BA3" s="301">
        <v>800</v>
      </c>
      <c r="BB3" s="301">
        <f t="shared" ref="BB3:BB5" si="3">SUM(AY3:BA3)</f>
        <v>800</v>
      </c>
      <c r="BC3" s="301"/>
      <c r="BD3" s="301"/>
      <c r="BE3" s="301"/>
      <c r="BF3" s="301"/>
      <c r="BG3" s="301"/>
      <c r="BH3" s="301"/>
      <c r="BI3" s="301"/>
      <c r="BJ3" s="301"/>
      <c r="BK3" s="301"/>
      <c r="BL3" s="301">
        <v>30</v>
      </c>
      <c r="BM3" s="449"/>
      <c r="BN3" s="377">
        <f t="shared" ref="BN3:BN5" si="4">SUM(BC3:BM3)</f>
        <v>30</v>
      </c>
      <c r="BO3" s="377"/>
      <c r="BP3" s="377"/>
      <c r="BQ3" s="377"/>
      <c r="BR3" s="377"/>
      <c r="BS3" s="377"/>
      <c r="BT3" s="377">
        <f t="shared" ref="BT3:BT5" si="5">BO3+BP3+BQ3+BR3</f>
        <v>0</v>
      </c>
      <c r="BU3" s="301">
        <f t="shared" ref="BU3:BU5" si="6">C3+E3+G3+H3+AC3-W3-Y3+AR3+AX3+BB3+BN3-BJ3+BT3-BS3</f>
        <v>3930</v>
      </c>
      <c r="BV3" s="301">
        <f t="shared" ref="BV3:BV5" si="7">D3+F3+I3+W3+BJ3+BS3</f>
        <v>0</v>
      </c>
      <c r="BW3" s="338"/>
    </row>
    <row r="4" spans="1:75" s="5" customFormat="1">
      <c r="A4" s="358">
        <f>'1-συμβολαια'!A4</f>
        <v>0</v>
      </c>
      <c r="B4" s="357" t="str">
        <f>'1-συμβολαια'!C4</f>
        <v>υποθήκη δανείου</v>
      </c>
      <c r="C4" s="415">
        <f>'5-αντίγρ'!AN4</f>
        <v>1800</v>
      </c>
      <c r="D4" s="415">
        <f>'5-αντίγρ'!U4+'5-αντίγρ'!Y4+'5-αντίγρ'!AA4+'5-αντίγρ'!AI4</f>
        <v>100</v>
      </c>
      <c r="E4" s="300">
        <f>'6-μεταγρ'!O4</f>
        <v>1000</v>
      </c>
      <c r="F4" s="300">
        <f>'6-μεταγρ'!M4+'6-μεταγρ'!N4</f>
        <v>80</v>
      </c>
      <c r="G4" s="301">
        <f>'6-μεταγρ'!P4</f>
        <v>0</v>
      </c>
      <c r="H4" s="300">
        <f>'7-προςΔΟΥ'!P4</f>
        <v>0</v>
      </c>
      <c r="I4" s="300">
        <f>'7-προςΔΟΥ'!K4</f>
        <v>0</v>
      </c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299"/>
      <c r="W4" s="299"/>
      <c r="X4" s="299"/>
      <c r="Y4" s="299"/>
      <c r="Z4" s="299"/>
      <c r="AA4" s="299"/>
      <c r="AB4" s="299"/>
      <c r="AC4" s="299">
        <f t="shared" si="0"/>
        <v>0</v>
      </c>
      <c r="AD4" s="299"/>
      <c r="AE4" s="299"/>
      <c r="AF4" s="299"/>
      <c r="AG4" s="299"/>
      <c r="AH4" s="299"/>
      <c r="AI4" s="299"/>
      <c r="AJ4" s="299"/>
      <c r="AK4" s="299"/>
      <c r="AL4" s="299"/>
      <c r="AM4" s="299"/>
      <c r="AN4" s="299"/>
      <c r="AO4" s="299"/>
      <c r="AP4" s="299"/>
      <c r="AQ4" s="299"/>
      <c r="AR4" s="299">
        <f t="shared" si="1"/>
        <v>0</v>
      </c>
      <c r="AS4" s="299"/>
      <c r="AT4" s="299"/>
      <c r="AU4" s="299"/>
      <c r="AV4" s="299"/>
      <c r="AW4" s="299"/>
      <c r="AX4" s="299">
        <f t="shared" si="2"/>
        <v>0</v>
      </c>
      <c r="AY4" s="299"/>
      <c r="AZ4" s="299"/>
      <c r="BA4" s="299">
        <v>300</v>
      </c>
      <c r="BB4" s="299">
        <f t="shared" si="3"/>
        <v>300</v>
      </c>
      <c r="BC4" s="299"/>
      <c r="BD4" s="299"/>
      <c r="BE4" s="299"/>
      <c r="BF4" s="299"/>
      <c r="BG4" s="299"/>
      <c r="BH4" s="299"/>
      <c r="BI4" s="299"/>
      <c r="BJ4" s="299"/>
      <c r="BK4" s="299">
        <v>20</v>
      </c>
      <c r="BL4" s="299">
        <v>30</v>
      </c>
      <c r="BM4" s="297"/>
      <c r="BN4" s="302">
        <f t="shared" si="4"/>
        <v>50</v>
      </c>
      <c r="BO4" s="377"/>
      <c r="BP4" s="377"/>
      <c r="BQ4" s="377"/>
      <c r="BR4" s="377"/>
      <c r="BS4" s="377"/>
      <c r="BT4" s="377">
        <f t="shared" si="5"/>
        <v>0</v>
      </c>
      <c r="BU4" s="301">
        <f t="shared" si="6"/>
        <v>3150</v>
      </c>
      <c r="BV4" s="301">
        <f t="shared" si="7"/>
        <v>180</v>
      </c>
      <c r="BW4" s="344"/>
    </row>
    <row r="5" spans="1:75" s="5" customFormat="1" ht="12" thickBot="1">
      <c r="A5" s="485">
        <f>'1-συμβολαια'!A5</f>
        <v>0</v>
      </c>
      <c r="B5" s="486" t="str">
        <f>'1-συμβολαια'!C5</f>
        <v>δανείου ΤΟΚΟΙ</v>
      </c>
      <c r="C5" s="487">
        <f>'5-αντίγρ'!AN5</f>
        <v>0</v>
      </c>
      <c r="D5" s="487">
        <f>'5-αντίγρ'!U5+'5-αντίγρ'!Y5+'5-αντίγρ'!AA5+'5-αντίγρ'!AI5</f>
        <v>0</v>
      </c>
      <c r="E5" s="488">
        <f>'6-μεταγρ'!O5</f>
        <v>0</v>
      </c>
      <c r="F5" s="488">
        <f>'6-μεταγρ'!M5+'6-μεταγρ'!N5</f>
        <v>0</v>
      </c>
      <c r="G5" s="489">
        <f>'6-μεταγρ'!P5</f>
        <v>0</v>
      </c>
      <c r="H5" s="488">
        <f>'7-προςΔΟΥ'!P5</f>
        <v>0</v>
      </c>
      <c r="I5" s="488">
        <f>'7-προςΔΟΥ'!K5</f>
        <v>0</v>
      </c>
      <c r="J5" s="489"/>
      <c r="K5" s="489"/>
      <c r="L5" s="489"/>
      <c r="M5" s="489"/>
      <c r="N5" s="489"/>
      <c r="O5" s="489"/>
      <c r="P5" s="489"/>
      <c r="Q5" s="489"/>
      <c r="R5" s="489"/>
      <c r="S5" s="489"/>
      <c r="T5" s="489"/>
      <c r="U5" s="489"/>
      <c r="V5" s="489"/>
      <c r="W5" s="489"/>
      <c r="X5" s="489"/>
      <c r="Y5" s="489"/>
      <c r="Z5" s="489"/>
      <c r="AA5" s="489"/>
      <c r="AB5" s="489"/>
      <c r="AC5" s="489">
        <f t="shared" si="0"/>
        <v>0</v>
      </c>
      <c r="AD5" s="489"/>
      <c r="AE5" s="489"/>
      <c r="AF5" s="489"/>
      <c r="AG5" s="489"/>
      <c r="AH5" s="489"/>
      <c r="AI5" s="489"/>
      <c r="AJ5" s="489"/>
      <c r="AK5" s="489"/>
      <c r="AL5" s="489"/>
      <c r="AM5" s="489"/>
      <c r="AN5" s="489"/>
      <c r="AO5" s="489"/>
      <c r="AP5" s="489"/>
      <c r="AQ5" s="489"/>
      <c r="AR5" s="489">
        <f t="shared" si="1"/>
        <v>0</v>
      </c>
      <c r="AS5" s="489"/>
      <c r="AT5" s="489"/>
      <c r="AU5" s="489"/>
      <c r="AV5" s="489"/>
      <c r="AW5" s="489"/>
      <c r="AX5" s="489">
        <f t="shared" si="2"/>
        <v>0</v>
      </c>
      <c r="AY5" s="489"/>
      <c r="AZ5" s="489"/>
      <c r="BA5" s="489">
        <v>300</v>
      </c>
      <c r="BB5" s="489">
        <f t="shared" si="3"/>
        <v>300</v>
      </c>
      <c r="BC5" s="489"/>
      <c r="BD5" s="489"/>
      <c r="BE5" s="489"/>
      <c r="BF5" s="489"/>
      <c r="BG5" s="489"/>
      <c r="BH5" s="489"/>
      <c r="BI5" s="489"/>
      <c r="BJ5" s="489"/>
      <c r="BK5" s="489"/>
      <c r="BL5" s="489">
        <v>30</v>
      </c>
      <c r="BM5" s="440"/>
      <c r="BN5" s="490">
        <f t="shared" si="4"/>
        <v>30</v>
      </c>
      <c r="BO5" s="490"/>
      <c r="BP5" s="490"/>
      <c r="BQ5" s="490"/>
      <c r="BR5" s="490"/>
      <c r="BS5" s="490"/>
      <c r="BT5" s="490">
        <f t="shared" si="5"/>
        <v>0</v>
      </c>
      <c r="BU5" s="489">
        <f t="shared" si="6"/>
        <v>330</v>
      </c>
      <c r="BV5" s="489">
        <f t="shared" si="7"/>
        <v>0</v>
      </c>
      <c r="BW5" s="472"/>
    </row>
    <row r="6" spans="1:75" s="7" customFormat="1">
      <c r="A6" s="712" t="s">
        <v>45</v>
      </c>
      <c r="B6" s="713"/>
      <c r="C6" s="168">
        <f t="shared" ref="C6:AC6" si="8">SUM(C3:C5)</f>
        <v>1800</v>
      </c>
      <c r="D6" s="168">
        <f t="shared" si="8"/>
        <v>100</v>
      </c>
      <c r="E6" s="168">
        <f t="shared" si="8"/>
        <v>1000</v>
      </c>
      <c r="F6" s="168">
        <f t="shared" si="8"/>
        <v>80</v>
      </c>
      <c r="G6" s="168">
        <f t="shared" si="8"/>
        <v>0</v>
      </c>
      <c r="H6" s="168">
        <f t="shared" si="8"/>
        <v>0</v>
      </c>
      <c r="I6" s="168">
        <f t="shared" si="8"/>
        <v>0</v>
      </c>
      <c r="J6" s="168">
        <f t="shared" si="8"/>
        <v>0</v>
      </c>
      <c r="K6" s="168">
        <f t="shared" si="8"/>
        <v>0</v>
      </c>
      <c r="L6" s="168">
        <f t="shared" si="8"/>
        <v>0</v>
      </c>
      <c r="M6" s="168">
        <f t="shared" si="8"/>
        <v>0</v>
      </c>
      <c r="N6" s="168">
        <f t="shared" si="8"/>
        <v>0</v>
      </c>
      <c r="O6" s="168">
        <f t="shared" si="8"/>
        <v>0</v>
      </c>
      <c r="P6" s="168">
        <f t="shared" si="8"/>
        <v>0</v>
      </c>
      <c r="Q6" s="168">
        <f t="shared" si="8"/>
        <v>0</v>
      </c>
      <c r="R6" s="168">
        <f t="shared" si="8"/>
        <v>0</v>
      </c>
      <c r="S6" s="168">
        <f t="shared" si="8"/>
        <v>0</v>
      </c>
      <c r="T6" s="168">
        <f t="shared" si="8"/>
        <v>0</v>
      </c>
      <c r="U6" s="168">
        <f t="shared" si="8"/>
        <v>0</v>
      </c>
      <c r="V6" s="168">
        <f t="shared" si="8"/>
        <v>0</v>
      </c>
      <c r="W6" s="168">
        <f t="shared" si="8"/>
        <v>0</v>
      </c>
      <c r="X6" s="168">
        <f t="shared" si="8"/>
        <v>0</v>
      </c>
      <c r="Y6" s="168">
        <f t="shared" si="8"/>
        <v>0</v>
      </c>
      <c r="Z6" s="168">
        <f t="shared" si="8"/>
        <v>0</v>
      </c>
      <c r="AA6" s="168">
        <f t="shared" si="8"/>
        <v>0</v>
      </c>
      <c r="AB6" s="168">
        <f t="shared" si="8"/>
        <v>0</v>
      </c>
      <c r="AC6" s="168">
        <f t="shared" si="8"/>
        <v>0</v>
      </c>
      <c r="AD6" s="168"/>
      <c r="AE6" s="168">
        <f t="shared" ref="AE6:BV6" si="9">SUM(AE3:AE5)</f>
        <v>0</v>
      </c>
      <c r="AF6" s="168">
        <f t="shared" si="9"/>
        <v>0</v>
      </c>
      <c r="AG6" s="168">
        <f t="shared" si="9"/>
        <v>900</v>
      </c>
      <c r="AH6" s="168">
        <f t="shared" si="9"/>
        <v>0</v>
      </c>
      <c r="AI6" s="168">
        <f t="shared" si="9"/>
        <v>0</v>
      </c>
      <c r="AJ6" s="407">
        <f t="shared" si="9"/>
        <v>0</v>
      </c>
      <c r="AK6" s="168">
        <f t="shared" si="9"/>
        <v>0</v>
      </c>
      <c r="AL6" s="168">
        <f t="shared" si="9"/>
        <v>600</v>
      </c>
      <c r="AM6" s="168">
        <f t="shared" si="9"/>
        <v>0</v>
      </c>
      <c r="AN6" s="168">
        <f t="shared" si="9"/>
        <v>0</v>
      </c>
      <c r="AO6" s="168">
        <f t="shared" si="9"/>
        <v>0</v>
      </c>
      <c r="AP6" s="168">
        <f t="shared" si="9"/>
        <v>0</v>
      </c>
      <c r="AQ6" s="168">
        <f t="shared" si="9"/>
        <v>0</v>
      </c>
      <c r="AR6" s="168">
        <f t="shared" si="9"/>
        <v>900</v>
      </c>
      <c r="AS6" s="168">
        <f t="shared" si="9"/>
        <v>1100</v>
      </c>
      <c r="AT6" s="408">
        <f t="shared" si="9"/>
        <v>0</v>
      </c>
      <c r="AU6" s="168">
        <f t="shared" si="9"/>
        <v>1100</v>
      </c>
      <c r="AV6" s="408">
        <f t="shared" si="9"/>
        <v>0</v>
      </c>
      <c r="AW6" s="408">
        <f t="shared" si="9"/>
        <v>0</v>
      </c>
      <c r="AX6" s="168">
        <f t="shared" si="9"/>
        <v>2200</v>
      </c>
      <c r="AY6" s="168">
        <f t="shared" si="9"/>
        <v>0</v>
      </c>
      <c r="AZ6" s="408">
        <f t="shared" si="9"/>
        <v>0</v>
      </c>
      <c r="BA6" s="168">
        <f t="shared" si="9"/>
        <v>1400</v>
      </c>
      <c r="BB6" s="168">
        <f t="shared" si="9"/>
        <v>1400</v>
      </c>
      <c r="BC6" s="168">
        <f t="shared" si="9"/>
        <v>0</v>
      </c>
      <c r="BD6" s="168">
        <f t="shared" si="9"/>
        <v>0</v>
      </c>
      <c r="BE6" s="168">
        <f t="shared" si="9"/>
        <v>0</v>
      </c>
      <c r="BF6" s="168">
        <f t="shared" si="9"/>
        <v>0</v>
      </c>
      <c r="BG6" s="168">
        <f t="shared" si="9"/>
        <v>0</v>
      </c>
      <c r="BH6" s="168">
        <f t="shared" si="9"/>
        <v>0</v>
      </c>
      <c r="BI6" s="168">
        <f t="shared" si="9"/>
        <v>0</v>
      </c>
      <c r="BJ6" s="168">
        <f t="shared" si="9"/>
        <v>0</v>
      </c>
      <c r="BK6" s="168">
        <f t="shared" si="9"/>
        <v>20</v>
      </c>
      <c r="BL6" s="168">
        <f t="shared" si="9"/>
        <v>90</v>
      </c>
      <c r="BM6" s="168">
        <f t="shared" si="9"/>
        <v>0</v>
      </c>
      <c r="BN6" s="168">
        <f t="shared" si="9"/>
        <v>110</v>
      </c>
      <c r="BO6" s="168">
        <f t="shared" si="9"/>
        <v>0</v>
      </c>
      <c r="BP6" s="168">
        <f t="shared" si="9"/>
        <v>0</v>
      </c>
      <c r="BQ6" s="168">
        <f t="shared" si="9"/>
        <v>0</v>
      </c>
      <c r="BR6" s="168">
        <f t="shared" si="9"/>
        <v>0</v>
      </c>
      <c r="BS6" s="168">
        <f t="shared" si="9"/>
        <v>0</v>
      </c>
      <c r="BT6" s="168">
        <f t="shared" si="9"/>
        <v>0</v>
      </c>
      <c r="BU6" s="168">
        <f t="shared" si="9"/>
        <v>7410</v>
      </c>
      <c r="BV6" s="168">
        <f t="shared" si="9"/>
        <v>180</v>
      </c>
      <c r="BW6" s="408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39"/>
      <c r="D8" s="139"/>
      <c r="E8" s="2"/>
      <c r="F8" s="2"/>
      <c r="G8" s="2"/>
      <c r="H8" s="2"/>
      <c r="I8" s="2"/>
      <c r="J8" s="175" t="s">
        <v>410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421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66" t="s">
        <v>175</v>
      </c>
      <c r="AT8" s="2"/>
      <c r="AU8" s="2"/>
      <c r="AV8" s="2"/>
      <c r="AW8" s="2"/>
      <c r="AX8" s="2"/>
      <c r="AY8" s="166" t="s">
        <v>187</v>
      </c>
      <c r="AZ8" s="2"/>
      <c r="BA8" s="2"/>
      <c r="BB8" s="2"/>
      <c r="BC8" s="166" t="s">
        <v>200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473</v>
      </c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9"/>
      <c r="D9" s="139"/>
      <c r="E9" s="2"/>
      <c r="F9" s="2"/>
      <c r="G9" s="2"/>
      <c r="H9" s="2"/>
      <c r="I9" s="2"/>
      <c r="J9" s="4"/>
      <c r="K9" s="175" t="s">
        <v>411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75" t="s">
        <v>170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68" t="s">
        <v>178</v>
      </c>
      <c r="AU9" s="2"/>
      <c r="AV9" s="2"/>
      <c r="AW9" s="2"/>
      <c r="AX9" s="2"/>
      <c r="AY9" s="2"/>
      <c r="AZ9" s="267" t="s">
        <v>188</v>
      </c>
      <c r="BA9" s="2"/>
      <c r="BB9" s="2"/>
      <c r="BC9" s="2"/>
      <c r="BD9" s="186" t="s">
        <v>203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474</v>
      </c>
      <c r="BQ9" s="2"/>
      <c r="BR9" s="2"/>
      <c r="BS9" s="2"/>
      <c r="BT9" s="2"/>
      <c r="BU9" s="7"/>
      <c r="BV9" s="7"/>
      <c r="BW9" s="2"/>
    </row>
    <row r="10" spans="1:75" ht="11.25" customHeight="1">
      <c r="C10" s="139"/>
      <c r="D10" s="139"/>
      <c r="E10" s="2"/>
      <c r="F10" s="2"/>
      <c r="G10" s="2"/>
      <c r="H10" s="2"/>
      <c r="I10" s="2"/>
      <c r="J10" s="4"/>
      <c r="K10" s="4"/>
      <c r="L10" s="175" t="s">
        <v>412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422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176</v>
      </c>
      <c r="AV10" s="2"/>
      <c r="AW10" s="2"/>
      <c r="AX10" s="2"/>
      <c r="AY10" s="2"/>
      <c r="AZ10" s="2"/>
      <c r="BA10" s="166" t="s">
        <v>189</v>
      </c>
      <c r="BB10" s="2"/>
      <c r="BC10" s="2"/>
      <c r="BD10" s="2"/>
      <c r="BE10" s="166" t="s">
        <v>204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7"/>
      <c r="BV10" s="7"/>
      <c r="BW10" s="2"/>
    </row>
    <row r="11" spans="1:75" ht="11.25" customHeight="1">
      <c r="C11" s="139"/>
      <c r="D11" s="139"/>
      <c r="E11" s="2"/>
      <c r="F11" s="2"/>
      <c r="G11" s="2"/>
      <c r="H11" s="2"/>
      <c r="I11" s="2"/>
      <c r="J11" s="4"/>
      <c r="K11" s="4"/>
      <c r="L11" s="4"/>
      <c r="M11" s="188" t="s">
        <v>413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22" t="s">
        <v>423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68" t="s">
        <v>177</v>
      </c>
      <c r="AW11" s="2"/>
      <c r="AX11" s="2"/>
      <c r="AY11" s="2"/>
      <c r="AZ11" s="2"/>
      <c r="BA11" s="2"/>
      <c r="BB11" s="2"/>
      <c r="BC11" s="2"/>
      <c r="BD11" s="2"/>
      <c r="BE11" s="2"/>
      <c r="BF11" s="186" t="s">
        <v>206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475</v>
      </c>
      <c r="BS11" s="2"/>
      <c r="BT11" s="2"/>
      <c r="BU11" s="7"/>
      <c r="BV11" s="7"/>
      <c r="BW11" s="2"/>
    </row>
    <row r="12" spans="1:75" ht="11.25" customHeight="1">
      <c r="C12" s="139"/>
      <c r="D12" s="139"/>
      <c r="E12" s="2"/>
      <c r="F12" s="2"/>
      <c r="G12" s="2"/>
      <c r="H12" s="2"/>
      <c r="I12" s="2"/>
      <c r="J12" s="4"/>
      <c r="K12" s="4"/>
      <c r="L12" s="4"/>
      <c r="M12" s="4"/>
      <c r="N12" s="166" t="s">
        <v>414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424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67" t="s">
        <v>184</v>
      </c>
      <c r="AX12" s="2"/>
      <c r="AY12" s="2"/>
      <c r="AZ12" s="2"/>
      <c r="BA12" s="2"/>
      <c r="BB12" s="2"/>
      <c r="BC12" s="2"/>
      <c r="BD12" s="2"/>
      <c r="BE12" s="2"/>
      <c r="BF12" s="2"/>
      <c r="BG12" s="166" t="s">
        <v>207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57</v>
      </c>
      <c r="BT12" s="2"/>
      <c r="BU12" s="7"/>
      <c r="BV12" s="7"/>
    </row>
    <row r="13" spans="1:75" ht="11.25" customHeight="1">
      <c r="C13" s="139"/>
      <c r="D13" s="139"/>
      <c r="E13" s="2"/>
      <c r="F13" s="2"/>
      <c r="G13" s="2"/>
      <c r="H13" s="2"/>
      <c r="I13" s="2"/>
      <c r="J13" s="4"/>
      <c r="K13" s="4"/>
      <c r="L13" s="4"/>
      <c r="M13" s="4"/>
      <c r="N13" s="4"/>
      <c r="O13" s="166" t="s">
        <v>468</v>
      </c>
      <c r="P13" s="4"/>
      <c r="Q13" s="188"/>
      <c r="R13" s="188"/>
      <c r="S13" s="188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66" t="s">
        <v>425</v>
      </c>
      <c r="AK13" s="122"/>
      <c r="AL13" s="122"/>
      <c r="AM13" s="122"/>
      <c r="AN13" s="122"/>
      <c r="AO13" s="122"/>
      <c r="AP13" s="122"/>
      <c r="AQ13" s="122"/>
      <c r="AR13" s="2"/>
      <c r="AS13" s="2"/>
      <c r="AT13" s="2"/>
      <c r="AU13" s="2"/>
      <c r="AV13" s="2"/>
      <c r="AW13" s="2"/>
      <c r="AX13" s="2"/>
      <c r="AY13" s="2"/>
      <c r="AZ13" s="2"/>
      <c r="BA13" s="166" t="s">
        <v>195</v>
      </c>
      <c r="BB13" s="2"/>
      <c r="BC13" s="2"/>
      <c r="BD13" s="2"/>
      <c r="BE13" s="2"/>
      <c r="BF13" s="2"/>
      <c r="BG13" s="2"/>
      <c r="BH13" s="186" t="s">
        <v>208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C14" s="79"/>
      <c r="D14" s="79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88" t="s">
        <v>415</v>
      </c>
      <c r="Q14" s="188"/>
      <c r="R14" s="188"/>
      <c r="S14" s="188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174" t="s">
        <v>426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68" t="s">
        <v>193</v>
      </c>
      <c r="BB14" s="2"/>
      <c r="BC14" s="2"/>
      <c r="BD14" s="2"/>
      <c r="BE14" s="2"/>
      <c r="BF14" s="2"/>
      <c r="BG14" s="2"/>
      <c r="BH14" s="2"/>
      <c r="BI14" s="166" t="s">
        <v>209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42"/>
      <c r="C15" s="79"/>
      <c r="D15" s="79"/>
      <c r="E15" s="2"/>
      <c r="F15" s="2"/>
      <c r="G15" s="2"/>
      <c r="H15" s="2"/>
      <c r="I15" s="2" t="s">
        <v>525</v>
      </c>
      <c r="J15" s="4"/>
      <c r="K15" s="4"/>
      <c r="L15" s="4"/>
      <c r="M15" s="4"/>
      <c r="N15" s="4"/>
      <c r="O15" s="4"/>
      <c r="P15" s="4"/>
      <c r="Q15" s="166" t="s">
        <v>436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22" t="s">
        <v>465</v>
      </c>
      <c r="AM15" s="122"/>
      <c r="AN15" s="122"/>
      <c r="AO15" s="12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66" t="s">
        <v>194</v>
      </c>
      <c r="BB15" s="2"/>
      <c r="BC15" s="2"/>
      <c r="BD15" s="2"/>
      <c r="BE15" s="2"/>
      <c r="BF15" s="2"/>
      <c r="BG15" s="2"/>
      <c r="BH15" s="2"/>
      <c r="BI15" s="2"/>
      <c r="BJ15" s="186" t="s">
        <v>277</v>
      </c>
      <c r="BK15" s="186"/>
      <c r="BL15" s="186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43"/>
      <c r="C16" s="79"/>
      <c r="D16" s="79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87" t="s">
        <v>437</v>
      </c>
      <c r="S16" s="188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74" t="s">
        <v>466</v>
      </c>
      <c r="AN16" s="2"/>
      <c r="AO16" s="174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86" t="s">
        <v>196</v>
      </c>
      <c r="BB16" s="2"/>
      <c r="BC16" s="2"/>
      <c r="BD16" s="2"/>
      <c r="BE16" s="2"/>
      <c r="BF16" s="2"/>
      <c r="BG16" s="2"/>
      <c r="BH16" s="2"/>
      <c r="BI16" s="2"/>
      <c r="BJ16" s="2"/>
      <c r="BK16" s="166" t="s">
        <v>454</v>
      </c>
      <c r="BL16" s="166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3:74">
      <c r="C17" s="79"/>
      <c r="D17" s="79"/>
      <c r="E17" s="84"/>
      <c r="F17" s="84"/>
      <c r="G17" s="84"/>
      <c r="H17" s="84"/>
      <c r="I17" s="2"/>
      <c r="J17" s="84"/>
      <c r="K17" s="84"/>
      <c r="L17" s="84"/>
      <c r="M17" s="84"/>
      <c r="N17" s="4"/>
      <c r="O17" s="4"/>
      <c r="P17" s="4"/>
      <c r="Q17" s="4"/>
      <c r="R17" s="4"/>
      <c r="S17" s="166" t="s">
        <v>462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4"/>
      <c r="AH17" s="84"/>
      <c r="AI17" s="84"/>
      <c r="AJ17" s="84"/>
      <c r="AK17" s="84"/>
      <c r="AL17" s="84"/>
      <c r="AM17" s="84"/>
      <c r="AN17" s="122" t="s">
        <v>427</v>
      </c>
      <c r="AO17" s="122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191" t="s">
        <v>243</v>
      </c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BL17" s="188" t="s">
        <v>453</v>
      </c>
      <c r="BM17" s="84"/>
      <c r="BN17" s="84"/>
      <c r="BO17" s="84"/>
      <c r="BP17" s="84"/>
      <c r="BQ17" s="84"/>
      <c r="BR17" s="84"/>
      <c r="BS17" s="84"/>
      <c r="BT17" s="84"/>
      <c r="BU17" s="7"/>
      <c r="BV17" s="7"/>
    </row>
    <row r="18" spans="3:74">
      <c r="C18" s="79"/>
      <c r="D18" s="79"/>
      <c r="J18" s="84"/>
      <c r="K18" s="84"/>
      <c r="L18" s="84"/>
      <c r="M18" s="84"/>
      <c r="N18" s="84"/>
      <c r="O18" s="84"/>
      <c r="P18" s="4"/>
      <c r="Q18" s="4"/>
      <c r="R18" s="4"/>
      <c r="S18" s="4"/>
      <c r="T18" s="188" t="s">
        <v>469</v>
      </c>
      <c r="U18" s="4"/>
      <c r="V18" s="4"/>
      <c r="W18" s="4"/>
      <c r="X18" s="4"/>
      <c r="Y18" s="4"/>
      <c r="Z18" s="4"/>
      <c r="AA18" s="4"/>
      <c r="AB18" s="4"/>
      <c r="AC18" s="2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2"/>
      <c r="AO18" s="174" t="s">
        <v>428</v>
      </c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92" t="s">
        <v>244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3:74">
      <c r="C19" s="79"/>
      <c r="D19" s="79"/>
      <c r="L19" s="84"/>
      <c r="M19" s="84"/>
      <c r="N19" s="84"/>
      <c r="O19" s="84"/>
      <c r="P19" s="4"/>
      <c r="Q19" s="4"/>
      <c r="R19" s="4"/>
      <c r="S19" s="4"/>
      <c r="T19" s="4"/>
      <c r="U19" s="188" t="s">
        <v>416</v>
      </c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91" t="s">
        <v>245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3:74" ht="20.25">
      <c r="C20" s="79"/>
      <c r="D20" s="79"/>
      <c r="L20" s="84"/>
      <c r="M20" s="84"/>
      <c r="N20" s="84"/>
      <c r="O20" s="84"/>
      <c r="P20" s="84"/>
      <c r="Q20" s="84"/>
      <c r="R20" s="84"/>
      <c r="S20" s="84"/>
      <c r="T20" s="4"/>
      <c r="U20" s="4"/>
      <c r="V20" s="166" t="s">
        <v>417</v>
      </c>
      <c r="W20" s="4"/>
      <c r="X20" s="4"/>
      <c r="Y20" s="4"/>
      <c r="Z20" s="4"/>
      <c r="AA20" s="4"/>
      <c r="AB20" s="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398" t="s">
        <v>491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3:74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4"/>
      <c r="W21" s="187" t="s">
        <v>418</v>
      </c>
      <c r="X21" s="4"/>
      <c r="Y21" s="4"/>
      <c r="Z21" s="4"/>
      <c r="AA21" s="84"/>
      <c r="AB21" s="8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3:74"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4"/>
      <c r="X22" s="188" t="s">
        <v>419</v>
      </c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</row>
    <row r="23" spans="3:74">
      <c r="K23" s="3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166" t="s">
        <v>274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3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188" t="s">
        <v>420</v>
      </c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3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3:74"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3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3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3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3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3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3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3"/>
  <sheetViews>
    <sheetView workbookViewId="0">
      <pane ySplit="2" topLeftCell="A3" activePane="bottomLeft" state="frozen"/>
      <selection pane="bottomLeft" activeCell="Q3" sqref="Q3"/>
    </sheetView>
  </sheetViews>
  <sheetFormatPr defaultRowHeight="11.25"/>
  <cols>
    <col min="1" max="1" width="7.28515625" style="7" bestFit="1" customWidth="1"/>
    <col min="2" max="2" width="9.42578125" style="147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36" t="s">
        <v>1</v>
      </c>
      <c r="B1" s="738" t="s">
        <v>2</v>
      </c>
      <c r="C1" s="740" t="s">
        <v>0</v>
      </c>
      <c r="D1" s="742" t="s">
        <v>7</v>
      </c>
      <c r="E1" s="731" t="s">
        <v>6</v>
      </c>
      <c r="F1" s="732"/>
      <c r="G1" s="733" t="s">
        <v>5</v>
      </c>
      <c r="H1" s="734"/>
      <c r="I1" s="731" t="s">
        <v>62</v>
      </c>
      <c r="J1" s="732"/>
      <c r="K1" s="747" t="s">
        <v>9</v>
      </c>
      <c r="L1" s="535" t="s">
        <v>429</v>
      </c>
      <c r="M1" s="749"/>
      <c r="N1" s="535" t="s">
        <v>81</v>
      </c>
      <c r="O1" s="536"/>
      <c r="P1" s="536"/>
      <c r="Q1" s="536"/>
      <c r="R1" s="536"/>
      <c r="S1" s="743" t="s">
        <v>83</v>
      </c>
      <c r="T1" s="743"/>
      <c r="U1" s="743"/>
      <c r="V1" s="743"/>
      <c r="W1" s="743"/>
      <c r="X1" s="743"/>
    </row>
    <row r="2" spans="1:28" ht="15.75" customHeight="1" thickBot="1">
      <c r="A2" s="737"/>
      <c r="B2" s="739"/>
      <c r="C2" s="741"/>
      <c r="D2" s="605"/>
      <c r="E2" s="58"/>
      <c r="F2" s="31" t="s">
        <v>9</v>
      </c>
      <c r="G2" s="58"/>
      <c r="H2" s="59" t="s">
        <v>9</v>
      </c>
      <c r="I2" s="58"/>
      <c r="J2" s="31" t="s">
        <v>9</v>
      </c>
      <c r="K2" s="748"/>
      <c r="L2" s="264"/>
      <c r="M2" s="190" t="s">
        <v>515</v>
      </c>
      <c r="N2" s="193" t="s">
        <v>127</v>
      </c>
      <c r="O2" s="193" t="s">
        <v>429</v>
      </c>
      <c r="P2" s="193" t="s">
        <v>358</v>
      </c>
      <c r="Q2" s="193" t="s">
        <v>57</v>
      </c>
      <c r="R2" s="193" t="s">
        <v>126</v>
      </c>
      <c r="S2" s="744" t="s">
        <v>433</v>
      </c>
      <c r="T2" s="745"/>
      <c r="U2" s="745"/>
      <c r="V2" s="745"/>
      <c r="W2" s="746"/>
      <c r="X2" s="194" t="s">
        <v>45</v>
      </c>
    </row>
    <row r="3" spans="1:28" s="5" customFormat="1">
      <c r="A3" s="508" t="str">
        <f>'1-συμβολαια'!A3</f>
        <v>1ο</v>
      </c>
      <c r="B3" s="375">
        <f>'1-συμβολαια'!B3</f>
        <v>32779</v>
      </c>
      <c r="C3" s="491" t="str">
        <f>'1-συμβολαια'!C3</f>
        <v>δάνειο τοκοχρεωλυτικό</v>
      </c>
      <c r="D3" s="495">
        <f>'1-συμβολαια'!D3</f>
        <v>5965000</v>
      </c>
      <c r="E3" s="295"/>
      <c r="F3" s="295"/>
      <c r="G3" s="295"/>
      <c r="H3" s="295"/>
      <c r="I3" s="295"/>
      <c r="J3" s="295"/>
      <c r="K3" s="294">
        <f>'1-συμβολαια'!N3</f>
        <v>69593</v>
      </c>
      <c r="L3" s="294">
        <f>'2-δικαιώμ'!O3+'5-αντίγρ'!O3</f>
        <v>10896.125</v>
      </c>
      <c r="M3" s="294">
        <v>6912</v>
      </c>
      <c r="N3" s="294">
        <f>'1-συμβολαια'!O3</f>
        <v>-3381.625</v>
      </c>
      <c r="O3" s="294">
        <f t="shared" ref="O3:O5" si="0">L3-M3</f>
        <v>3984.125</v>
      </c>
      <c r="P3" s="294">
        <f>'8-κ-15-17'!AG3</f>
        <v>-7748</v>
      </c>
      <c r="Q3" s="294">
        <f>'11-χαρτόσ'!L3+'13-ντιΜιΧο'!BV3</f>
        <v>0</v>
      </c>
      <c r="R3" s="294">
        <f>'13-ντιΜιΧο'!BU3</f>
        <v>3930</v>
      </c>
      <c r="S3" s="303"/>
      <c r="T3" s="496"/>
      <c r="U3" s="496"/>
      <c r="V3" s="496"/>
      <c r="W3" s="496"/>
      <c r="X3" s="295"/>
    </row>
    <row r="4" spans="1:28" s="5" customFormat="1">
      <c r="A4" s="358">
        <f>'1-συμβολαια'!A4</f>
        <v>0</v>
      </c>
      <c r="B4" s="375"/>
      <c r="C4" s="357" t="str">
        <f>'1-συμβολαια'!C4</f>
        <v>υποθήκη δανείου</v>
      </c>
      <c r="D4" s="359">
        <f>'1-συμβολαια'!D4</f>
        <v>6561500</v>
      </c>
      <c r="E4" s="298"/>
      <c r="F4" s="298"/>
      <c r="G4" s="298"/>
      <c r="H4" s="298"/>
      <c r="I4" s="298"/>
      <c r="J4" s="298"/>
      <c r="K4" s="294">
        <f>'1-συμβολαια'!N4</f>
        <v>0</v>
      </c>
      <c r="L4" s="294">
        <f>'2-δικαιώμ'!O4+'5-αντίγρ'!O4</f>
        <v>11529.087500000001</v>
      </c>
      <c r="M4" s="294"/>
      <c r="N4" s="294">
        <f>'1-συμβολαια'!O4</f>
        <v>69438.162500000006</v>
      </c>
      <c r="O4" s="294">
        <f t="shared" si="0"/>
        <v>11529.087500000001</v>
      </c>
      <c r="P4" s="294">
        <f>'8-κ-15-17'!AG4</f>
        <v>85299.500000000015</v>
      </c>
      <c r="Q4" s="294">
        <f>'11-χαρτόσ'!L4+'13-ντιΜιΧο'!BV4</f>
        <v>180</v>
      </c>
      <c r="R4" s="294">
        <f>'13-ντιΜιΧο'!BU4</f>
        <v>3150</v>
      </c>
      <c r="S4" s="303"/>
      <c r="T4" s="296"/>
      <c r="U4" s="296"/>
      <c r="V4" s="296"/>
      <c r="W4" s="296"/>
      <c r="X4" s="298"/>
    </row>
    <row r="5" spans="1:28" s="5" customFormat="1" ht="12" thickBot="1">
      <c r="A5" s="485">
        <f>'1-συμβολαια'!A5</f>
        <v>0</v>
      </c>
      <c r="B5" s="492"/>
      <c r="C5" s="486" t="str">
        <f>'1-συμβολαια'!C5</f>
        <v>δανείου ΤΟΚΟΙ</v>
      </c>
      <c r="D5" s="493">
        <f>'1-συμβολαια'!D5</f>
        <v>11351219</v>
      </c>
      <c r="E5" s="433"/>
      <c r="F5" s="433"/>
      <c r="G5" s="433"/>
      <c r="H5" s="433"/>
      <c r="I5" s="433"/>
      <c r="J5" s="433"/>
      <c r="K5" s="432">
        <f>'1-συμβολαια'!N5</f>
        <v>0</v>
      </c>
      <c r="L5" s="432">
        <f>'2-δικαιώμ'!O5+'5-αντίγρ'!O5</f>
        <v>19791.352774999999</v>
      </c>
      <c r="M5" s="432"/>
      <c r="N5" s="432">
        <f>'1-συμβολαια'!O5</f>
        <v>115657.665725</v>
      </c>
      <c r="O5" s="432">
        <f t="shared" si="0"/>
        <v>19791.352774999999</v>
      </c>
      <c r="P5" s="432">
        <f>'8-κ-15-17'!AG5</f>
        <v>147565.84700000001</v>
      </c>
      <c r="Q5" s="432">
        <f>'11-χαρτόσ'!L5+'13-ντιΜιΧο'!BV5</f>
        <v>0</v>
      </c>
      <c r="R5" s="432">
        <f>'13-ντιΜιΧο'!BU5</f>
        <v>330</v>
      </c>
      <c r="S5" s="494"/>
      <c r="T5" s="434"/>
      <c r="U5" s="434"/>
      <c r="V5" s="434"/>
      <c r="W5" s="434"/>
      <c r="X5" s="433"/>
    </row>
    <row r="6" spans="1:28">
      <c r="A6" s="735" t="s">
        <v>54</v>
      </c>
      <c r="B6" s="735"/>
      <c r="C6" s="735"/>
      <c r="D6" s="735"/>
      <c r="E6" s="270">
        <f t="shared" ref="E6:X6" si="1">SUM(E3:E5)</f>
        <v>0</v>
      </c>
      <c r="F6" s="270">
        <f t="shared" si="1"/>
        <v>0</v>
      </c>
      <c r="G6" s="270">
        <f t="shared" si="1"/>
        <v>0</v>
      </c>
      <c r="H6" s="270">
        <f t="shared" si="1"/>
        <v>0</v>
      </c>
      <c r="I6" s="270">
        <f t="shared" si="1"/>
        <v>0</v>
      </c>
      <c r="J6" s="270">
        <f t="shared" si="1"/>
        <v>0</v>
      </c>
      <c r="K6" s="270">
        <f t="shared" si="1"/>
        <v>69593</v>
      </c>
      <c r="L6" s="270">
        <f t="shared" si="1"/>
        <v>42216.565275000001</v>
      </c>
      <c r="M6" s="270">
        <f t="shared" si="1"/>
        <v>6912</v>
      </c>
      <c r="N6" s="270">
        <f t="shared" si="1"/>
        <v>181714.203225</v>
      </c>
      <c r="O6" s="270">
        <f t="shared" si="1"/>
        <v>35304.565275000001</v>
      </c>
      <c r="P6" s="270">
        <f t="shared" si="1"/>
        <v>225117.34700000001</v>
      </c>
      <c r="Q6" s="270">
        <f t="shared" si="1"/>
        <v>180</v>
      </c>
      <c r="R6" s="270">
        <f t="shared" si="1"/>
        <v>7410</v>
      </c>
      <c r="S6" s="304">
        <f t="shared" si="1"/>
        <v>0</v>
      </c>
      <c r="T6" s="304">
        <f t="shared" si="1"/>
        <v>0</v>
      </c>
      <c r="U6" s="304">
        <f t="shared" si="1"/>
        <v>0</v>
      </c>
      <c r="V6" s="304">
        <f t="shared" si="1"/>
        <v>0</v>
      </c>
      <c r="W6" s="304">
        <f t="shared" si="1"/>
        <v>0</v>
      </c>
      <c r="X6" s="305">
        <f t="shared" si="1"/>
        <v>0</v>
      </c>
    </row>
    <row r="8" spans="1:28">
      <c r="T8" s="81"/>
      <c r="U8" s="81"/>
      <c r="V8" s="81"/>
      <c r="W8" s="81"/>
      <c r="X8" s="81"/>
      <c r="Y8" s="81"/>
      <c r="Z8" s="81"/>
      <c r="AA8" s="81"/>
      <c r="AB8" s="81"/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 s="5" customFormat="1">
      <c r="A10" s="54"/>
      <c r="B10" s="117"/>
      <c r="C10" s="118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1"/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7"/>
      <c r="C11" s="142"/>
      <c r="D11" s="332"/>
      <c r="E11" s="7"/>
      <c r="F11" s="7"/>
      <c r="G11" s="7"/>
      <c r="H11" s="7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7"/>
      <c r="V11" s="7"/>
      <c r="W11" s="81"/>
      <c r="X11" s="81"/>
      <c r="Y11" s="81"/>
      <c r="Z11" s="81"/>
      <c r="AA11" s="81"/>
      <c r="AB11" s="81"/>
    </row>
    <row r="12" spans="1:28" s="5" customFormat="1">
      <c r="A12" s="54"/>
      <c r="B12" s="117"/>
      <c r="C12" s="143"/>
      <c r="D12" s="332"/>
      <c r="E12" s="7"/>
      <c r="F12" s="7"/>
      <c r="G12" s="7"/>
      <c r="H12" s="7"/>
      <c r="I12" s="4"/>
      <c r="J12" s="4"/>
      <c r="K12" s="332"/>
      <c r="L12" s="4"/>
      <c r="M12" s="5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7"/>
      <c r="C13" s="118"/>
      <c r="D13" s="332"/>
      <c r="E13" s="7"/>
      <c r="F13" s="7"/>
      <c r="G13" s="7"/>
      <c r="H13" s="7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7"/>
      <c r="C14" s="118"/>
      <c r="D14" s="332"/>
      <c r="E14" s="7"/>
      <c r="F14" s="7"/>
      <c r="G14" s="7"/>
      <c r="H14" s="7"/>
      <c r="I14" s="4"/>
      <c r="J14" s="4"/>
      <c r="K14" s="332"/>
      <c r="L14" s="7"/>
      <c r="M14" s="7"/>
      <c r="N14" s="7"/>
      <c r="O14" s="7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>
      <c r="D15" s="332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54"/>
      <c r="V15" s="54"/>
      <c r="W15" s="81"/>
      <c r="X15" s="81"/>
      <c r="Y15" s="81"/>
      <c r="Z15" s="81"/>
      <c r="AA15" s="81"/>
      <c r="AB15" s="81"/>
    </row>
    <row r="16" spans="1:28">
      <c r="D16" s="332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</row>
    <row r="17" spans="4:22">
      <c r="D17" s="332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32"/>
      <c r="E18" s="7"/>
      <c r="F18" s="7"/>
      <c r="G18" s="7"/>
      <c r="H18" s="7"/>
      <c r="L18" s="7"/>
      <c r="M18" s="242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32"/>
      <c r="E19" s="7"/>
      <c r="F19" s="7"/>
      <c r="G19" s="7"/>
      <c r="H19" s="7"/>
      <c r="L19" s="7"/>
      <c r="M19" s="242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32"/>
      <c r="E20" s="7"/>
      <c r="F20" s="7"/>
      <c r="G20" s="7"/>
      <c r="H20" s="7"/>
      <c r="K20" s="332"/>
      <c r="L20" s="7"/>
      <c r="M20" s="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32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32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32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32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32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L26" s="7"/>
      <c r="M26" s="7"/>
      <c r="N26" s="7"/>
      <c r="O26" s="7"/>
      <c r="P26" s="4"/>
      <c r="Q26" s="4"/>
      <c r="R26" s="4"/>
      <c r="S26" s="4"/>
      <c r="T26" s="4"/>
    </row>
    <row r="27" spans="4:22">
      <c r="K27" s="332"/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B16" sqref="B16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53" t="s">
        <v>74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</row>
    <row r="2" spans="1:23" s="8" customFormat="1" ht="23.25" customHeight="1" thickBot="1">
      <c r="A2" s="273" t="s">
        <v>19</v>
      </c>
      <c r="B2" s="754" t="s">
        <v>29</v>
      </c>
      <c r="C2" s="755"/>
      <c r="D2" s="756"/>
      <c r="E2" s="757" t="s">
        <v>83</v>
      </c>
      <c r="F2" s="758"/>
      <c r="G2" s="758"/>
      <c r="H2" s="759"/>
      <c r="I2" s="760" t="s">
        <v>83</v>
      </c>
      <c r="J2" s="761"/>
      <c r="K2" s="761"/>
      <c r="L2" s="762"/>
      <c r="M2" s="274" t="s">
        <v>36</v>
      </c>
      <c r="N2" s="274" t="s">
        <v>37</v>
      </c>
      <c r="O2" s="274" t="s">
        <v>38</v>
      </c>
      <c r="P2" s="274" t="s">
        <v>39</v>
      </c>
      <c r="Q2" s="274" t="s">
        <v>40</v>
      </c>
    </row>
    <row r="3" spans="1:23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750" t="s">
        <v>102</v>
      </c>
      <c r="C7" s="750"/>
      <c r="D7" s="750"/>
      <c r="E7" s="750"/>
      <c r="F7" s="750"/>
      <c r="G7" s="750"/>
      <c r="H7" s="750"/>
      <c r="I7" s="750"/>
      <c r="J7" s="750"/>
      <c r="K7" s="750"/>
      <c r="L7" s="3"/>
      <c r="M7" s="3"/>
      <c r="N7" s="3"/>
      <c r="O7" s="3"/>
      <c r="P7" s="3"/>
      <c r="Q7" s="3"/>
    </row>
    <row r="8" spans="1:23" ht="15.75" customHeight="1">
      <c r="C8" s="752" t="s">
        <v>103</v>
      </c>
      <c r="D8" s="752"/>
      <c r="E8" s="752"/>
      <c r="F8" s="752"/>
      <c r="G8" s="752"/>
      <c r="H8" s="752"/>
      <c r="I8" s="752"/>
      <c r="J8" s="752"/>
      <c r="K8" s="752"/>
      <c r="L8" s="3"/>
      <c r="M8" s="3"/>
      <c r="N8" s="3"/>
      <c r="O8" s="3"/>
      <c r="P8" s="3"/>
      <c r="Q8" s="3"/>
    </row>
    <row r="9" spans="1:23" ht="15.75" customHeight="1">
      <c r="D9" s="750" t="s">
        <v>278</v>
      </c>
      <c r="E9" s="750"/>
      <c r="F9" s="750"/>
      <c r="G9" s="750"/>
      <c r="H9" s="750"/>
      <c r="I9" s="750"/>
      <c r="J9" s="750"/>
      <c r="K9" s="750"/>
      <c r="L9" s="750"/>
      <c r="M9" s="750"/>
      <c r="N9" s="750"/>
      <c r="O9" s="750"/>
      <c r="P9" s="3"/>
      <c r="Q9" s="3"/>
    </row>
    <row r="10" spans="1:23" s="5" customFormat="1" ht="15.75" customHeight="1">
      <c r="A10" s="54"/>
      <c r="B10" s="271"/>
      <c r="C10" s="271"/>
      <c r="D10" s="272"/>
      <c r="E10" s="752" t="s">
        <v>430</v>
      </c>
      <c r="F10" s="752"/>
      <c r="G10" s="752"/>
      <c r="H10" s="752"/>
      <c r="I10" s="752"/>
      <c r="J10" s="752"/>
      <c r="K10" s="752"/>
      <c r="L10" s="752"/>
      <c r="M10" s="752"/>
      <c r="N10" s="3"/>
      <c r="O10" s="3"/>
      <c r="P10" s="3"/>
      <c r="Q10" s="3"/>
    </row>
    <row r="11" spans="1:23" s="5" customFormat="1" ht="15.75" customHeight="1">
      <c r="A11" s="54"/>
      <c r="B11" s="271"/>
      <c r="C11" s="271"/>
      <c r="D11" s="272"/>
      <c r="E11" s="6"/>
      <c r="F11" s="750" t="s">
        <v>117</v>
      </c>
      <c r="G11" s="750"/>
      <c r="H11" s="750"/>
      <c r="I11" s="750"/>
      <c r="J11" s="750"/>
      <c r="K11" s="750"/>
      <c r="L11" s="750"/>
      <c r="M11" s="750"/>
      <c r="N11" s="750"/>
      <c r="O11" s="750"/>
      <c r="P11" s="750"/>
      <c r="Q11" s="3"/>
    </row>
    <row r="12" spans="1:23" s="5" customFormat="1" ht="15.75" customHeight="1">
      <c r="A12" s="54"/>
      <c r="B12" s="271"/>
      <c r="C12" s="271"/>
      <c r="D12" s="272"/>
      <c r="E12" s="6"/>
      <c r="F12" s="6"/>
      <c r="G12" s="752" t="s">
        <v>431</v>
      </c>
      <c r="H12" s="752"/>
      <c r="I12" s="752"/>
      <c r="J12" s="752"/>
      <c r="K12" s="752"/>
      <c r="L12" s="752"/>
      <c r="M12" s="752"/>
      <c r="N12" s="752"/>
      <c r="O12" s="752"/>
      <c r="P12" s="752"/>
      <c r="Q12" s="752"/>
    </row>
    <row r="13" spans="1:23" s="5" customFormat="1" ht="15.75" customHeight="1">
      <c r="A13" s="54"/>
      <c r="B13" s="271"/>
      <c r="C13" s="271"/>
      <c r="D13" s="272"/>
      <c r="E13" s="6"/>
      <c r="F13" s="6"/>
      <c r="G13" s="265"/>
      <c r="H13" s="750" t="s">
        <v>104</v>
      </c>
      <c r="I13" s="750"/>
      <c r="J13" s="750"/>
      <c r="K13" s="750"/>
      <c r="L13" s="750"/>
      <c r="M13" s="750"/>
      <c r="N13" s="750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4"/>
      <c r="B14" s="271"/>
      <c r="C14" s="271"/>
      <c r="D14" s="272"/>
      <c r="E14" s="6"/>
      <c r="F14" s="6"/>
      <c r="G14" s="265"/>
      <c r="H14" s="6"/>
      <c r="I14" s="752" t="s">
        <v>105</v>
      </c>
      <c r="J14" s="752"/>
      <c r="K14" s="752"/>
      <c r="L14" s="752"/>
      <c r="M14" s="752"/>
      <c r="N14" s="752"/>
      <c r="O14" s="752"/>
      <c r="P14" s="752"/>
      <c r="Q14" s="752"/>
      <c r="R14" s="752"/>
      <c r="S14" s="3"/>
      <c r="T14" s="3"/>
      <c r="U14" s="3"/>
      <c r="V14" s="3"/>
      <c r="W14" s="3"/>
    </row>
    <row r="15" spans="1:23" s="5" customFormat="1" ht="15.75" customHeight="1">
      <c r="A15" s="54"/>
      <c r="B15" s="271"/>
      <c r="C15" s="271"/>
      <c r="D15" s="272"/>
      <c r="E15" s="6"/>
      <c r="F15" s="6"/>
      <c r="G15" s="265"/>
      <c r="H15" s="6"/>
      <c r="I15" s="6"/>
      <c r="J15" s="750" t="s">
        <v>106</v>
      </c>
      <c r="K15" s="750"/>
      <c r="L15" s="750"/>
      <c r="M15" s="750"/>
      <c r="N15" s="750"/>
      <c r="O15" s="750"/>
      <c r="P15" s="750"/>
      <c r="Q15" s="750"/>
      <c r="R15" s="3"/>
      <c r="S15" s="3"/>
      <c r="T15" s="3"/>
      <c r="U15" s="3"/>
      <c r="V15" s="3"/>
      <c r="W15" s="3"/>
    </row>
    <row r="16" spans="1:23" s="5" customFormat="1" ht="15.75" customHeight="1">
      <c r="A16" s="54"/>
      <c r="B16" s="271"/>
      <c r="C16" s="271"/>
      <c r="D16" s="272"/>
      <c r="E16" s="6"/>
      <c r="F16" s="6"/>
      <c r="G16" s="265"/>
      <c r="H16" s="6"/>
      <c r="I16" s="6"/>
      <c r="J16" s="6"/>
      <c r="K16" s="751" t="s">
        <v>118</v>
      </c>
      <c r="L16" s="751"/>
      <c r="M16" s="751"/>
      <c r="N16" s="751"/>
      <c r="O16" s="751"/>
      <c r="P16" s="751"/>
      <c r="Q16" s="751"/>
      <c r="R16" s="751"/>
      <c r="S16" s="751"/>
      <c r="T16" s="751"/>
      <c r="U16" s="751"/>
      <c r="V16" s="3"/>
      <c r="W16" s="3"/>
    </row>
    <row r="17" spans="1:23" s="5" customFormat="1" ht="15.75" customHeight="1">
      <c r="A17" s="54"/>
      <c r="B17" s="271"/>
      <c r="C17" s="271"/>
      <c r="D17" s="272"/>
      <c r="E17" s="6"/>
      <c r="F17" s="6"/>
      <c r="G17" s="265"/>
      <c r="H17" s="6"/>
      <c r="I17" s="6"/>
      <c r="J17" s="6"/>
      <c r="K17" s="6"/>
      <c r="L17" s="750" t="s">
        <v>107</v>
      </c>
      <c r="M17" s="750"/>
      <c r="N17" s="750"/>
      <c r="O17" s="750"/>
      <c r="P17" s="750"/>
      <c r="Q17" s="750"/>
      <c r="R17" s="750"/>
      <c r="S17" s="750"/>
      <c r="T17" s="3"/>
      <c r="U17" s="3"/>
      <c r="V17" s="3"/>
      <c r="W17" s="3"/>
    </row>
    <row r="18" spans="1:23" s="5" customFormat="1" ht="15.75" customHeight="1">
      <c r="A18" s="54"/>
      <c r="B18" s="271"/>
      <c r="C18" s="271"/>
      <c r="D18" s="272"/>
      <c r="E18" s="6"/>
      <c r="F18" s="6"/>
      <c r="G18" s="265"/>
      <c r="H18" s="6"/>
      <c r="I18" s="6"/>
      <c r="J18" s="6"/>
      <c r="K18" s="6"/>
      <c r="L18" s="3"/>
      <c r="M18" s="752" t="s">
        <v>108</v>
      </c>
      <c r="N18" s="752"/>
      <c r="O18" s="752"/>
      <c r="P18" s="752"/>
      <c r="Q18" s="752"/>
      <c r="R18" s="752"/>
      <c r="S18" s="752"/>
      <c r="T18" s="752"/>
      <c r="U18" s="3"/>
      <c r="V18" s="3"/>
      <c r="W18" s="3"/>
    </row>
    <row r="19" spans="1:23" s="5" customFormat="1" ht="15.75" customHeight="1">
      <c r="A19" s="54"/>
      <c r="B19" s="271"/>
      <c r="C19" s="271"/>
      <c r="D19" s="272"/>
      <c r="E19" s="6"/>
      <c r="F19" s="6"/>
      <c r="G19" s="265"/>
      <c r="H19" s="6"/>
      <c r="I19" s="6"/>
      <c r="J19" s="6"/>
      <c r="K19" s="6"/>
      <c r="L19" s="3"/>
      <c r="M19" s="3"/>
      <c r="N19" s="750" t="s">
        <v>109</v>
      </c>
      <c r="O19" s="750"/>
      <c r="P19" s="750"/>
      <c r="Q19" s="750"/>
      <c r="R19" s="750"/>
      <c r="S19" s="750"/>
      <c r="T19" s="750"/>
      <c r="U19" s="750"/>
      <c r="V19" s="750"/>
      <c r="W19" s="750"/>
    </row>
    <row r="20" spans="1:23" s="5" customFormat="1" ht="15.75" customHeight="1">
      <c r="A20" s="54"/>
      <c r="B20" s="271"/>
      <c r="C20" s="271"/>
      <c r="D20" s="272"/>
      <c r="E20" s="6"/>
      <c r="F20" s="6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14" sqref="E14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68" t="s">
        <v>64</v>
      </c>
      <c r="B1" s="768"/>
      <c r="C1" s="770" t="s">
        <v>65</v>
      </c>
      <c r="D1" s="770"/>
      <c r="E1" s="768" t="s">
        <v>0</v>
      </c>
      <c r="F1" s="768"/>
      <c r="G1" s="767" t="s">
        <v>10</v>
      </c>
      <c r="H1" s="767"/>
      <c r="I1" s="767"/>
      <c r="J1" s="768" t="s">
        <v>8</v>
      </c>
      <c r="K1" s="768"/>
      <c r="L1" s="771" t="s">
        <v>432</v>
      </c>
      <c r="M1" s="772"/>
      <c r="N1" s="772"/>
      <c r="O1" s="773"/>
      <c r="P1" s="769" t="s">
        <v>63</v>
      </c>
      <c r="Q1" s="769"/>
      <c r="R1" s="767" t="s">
        <v>53</v>
      </c>
      <c r="S1" s="767"/>
      <c r="T1" s="765" t="s">
        <v>44</v>
      </c>
      <c r="U1" s="763" t="s">
        <v>83</v>
      </c>
      <c r="V1" s="763"/>
      <c r="W1" s="763"/>
      <c r="X1" s="763"/>
      <c r="Y1" s="763"/>
      <c r="Z1" s="763"/>
      <c r="AA1" s="763"/>
      <c r="AB1" s="763"/>
      <c r="AC1" s="763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308</v>
      </c>
      <c r="M2" s="70" t="s">
        <v>312</v>
      </c>
      <c r="N2" s="70" t="s">
        <v>313</v>
      </c>
      <c r="O2" s="269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66"/>
      <c r="U2" s="764"/>
      <c r="V2" s="764"/>
      <c r="W2" s="764"/>
      <c r="X2" s="764"/>
      <c r="Y2" s="764"/>
      <c r="Z2" s="764"/>
      <c r="AA2" s="764"/>
      <c r="AB2" s="764"/>
      <c r="AC2" s="764"/>
    </row>
    <row r="3" spans="1:35" s="17" customFormat="1">
      <c r="A3" s="12" t="str">
        <f>'1-συμβολαια'!A3</f>
        <v>1ο</v>
      </c>
      <c r="B3" s="46"/>
      <c r="C3" s="77">
        <f>'1-συμβολαια'!B3</f>
        <v>32779</v>
      </c>
      <c r="D3" s="18"/>
      <c r="E3" s="89" t="str">
        <f>'1-συμβολαια'!C3</f>
        <v>δάνειο τοκοχρεωλυτικό</v>
      </c>
      <c r="F3" s="13"/>
      <c r="G3" s="14" t="str">
        <f>'4-πολλυπρ'!D3</f>
        <v>τραπεζα ;;;??? [= ;;;???καβαλας</v>
      </c>
      <c r="H3" s="14" t="str">
        <f>'4-πολλυπρ'!I3</f>
        <v>219-49</v>
      </c>
      <c r="I3" s="19"/>
      <c r="J3" s="19">
        <f>'1-συμβολαια'!D3</f>
        <v>5965000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υποθήκη δανείου</v>
      </c>
      <c r="F4" s="13"/>
      <c r="G4" s="14" t="str">
        <f>'4-πολλυπρ'!D4</f>
        <v>τραπεζα ;;;??? [= ;;;???καβαλας</v>
      </c>
      <c r="H4" s="14" t="str">
        <f>'4-πολλυπρ'!I4</f>
        <v>219-49</v>
      </c>
      <c r="I4" s="19"/>
      <c r="J4" s="19">
        <f>'1-συμβολαια'!D4</f>
        <v>6561500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>τραπεζα ;;;??? [= ;;;???καβαλας</v>
      </c>
      <c r="H5" s="14" t="str">
        <f>'4-πολλυπρ'!I5</f>
        <v>219-49</v>
      </c>
      <c r="I5" s="19"/>
      <c r="J5" s="19">
        <f>'1-συμβολαια'!D5</f>
        <v>11351219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>
      <c r="A6" s="537" t="s">
        <v>54</v>
      </c>
      <c r="B6" s="538"/>
      <c r="C6" s="538"/>
      <c r="D6" s="538"/>
      <c r="E6" s="538"/>
      <c r="F6" s="538"/>
      <c r="G6" s="538"/>
      <c r="H6" s="538"/>
      <c r="I6" s="538"/>
      <c r="J6" s="538"/>
      <c r="K6" s="41"/>
      <c r="L6" s="1">
        <f>SUM(L3:L5)</f>
        <v>0</v>
      </c>
      <c r="M6" s="1"/>
      <c r="N6" s="1"/>
      <c r="O6" s="1">
        <f>SUM(O3:O5)</f>
        <v>0</v>
      </c>
      <c r="P6" s="34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79"/>
      <c r="V6" s="79"/>
    </row>
    <row r="7" spans="1:35">
      <c r="T7" s="128"/>
    </row>
    <row r="8" spans="1:35" ht="15.75" customHeight="1">
      <c r="T8" s="128"/>
      <c r="U8" s="750" t="s">
        <v>110</v>
      </c>
      <c r="V8" s="750"/>
      <c r="W8" s="750"/>
      <c r="X8" s="750"/>
      <c r="Y8" s="750"/>
      <c r="Z8" s="750"/>
      <c r="AA8" s="750"/>
      <c r="AB8" s="750"/>
      <c r="AC8" s="750"/>
      <c r="AD8" s="126"/>
      <c r="AE8" s="126"/>
      <c r="AF8" s="126"/>
      <c r="AG8" s="126"/>
      <c r="AH8" s="121"/>
      <c r="AI8" s="121"/>
    </row>
    <row r="9" spans="1:35" ht="15.75" customHeight="1">
      <c r="T9" s="128"/>
      <c r="U9" s="127"/>
      <c r="V9" s="752" t="s">
        <v>111</v>
      </c>
      <c r="W9" s="752"/>
      <c r="X9" s="752"/>
      <c r="Y9" s="752"/>
      <c r="Z9" s="752"/>
      <c r="AA9" s="752"/>
      <c r="AB9" s="752"/>
      <c r="AC9" s="752"/>
      <c r="AD9" s="752"/>
      <c r="AE9" s="121"/>
      <c r="AF9" s="121"/>
      <c r="AG9" s="121"/>
      <c r="AH9" s="121"/>
      <c r="AI9" s="121"/>
    </row>
    <row r="10" spans="1:35" ht="15.75" customHeight="1">
      <c r="T10" s="128"/>
      <c r="U10" s="127"/>
      <c r="V10" s="127"/>
      <c r="W10" s="750" t="s">
        <v>112</v>
      </c>
      <c r="X10" s="750"/>
      <c r="Y10" s="750"/>
      <c r="Z10" s="750"/>
      <c r="AA10" s="750"/>
      <c r="AB10" s="750"/>
      <c r="AC10" s="750"/>
      <c r="AD10" s="750"/>
      <c r="AE10" s="750"/>
      <c r="AF10" s="121"/>
      <c r="AG10" s="121"/>
      <c r="AH10" s="121"/>
      <c r="AI10" s="121"/>
    </row>
    <row r="11" spans="1:35" ht="15.75">
      <c r="U11" s="127"/>
      <c r="V11" s="127"/>
      <c r="W11" s="127"/>
      <c r="X11" s="752" t="s">
        <v>113</v>
      </c>
      <c r="Y11" s="752"/>
      <c r="Z11" s="752"/>
      <c r="AA11" s="752"/>
      <c r="AB11" s="752"/>
      <c r="AC11" s="752"/>
      <c r="AD11" s="752"/>
      <c r="AE11" s="752"/>
      <c r="AF11" s="752"/>
      <c r="AG11" s="121"/>
      <c r="AH11" s="121"/>
      <c r="AI11" s="121"/>
    </row>
    <row r="12" spans="1:35" ht="15.75">
      <c r="U12" s="127"/>
      <c r="V12" s="127"/>
      <c r="W12" s="127"/>
      <c r="X12" s="127"/>
      <c r="Y12" s="750" t="s">
        <v>114</v>
      </c>
      <c r="Z12" s="750"/>
      <c r="AA12" s="750"/>
      <c r="AB12" s="750"/>
      <c r="AC12" s="750"/>
      <c r="AD12" s="750"/>
      <c r="AE12" s="750"/>
      <c r="AF12" s="750"/>
      <c r="AG12" s="750"/>
      <c r="AH12" s="121"/>
      <c r="AI12" s="121"/>
    </row>
    <row r="13" spans="1:35" ht="15.75">
      <c r="U13" s="127"/>
      <c r="V13" s="127"/>
      <c r="W13" s="127"/>
      <c r="X13" s="127"/>
      <c r="Y13" s="127"/>
      <c r="Z13" s="752" t="s">
        <v>115</v>
      </c>
      <c r="AA13" s="752"/>
      <c r="AB13" s="752"/>
      <c r="AC13" s="752"/>
      <c r="AD13" s="752"/>
      <c r="AE13" s="752"/>
      <c r="AF13" s="752"/>
      <c r="AG13" s="752"/>
      <c r="AH13" s="752"/>
      <c r="AI13" s="121"/>
    </row>
    <row r="14" spans="1:35" ht="15.75">
      <c r="U14" s="127"/>
      <c r="V14" s="127"/>
      <c r="W14" s="127"/>
      <c r="X14" s="127"/>
      <c r="Y14" s="127"/>
      <c r="Z14" s="127"/>
      <c r="AA14" s="750" t="s">
        <v>116</v>
      </c>
      <c r="AB14" s="750"/>
      <c r="AC14" s="750"/>
      <c r="AD14" s="750"/>
      <c r="AE14" s="750"/>
      <c r="AF14" s="750"/>
      <c r="AG14" s="750"/>
      <c r="AH14" s="750"/>
      <c r="AI14" s="750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C23" sqref="C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8" customFormat="1" ht="32.25" customHeight="1">
      <c r="A1" s="778" t="s">
        <v>31</v>
      </c>
      <c r="B1" s="779"/>
      <c r="C1" s="779"/>
      <c r="D1" s="779"/>
      <c r="E1" s="780"/>
      <c r="F1" s="781" t="s">
        <v>281</v>
      </c>
      <c r="G1" s="782"/>
      <c r="H1" s="782"/>
      <c r="I1" s="783"/>
      <c r="J1" s="774" t="s">
        <v>282</v>
      </c>
      <c r="K1" s="775"/>
      <c r="L1" s="775"/>
      <c r="M1" s="775"/>
      <c r="N1" s="775"/>
      <c r="O1" s="775"/>
      <c r="P1" s="775"/>
      <c r="Q1" s="775"/>
      <c r="R1" s="775"/>
      <c r="S1" s="775"/>
      <c r="T1" s="775"/>
      <c r="U1" s="775"/>
      <c r="V1" s="775"/>
      <c r="W1" s="775"/>
      <c r="X1" s="775"/>
      <c r="Y1" s="776"/>
      <c r="Z1" s="784" t="s">
        <v>283</v>
      </c>
      <c r="AA1" s="785"/>
      <c r="AB1" s="785"/>
      <c r="AC1" s="786"/>
      <c r="AD1" s="774" t="s">
        <v>284</v>
      </c>
      <c r="AE1" s="775"/>
      <c r="AF1" s="775"/>
      <c r="AG1" s="775"/>
      <c r="AH1" s="775"/>
      <c r="AI1" s="775"/>
      <c r="AJ1" s="775"/>
      <c r="AK1" s="775"/>
      <c r="AL1" s="775"/>
      <c r="AM1" s="775"/>
      <c r="AN1" s="775"/>
      <c r="AO1" s="775"/>
      <c r="AP1" s="775"/>
      <c r="AQ1" s="775"/>
      <c r="AR1" s="775"/>
      <c r="AS1" s="776"/>
      <c r="AT1" s="781" t="s">
        <v>285</v>
      </c>
      <c r="AU1" s="782"/>
      <c r="AV1" s="782"/>
      <c r="AW1" s="783"/>
      <c r="AX1" s="774" t="s">
        <v>286</v>
      </c>
      <c r="AY1" s="775"/>
      <c r="AZ1" s="775"/>
      <c r="BA1" s="775"/>
      <c r="BB1" s="775"/>
      <c r="BC1" s="775"/>
      <c r="BD1" s="775"/>
      <c r="BE1" s="775"/>
      <c r="BF1" s="775"/>
      <c r="BG1" s="775"/>
      <c r="BH1" s="775"/>
      <c r="BI1" s="775"/>
      <c r="BJ1" s="775"/>
      <c r="BK1" s="775"/>
      <c r="BL1" s="775"/>
      <c r="BM1" s="776"/>
    </row>
    <row r="2" spans="1:65" s="4" customFormat="1" ht="23.25" customHeight="1">
      <c r="A2" s="200" t="s">
        <v>19</v>
      </c>
      <c r="B2" s="200" t="s">
        <v>287</v>
      </c>
      <c r="C2" s="201" t="s">
        <v>288</v>
      </c>
      <c r="D2" s="535" t="s">
        <v>29</v>
      </c>
      <c r="E2" s="749"/>
      <c r="F2" s="202" t="s">
        <v>289</v>
      </c>
      <c r="G2" s="200" t="s">
        <v>18</v>
      </c>
      <c r="H2" s="202" t="s">
        <v>23</v>
      </c>
      <c r="I2" s="203" t="s">
        <v>83</v>
      </c>
      <c r="J2" s="204" t="s">
        <v>290</v>
      </c>
      <c r="K2" s="204" t="s">
        <v>291</v>
      </c>
      <c r="L2" s="202" t="s">
        <v>292</v>
      </c>
      <c r="M2" s="202" t="s">
        <v>293</v>
      </c>
      <c r="N2" s="202" t="s">
        <v>294</v>
      </c>
      <c r="O2" s="202" t="s">
        <v>295</v>
      </c>
      <c r="P2" s="202" t="s">
        <v>296</v>
      </c>
      <c r="Q2" s="202" t="s">
        <v>297</v>
      </c>
      <c r="R2" s="202" t="s">
        <v>298</v>
      </c>
      <c r="S2" s="202" t="s">
        <v>299</v>
      </c>
      <c r="T2" s="202" t="s">
        <v>300</v>
      </c>
      <c r="U2" s="202" t="s">
        <v>23</v>
      </c>
      <c r="V2" s="202" t="s">
        <v>301</v>
      </c>
      <c r="W2" s="202" t="s">
        <v>302</v>
      </c>
      <c r="X2" s="202" t="s">
        <v>303</v>
      </c>
      <c r="Y2" s="205" t="s">
        <v>304</v>
      </c>
      <c r="Z2" s="202" t="s">
        <v>289</v>
      </c>
      <c r="AA2" s="200" t="s">
        <v>18</v>
      </c>
      <c r="AB2" s="202" t="s">
        <v>23</v>
      </c>
      <c r="AC2" s="206" t="s">
        <v>83</v>
      </c>
      <c r="AD2" s="204" t="s">
        <v>290</v>
      </c>
      <c r="AE2" s="204" t="s">
        <v>291</v>
      </c>
      <c r="AF2" s="202" t="s">
        <v>292</v>
      </c>
      <c r="AG2" s="202" t="s">
        <v>293</v>
      </c>
      <c r="AH2" s="202" t="s">
        <v>294</v>
      </c>
      <c r="AI2" s="202" t="s">
        <v>295</v>
      </c>
      <c r="AJ2" s="202" t="s">
        <v>296</v>
      </c>
      <c r="AK2" s="202" t="s">
        <v>297</v>
      </c>
      <c r="AL2" s="202" t="s">
        <v>298</v>
      </c>
      <c r="AM2" s="202" t="s">
        <v>299</v>
      </c>
      <c r="AN2" s="202" t="s">
        <v>300</v>
      </c>
      <c r="AO2" s="202" t="s">
        <v>23</v>
      </c>
      <c r="AP2" s="202" t="s">
        <v>301</v>
      </c>
      <c r="AQ2" s="202" t="s">
        <v>302</v>
      </c>
      <c r="AR2" s="202" t="s">
        <v>303</v>
      </c>
      <c r="AS2" s="205" t="s">
        <v>304</v>
      </c>
      <c r="AT2" s="202" t="s">
        <v>289</v>
      </c>
      <c r="AU2" s="200" t="s">
        <v>18</v>
      </c>
      <c r="AV2" s="202" t="s">
        <v>23</v>
      </c>
      <c r="AW2" s="203" t="s">
        <v>83</v>
      </c>
      <c r="AX2" s="204" t="s">
        <v>290</v>
      </c>
      <c r="AY2" s="204" t="s">
        <v>291</v>
      </c>
      <c r="AZ2" s="202" t="s">
        <v>292</v>
      </c>
      <c r="BA2" s="202" t="s">
        <v>293</v>
      </c>
      <c r="BB2" s="202" t="s">
        <v>294</v>
      </c>
      <c r="BC2" s="202" t="s">
        <v>295</v>
      </c>
      <c r="BD2" s="202" t="s">
        <v>296</v>
      </c>
      <c r="BE2" s="202" t="s">
        <v>297</v>
      </c>
      <c r="BF2" s="202" t="s">
        <v>298</v>
      </c>
      <c r="BG2" s="202" t="s">
        <v>299</v>
      </c>
      <c r="BH2" s="202" t="s">
        <v>300</v>
      </c>
      <c r="BI2" s="202" t="s">
        <v>23</v>
      </c>
      <c r="BJ2" s="202" t="s">
        <v>301</v>
      </c>
      <c r="BK2" s="202" t="s">
        <v>302</v>
      </c>
      <c r="BL2" s="202" t="s">
        <v>305</v>
      </c>
      <c r="BM2" s="205" t="s">
        <v>304</v>
      </c>
    </row>
    <row r="3" spans="1:65">
      <c r="A3" s="29" t="str">
        <f>'1-συμβολαια'!A3</f>
        <v>1ο</v>
      </c>
      <c r="B3" s="14" t="str">
        <f>'4-πολλυπρ'!D3</f>
        <v>τραπεζα ;;;??? [= ;;;???καβαλας</v>
      </c>
      <c r="C3" s="14" t="str">
        <f>'4-πολλυπρ'!I3</f>
        <v>219-49</v>
      </c>
      <c r="D3" s="24"/>
      <c r="E3" s="24"/>
      <c r="F3" s="11"/>
      <c r="G3" s="28"/>
      <c r="H3" s="11"/>
      <c r="I3" s="24"/>
      <c r="J3" s="11"/>
      <c r="K3" s="154" t="s">
        <v>306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7" t="s">
        <v>306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;;;??? [= ;;;???καβαλας</v>
      </c>
      <c r="C4" s="14" t="str">
        <f>'4-πολλυπρ'!I4</f>
        <v>219-49</v>
      </c>
      <c r="D4" s="24"/>
      <c r="E4" s="24"/>
      <c r="F4" s="11"/>
      <c r="G4" s="28"/>
      <c r="H4" s="11"/>
      <c r="I4" s="24"/>
      <c r="J4" s="11"/>
      <c r="K4" s="154" t="s">
        <v>306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7" t="s">
        <v>306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;;;??? [= ;;;???καβαλας</v>
      </c>
      <c r="C5" s="14" t="str">
        <f>'4-πολλυπρ'!I5</f>
        <v>219-49</v>
      </c>
      <c r="D5" s="24"/>
      <c r="E5" s="24"/>
      <c r="F5" s="11"/>
      <c r="G5" s="28"/>
      <c r="H5" s="11"/>
      <c r="I5" s="24"/>
      <c r="J5" s="11"/>
      <c r="K5" s="154" t="s">
        <v>306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7" t="s">
        <v>306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7" spans="1:65">
      <c r="F7" s="777" t="s">
        <v>307</v>
      </c>
      <c r="G7" s="777"/>
      <c r="H7" s="777"/>
      <c r="I7" s="777"/>
    </row>
    <row r="8" spans="1:65">
      <c r="F8" s="777"/>
      <c r="G8" s="777"/>
      <c r="H8" s="777"/>
      <c r="I8" s="777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6"/>
  <sheetViews>
    <sheetView workbookViewId="0">
      <pane ySplit="2" topLeftCell="A3" activePane="bottomLeft" state="frozen"/>
      <selection pane="bottomLeft" activeCell="Z3" sqref="Z3"/>
    </sheetView>
  </sheetViews>
  <sheetFormatPr defaultRowHeight="11.25"/>
  <cols>
    <col min="1" max="1" width="8.140625" style="7" bestFit="1" customWidth="1"/>
    <col min="2" max="2" width="8.7109375" style="147" bestFit="1" customWidth="1"/>
    <col min="3" max="3" width="20" style="90" customWidth="1"/>
    <col min="4" max="4" width="7.28515625" style="3" customWidth="1"/>
    <col min="5" max="5" width="7.1406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5703125" style="2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795" t="s">
        <v>1</v>
      </c>
      <c r="B1" s="797" t="s">
        <v>2</v>
      </c>
      <c r="C1" s="794" t="s">
        <v>0</v>
      </c>
      <c r="D1" s="798" t="s">
        <v>11</v>
      </c>
      <c r="E1" s="792" t="s">
        <v>12</v>
      </c>
      <c r="F1" s="771" t="s">
        <v>479</v>
      </c>
      <c r="G1" s="772"/>
      <c r="H1" s="772"/>
      <c r="I1" s="773"/>
      <c r="J1" s="787" t="s">
        <v>482</v>
      </c>
      <c r="K1" s="788"/>
      <c r="L1" s="804" t="s">
        <v>126</v>
      </c>
      <c r="M1" s="805"/>
      <c r="N1" s="821" t="s">
        <v>478</v>
      </c>
      <c r="O1" s="822"/>
      <c r="P1" s="818" t="s">
        <v>75</v>
      </c>
      <c r="Q1" s="819"/>
      <c r="R1" s="819"/>
      <c r="S1" s="819"/>
      <c r="T1" s="820"/>
      <c r="U1" s="821" t="s">
        <v>471</v>
      </c>
      <c r="V1" s="821"/>
      <c r="W1" s="810" t="s">
        <v>41</v>
      </c>
      <c r="X1" s="811"/>
      <c r="Y1" s="812"/>
      <c r="Z1" s="691" t="s">
        <v>56</v>
      </c>
      <c r="AA1" s="692"/>
      <c r="AB1" s="813"/>
      <c r="AC1" s="808" t="s">
        <v>76</v>
      </c>
      <c r="AD1" s="809"/>
      <c r="AE1" s="809"/>
      <c r="AF1" s="809"/>
      <c r="AG1" s="809"/>
      <c r="AH1" s="392"/>
      <c r="AI1" s="814" t="s">
        <v>52</v>
      </c>
      <c r="AJ1" s="816" t="s">
        <v>42</v>
      </c>
      <c r="AK1" s="806" t="s">
        <v>79</v>
      </c>
      <c r="AL1" s="801" t="s">
        <v>29</v>
      </c>
      <c r="AM1" s="802"/>
      <c r="AN1" s="802"/>
      <c r="AO1" s="802"/>
      <c r="AP1" s="803"/>
    </row>
    <row r="2" spans="1:49" ht="39" thickBot="1">
      <c r="A2" s="796"/>
      <c r="B2" s="542"/>
      <c r="C2" s="570"/>
      <c r="D2" s="799"/>
      <c r="E2" s="793"/>
      <c r="F2" s="363" t="s">
        <v>245</v>
      </c>
      <c r="G2" s="364" t="s">
        <v>90</v>
      </c>
      <c r="H2" s="364" t="s">
        <v>45</v>
      </c>
      <c r="I2" s="360" t="s">
        <v>393</v>
      </c>
      <c r="J2" s="278" t="s">
        <v>23</v>
      </c>
      <c r="K2" s="362" t="s">
        <v>393</v>
      </c>
      <c r="L2" s="37" t="s">
        <v>23</v>
      </c>
      <c r="M2" s="360" t="s">
        <v>393</v>
      </c>
      <c r="N2" s="66" t="s">
        <v>23</v>
      </c>
      <c r="O2" s="361" t="s">
        <v>393</v>
      </c>
      <c r="P2" s="405" t="s">
        <v>23</v>
      </c>
      <c r="Q2" s="406" t="s">
        <v>393</v>
      </c>
      <c r="R2" s="72" t="s">
        <v>80</v>
      </c>
      <c r="S2" s="72" t="s">
        <v>498</v>
      </c>
      <c r="T2" s="404" t="s">
        <v>499</v>
      </c>
      <c r="U2" s="66" t="s">
        <v>23</v>
      </c>
      <c r="V2" s="361" t="s">
        <v>393</v>
      </c>
      <c r="W2" s="37" t="s">
        <v>23</v>
      </c>
      <c r="X2" s="278" t="s">
        <v>393</v>
      </c>
      <c r="Y2" s="32" t="s">
        <v>34</v>
      </c>
      <c r="Z2" s="37" t="s">
        <v>23</v>
      </c>
      <c r="AA2" s="278" t="s">
        <v>393</v>
      </c>
      <c r="AB2" s="249" t="s">
        <v>34</v>
      </c>
      <c r="AC2" s="37" t="s">
        <v>480</v>
      </c>
      <c r="AD2" s="278" t="s">
        <v>393</v>
      </c>
      <c r="AE2" s="9" t="s">
        <v>481</v>
      </c>
      <c r="AF2" s="278" t="s">
        <v>393</v>
      </c>
      <c r="AG2" s="67" t="s">
        <v>33</v>
      </c>
      <c r="AH2" s="393" t="s">
        <v>393</v>
      </c>
      <c r="AI2" s="815"/>
      <c r="AJ2" s="817"/>
      <c r="AK2" s="807"/>
      <c r="AL2" s="801"/>
      <c r="AM2" s="802"/>
      <c r="AN2" s="802"/>
      <c r="AO2" s="802"/>
      <c r="AP2" s="803"/>
    </row>
    <row r="3" spans="1:49" s="5" customFormat="1">
      <c r="A3" s="425" t="str">
        <f>'1-συμβολαια'!A3</f>
        <v>1ο</v>
      </c>
      <c r="B3" s="376">
        <f>'1-συμβολαια'!B3</f>
        <v>32779</v>
      </c>
      <c r="C3" s="337" t="str">
        <f>'1-συμβολαια'!C3</f>
        <v>δάνειο τοκοχρεωλυτικό</v>
      </c>
      <c r="D3" s="321" t="str">
        <f>'4-πολλυπρ'!D3</f>
        <v>τραπεζα ;;;??? [= ;;;???καβαλας</v>
      </c>
      <c r="E3" s="321" t="str">
        <f>'4-πολλυπρ'!I3</f>
        <v>219-49</v>
      </c>
      <c r="F3" s="321">
        <f>'14-βιβλΕσ'!O3</f>
        <v>3984.125</v>
      </c>
      <c r="G3" s="295">
        <f>'14-βιβλΕσ'!Q3</f>
        <v>0</v>
      </c>
      <c r="H3" s="295">
        <f t="shared" ref="H3:H5" si="0">F3+G3</f>
        <v>3984.125</v>
      </c>
      <c r="I3" s="338">
        <f t="shared" ref="I3:I5" si="1">H3/340.75</f>
        <v>11.692223037417461</v>
      </c>
      <c r="J3" s="496">
        <f>'8-κ-15-17'!AG3</f>
        <v>-7748</v>
      </c>
      <c r="K3" s="347">
        <f t="shared" ref="K3:K5" si="2">J3/340.75</f>
        <v>-22.738077769625825</v>
      </c>
      <c r="L3" s="295">
        <f>'14-βιβλΕσ'!R3</f>
        <v>3930</v>
      </c>
      <c r="M3" s="338">
        <f t="shared" ref="M3:M5" si="3">L3/340.75</f>
        <v>11.533382245047688</v>
      </c>
      <c r="N3" s="295">
        <f>('14-βιβλΕσ'!N3+'14-βιβλΕσ'!O3+'14-βιβλΕσ'!R3)*30%</f>
        <v>1359.75</v>
      </c>
      <c r="O3" s="338">
        <f t="shared" ref="O3:O5" si="4">N3/340.75</f>
        <v>3.9904622157006604</v>
      </c>
      <c r="P3" s="426"/>
      <c r="Q3" s="427"/>
      <c r="R3" s="426"/>
      <c r="S3" s="426"/>
      <c r="T3" s="426"/>
      <c r="U3" s="496"/>
      <c r="V3" s="347"/>
      <c r="W3" s="524">
        <f t="shared" ref="W3:W5" si="5">AG3+U3</f>
        <v>-3590.5</v>
      </c>
      <c r="X3" s="525">
        <f t="shared" ref="X3:X5" si="6">W3/340.75</f>
        <v>-10.537050623624358</v>
      </c>
      <c r="Y3" s="526">
        <v>-2037</v>
      </c>
      <c r="Z3" s="511"/>
      <c r="AA3" s="512"/>
      <c r="AB3" s="511"/>
      <c r="AC3" s="295">
        <f>'1-συμβολαια'!L3+'8-κ-15-17'!AE3+'14-βιβλΕσ'!L3+'14-βιβλΕσ'!R3</f>
        <v>158582.5</v>
      </c>
      <c r="AD3" s="510">
        <f t="shared" ref="AD3:AD5" si="7">AC3/340.75</f>
        <v>465.39251650770359</v>
      </c>
      <c r="AE3" s="509">
        <f>'1-συμβολαια'!M3</f>
        <v>162173</v>
      </c>
      <c r="AF3" s="338">
        <f t="shared" ref="AF3:AH5" si="8">AE3/340.75</f>
        <v>475.92956713132793</v>
      </c>
      <c r="AG3" s="496">
        <f t="shared" ref="AG3:AG5" si="9">AC3-AE3</f>
        <v>-3590.5</v>
      </c>
      <c r="AH3" s="347">
        <f t="shared" si="8"/>
        <v>-10.537050623624358</v>
      </c>
      <c r="AI3" s="474">
        <v>45973</v>
      </c>
      <c r="AJ3" s="527">
        <f t="shared" ref="AJ3:AJ5" si="10">Y3+AB3</f>
        <v>-2037</v>
      </c>
      <c r="AK3" s="500"/>
      <c r="AL3" s="349"/>
      <c r="AM3" s="349"/>
      <c r="AN3" s="349"/>
      <c r="AO3" s="349"/>
      <c r="AP3" s="349"/>
    </row>
    <row r="4" spans="1:49" s="5" customFormat="1">
      <c r="A4" s="425">
        <f>'1-συμβολαια'!A4</f>
        <v>0</v>
      </c>
      <c r="B4" s="376"/>
      <c r="C4" s="337" t="str">
        <f>'1-συμβολαια'!C4</f>
        <v>υποθήκη δανείου</v>
      </c>
      <c r="D4" s="321" t="str">
        <f>'4-πολλυπρ'!D4</f>
        <v>τραπεζα ;;;??? [= ;;;???καβαλας</v>
      </c>
      <c r="E4" s="321" t="str">
        <f>'4-πολλυπρ'!I4</f>
        <v>219-49</v>
      </c>
      <c r="F4" s="321">
        <f>'14-βιβλΕσ'!O4</f>
        <v>11529.087500000001</v>
      </c>
      <c r="G4" s="295">
        <f>'14-βιβλΕσ'!Q4</f>
        <v>180</v>
      </c>
      <c r="H4" s="295">
        <f t="shared" si="0"/>
        <v>11709.087500000001</v>
      </c>
      <c r="I4" s="338">
        <f t="shared" si="1"/>
        <v>34.36269258987528</v>
      </c>
      <c r="J4" s="295">
        <f>'8-κ-15-17'!AG4</f>
        <v>85299.500000000015</v>
      </c>
      <c r="K4" s="338">
        <f t="shared" si="2"/>
        <v>250.32868672046959</v>
      </c>
      <c r="L4" s="295">
        <f>'14-βιβλΕσ'!R4</f>
        <v>3150</v>
      </c>
      <c r="M4" s="338">
        <f t="shared" si="3"/>
        <v>9.2443140132061625</v>
      </c>
      <c r="N4" s="295">
        <f>('14-βιβλΕσ'!N4+'14-βιβλΕσ'!O4+'14-βιβλΕσ'!R4)*30%</f>
        <v>25235.174999999999</v>
      </c>
      <c r="O4" s="338">
        <f t="shared" si="4"/>
        <v>74.057740278796771</v>
      </c>
      <c r="P4" s="426"/>
      <c r="Q4" s="427"/>
      <c r="R4" s="426"/>
      <c r="S4" s="426"/>
      <c r="T4" s="426"/>
      <c r="U4" s="295">
        <f t="shared" ref="U4:U5" si="11">AG4</f>
        <v>169416.75000000003</v>
      </c>
      <c r="V4" s="338">
        <f t="shared" ref="V4:V5" si="12">U4/340.75</f>
        <v>497.18782098312556</v>
      </c>
      <c r="W4" s="509">
        <f t="shared" si="5"/>
        <v>338833.50000000006</v>
      </c>
      <c r="X4" s="344">
        <f t="shared" si="6"/>
        <v>994.37564196625112</v>
      </c>
      <c r="Y4" s="298">
        <v>377734.16274226358</v>
      </c>
      <c r="Z4" s="333"/>
      <c r="AA4" s="517"/>
      <c r="AB4" s="333"/>
      <c r="AC4" s="295">
        <f>'1-συμβολαια'!L4+'8-κ-15-17'!AE4+'14-βιβλΕσ'!L4+'14-βιβλΕσ'!R4</f>
        <v>169416.75000000003</v>
      </c>
      <c r="AD4" s="344">
        <f t="shared" si="7"/>
        <v>497.18782098312556</v>
      </c>
      <c r="AE4" s="298">
        <f>'1-συμβολαια'!M4</f>
        <v>0</v>
      </c>
      <c r="AF4" s="338">
        <f t="shared" si="8"/>
        <v>0</v>
      </c>
      <c r="AG4" s="295">
        <f t="shared" si="9"/>
        <v>169416.75000000003</v>
      </c>
      <c r="AH4" s="338">
        <f t="shared" si="8"/>
        <v>497.18782098312556</v>
      </c>
      <c r="AI4" s="474">
        <v>45946</v>
      </c>
      <c r="AJ4" s="340">
        <f t="shared" si="10"/>
        <v>377734.16274226358</v>
      </c>
      <c r="AK4" s="341"/>
      <c r="AL4" s="71"/>
      <c r="AM4" s="71"/>
      <c r="AN4" s="71"/>
      <c r="AO4" s="71"/>
      <c r="AP4" s="71"/>
    </row>
    <row r="5" spans="1:49" s="5" customFormat="1" ht="12" thickBot="1">
      <c r="A5" s="428">
        <f>'1-συμβολαια'!A5</f>
        <v>0</v>
      </c>
      <c r="B5" s="429"/>
      <c r="C5" s="438" t="str">
        <f>'1-συμβολαια'!C5</f>
        <v>δανείου ΤΟΚΟΙ</v>
      </c>
      <c r="D5" s="431" t="str">
        <f>'4-πολλυπρ'!D5</f>
        <v>τραπεζα ;;;??? [= ;;;???καβαλας</v>
      </c>
      <c r="E5" s="431" t="str">
        <f>'4-πολλυπρ'!I5</f>
        <v>219-49</v>
      </c>
      <c r="F5" s="431">
        <f>'14-βιβλΕσ'!O5</f>
        <v>19791.352774999999</v>
      </c>
      <c r="G5" s="433">
        <f>'14-βιβλΕσ'!Q5</f>
        <v>0</v>
      </c>
      <c r="H5" s="433">
        <f t="shared" si="0"/>
        <v>19791.352774999999</v>
      </c>
      <c r="I5" s="472">
        <f t="shared" si="1"/>
        <v>58.081739618488626</v>
      </c>
      <c r="J5" s="433">
        <f>'8-κ-15-17'!AG5</f>
        <v>147565.84700000001</v>
      </c>
      <c r="K5" s="472">
        <f t="shared" si="2"/>
        <v>433.06191342626562</v>
      </c>
      <c r="L5" s="433">
        <f>'14-βιβλΕσ'!R5</f>
        <v>330</v>
      </c>
      <c r="M5" s="472">
        <f t="shared" si="3"/>
        <v>0.96845194424064562</v>
      </c>
      <c r="N5" s="433">
        <f>('14-βιβλΕσ'!N5+'14-βιβλΕσ'!O5+'14-βιβλΕσ'!R5)*30%</f>
        <v>40733.705549999999</v>
      </c>
      <c r="O5" s="472">
        <f t="shared" si="4"/>
        <v>119.54132223037418</v>
      </c>
      <c r="P5" s="497"/>
      <c r="Q5" s="498"/>
      <c r="R5" s="497"/>
      <c r="S5" s="497"/>
      <c r="T5" s="497"/>
      <c r="U5" s="433">
        <f t="shared" si="11"/>
        <v>283344.86550000001</v>
      </c>
      <c r="V5" s="472">
        <f t="shared" si="12"/>
        <v>831.53298752751289</v>
      </c>
      <c r="W5" s="433">
        <f t="shared" si="5"/>
        <v>566689.73100000003</v>
      </c>
      <c r="X5" s="514">
        <f t="shared" si="6"/>
        <v>1663.0659750550258</v>
      </c>
      <c r="Y5" s="513">
        <v>631750.02198402339</v>
      </c>
      <c r="Z5" s="515"/>
      <c r="AA5" s="516"/>
      <c r="AB5" s="515"/>
      <c r="AC5" s="433">
        <f>'1-συμβολαια'!L5+'8-κ-15-17'!AE5+'14-βιβλΕσ'!L5+'14-βιβλΕσ'!R5</f>
        <v>283344.86550000001</v>
      </c>
      <c r="AD5" s="514">
        <f t="shared" si="7"/>
        <v>831.53298752751289</v>
      </c>
      <c r="AE5" s="513">
        <f>'1-συμβολαια'!M5</f>
        <v>0</v>
      </c>
      <c r="AF5" s="472">
        <f t="shared" si="8"/>
        <v>0</v>
      </c>
      <c r="AG5" s="433">
        <f t="shared" si="9"/>
        <v>283344.86550000001</v>
      </c>
      <c r="AH5" s="472">
        <f t="shared" si="8"/>
        <v>831.53298752751289</v>
      </c>
      <c r="AI5" s="474">
        <v>45946</v>
      </c>
      <c r="AJ5" s="477">
        <f t="shared" si="10"/>
        <v>631750.02198402339</v>
      </c>
      <c r="AK5" s="499"/>
      <c r="AL5" s="437"/>
      <c r="AM5" s="437"/>
      <c r="AN5" s="437"/>
      <c r="AO5" s="437"/>
      <c r="AP5" s="437"/>
    </row>
    <row r="6" spans="1:49">
      <c r="A6" s="789" t="s">
        <v>35</v>
      </c>
      <c r="B6" s="790"/>
      <c r="C6" s="790"/>
      <c r="D6" s="790"/>
      <c r="E6" s="791"/>
      <c r="F6" s="277">
        <f t="shared" ref="F6:R6" si="13">SUM(F3:F5)</f>
        <v>35304.565275000001</v>
      </c>
      <c r="G6" s="277">
        <f t="shared" si="13"/>
        <v>180</v>
      </c>
      <c r="H6" s="277">
        <f t="shared" si="13"/>
        <v>35484.565275000001</v>
      </c>
      <c r="I6" s="39">
        <f t="shared" si="13"/>
        <v>104.13665524578137</v>
      </c>
      <c r="J6" s="277">
        <f t="shared" si="13"/>
        <v>225117.34700000001</v>
      </c>
      <c r="K6" s="39">
        <f t="shared" si="13"/>
        <v>660.65252237710934</v>
      </c>
      <c r="L6" s="277">
        <f t="shared" si="13"/>
        <v>7410</v>
      </c>
      <c r="M6" s="39">
        <f t="shared" si="13"/>
        <v>21.746148202494496</v>
      </c>
      <c r="N6" s="277">
        <f t="shared" si="13"/>
        <v>67328.630550000002</v>
      </c>
      <c r="O6" s="39">
        <f t="shared" si="13"/>
        <v>197.58952472487161</v>
      </c>
      <c r="P6" s="520">
        <f t="shared" si="13"/>
        <v>0</v>
      </c>
      <c r="Q6" s="521">
        <f t="shared" si="13"/>
        <v>0</v>
      </c>
      <c r="R6" s="520">
        <f t="shared" si="13"/>
        <v>0</v>
      </c>
      <c r="S6" s="520"/>
      <c r="T6" s="520">
        <f t="shared" ref="T6:AH6" si="14">SUM(T3:T5)</f>
        <v>0</v>
      </c>
      <c r="U6" s="277">
        <f t="shared" si="14"/>
        <v>452761.61550000007</v>
      </c>
      <c r="V6" s="39">
        <f t="shared" si="14"/>
        <v>1328.7208085106386</v>
      </c>
      <c r="W6" s="277">
        <f t="shared" si="14"/>
        <v>901932.73100000015</v>
      </c>
      <c r="X6" s="39">
        <f t="shared" si="14"/>
        <v>2646.9045663976526</v>
      </c>
      <c r="Y6" s="277">
        <f t="shared" si="14"/>
        <v>1007447.1847262869</v>
      </c>
      <c r="Z6" s="520">
        <f t="shared" si="14"/>
        <v>0</v>
      </c>
      <c r="AA6" s="520">
        <f t="shared" si="14"/>
        <v>0</v>
      </c>
      <c r="AB6" s="520">
        <f t="shared" si="14"/>
        <v>0</v>
      </c>
      <c r="AC6" s="277">
        <f t="shared" si="14"/>
        <v>611344.11550000007</v>
      </c>
      <c r="AD6" s="39">
        <f t="shared" si="14"/>
        <v>1794.113325018342</v>
      </c>
      <c r="AE6" s="277">
        <f t="shared" si="14"/>
        <v>162173</v>
      </c>
      <c r="AF6" s="39">
        <f t="shared" si="14"/>
        <v>475.92956713132793</v>
      </c>
      <c r="AG6" s="277">
        <f t="shared" si="14"/>
        <v>449171.11550000007</v>
      </c>
      <c r="AH6" s="39">
        <f t="shared" si="14"/>
        <v>1318.1837578870141</v>
      </c>
      <c r="AI6" s="39"/>
      <c r="AJ6" s="277">
        <f>SUM(AJ3:AJ5)</f>
        <v>1007447.1847262869</v>
      </c>
    </row>
    <row r="7" spans="1:49">
      <c r="L7" s="73"/>
      <c r="M7" s="73"/>
      <c r="N7" s="73"/>
      <c r="O7" s="73"/>
    </row>
    <row r="8" spans="1:49">
      <c r="L8" s="144"/>
      <c r="M8" s="144"/>
      <c r="N8" s="144"/>
      <c r="O8" s="144"/>
      <c r="AC8" s="144"/>
      <c r="AD8" s="144"/>
    </row>
    <row r="9" spans="1:49">
      <c r="AC9" s="145"/>
      <c r="AD9" s="145"/>
    </row>
    <row r="12" spans="1:49" ht="15">
      <c r="AL12" s="130"/>
      <c r="AM12" s="120"/>
      <c r="AN12" s="120"/>
      <c r="AO12" s="120"/>
      <c r="AP12" s="130"/>
    </row>
    <row r="13" spans="1:49" ht="15">
      <c r="AL13" s="131"/>
      <c r="AM13" s="131"/>
      <c r="AN13" s="131"/>
      <c r="AO13" s="131"/>
      <c r="AP13" s="131"/>
      <c r="AQ13" s="130"/>
      <c r="AR13" s="130"/>
      <c r="AS13" s="130"/>
      <c r="AT13" s="130"/>
      <c r="AU13" s="130"/>
      <c r="AV13" s="130"/>
      <c r="AW13" s="130"/>
    </row>
    <row r="14" spans="1:49" ht="15.75">
      <c r="AL14" s="130"/>
      <c r="AM14" s="132"/>
      <c r="AN14" s="132"/>
      <c r="AO14" s="132"/>
      <c r="AP14" s="132"/>
      <c r="AQ14" s="133"/>
      <c r="AR14" s="133"/>
      <c r="AS14" s="133"/>
      <c r="AT14" s="133"/>
      <c r="AU14" s="133"/>
      <c r="AV14" s="133"/>
      <c r="AW14" s="133"/>
    </row>
    <row r="15" spans="1:49" ht="15.75">
      <c r="AL15" s="130"/>
      <c r="AM15" s="134"/>
      <c r="AN15" s="134"/>
      <c r="AO15" s="134"/>
      <c r="AP15" s="134"/>
      <c r="AQ15" s="133"/>
      <c r="AR15" s="133"/>
      <c r="AS15" s="133"/>
      <c r="AT15" s="133"/>
      <c r="AU15" s="133"/>
      <c r="AV15" s="133"/>
      <c r="AW15" s="133"/>
    </row>
    <row r="16" spans="1:49" ht="15.75"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</row>
    <row r="17" spans="38:49" ht="15.75">
      <c r="AL17" s="133"/>
      <c r="AM17" s="133"/>
      <c r="AN17" s="133"/>
      <c r="AO17" s="133"/>
      <c r="AP17" s="133"/>
      <c r="AQ17" s="135"/>
      <c r="AR17" s="135"/>
      <c r="AS17" s="135"/>
      <c r="AT17" s="135"/>
      <c r="AU17" s="135"/>
      <c r="AV17" s="135"/>
      <c r="AW17" s="133"/>
    </row>
    <row r="18" spans="38:49" ht="15.75"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</row>
    <row r="19" spans="38:49" ht="15.75"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</row>
    <row r="20" spans="38:49" ht="15.75"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</row>
    <row r="21" spans="38:49" ht="15.75"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</row>
    <row r="22" spans="38:49" ht="15.75"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</row>
    <row r="23" spans="38:49" ht="15"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</row>
    <row r="24" spans="38:49" ht="15"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</row>
    <row r="25" spans="38:49" ht="15"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</row>
    <row r="26" spans="38:49" ht="15"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</row>
    <row r="27" spans="38:49" ht="15">
      <c r="AL27" s="130"/>
      <c r="AM27" s="130"/>
      <c r="AN27" s="130"/>
      <c r="AO27" s="130"/>
      <c r="AP27" s="130"/>
      <c r="AQ27" s="130"/>
      <c r="AR27" s="130"/>
      <c r="AS27" s="130"/>
      <c r="AT27" s="130"/>
      <c r="AU27" s="130"/>
      <c r="AV27" s="130"/>
      <c r="AW27" s="130"/>
    </row>
    <row r="28" spans="38:49" ht="15"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</row>
    <row r="29" spans="38:49" ht="15"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</row>
    <row r="30" spans="38:49" ht="15"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</row>
    <row r="31" spans="38:49" ht="15"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</row>
    <row r="32" spans="38:49" ht="15"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</row>
    <row r="33" spans="38:49" ht="15">
      <c r="AL33" s="130"/>
      <c r="AM33" s="130"/>
      <c r="AN33" s="130"/>
      <c r="AO33" s="130"/>
      <c r="AP33" s="130"/>
      <c r="AQ33" s="130"/>
      <c r="AR33" s="130"/>
      <c r="AS33" s="130"/>
      <c r="AT33" s="130"/>
      <c r="AU33" s="130"/>
      <c r="AV33" s="130"/>
      <c r="AW33" s="130"/>
    </row>
    <row r="34" spans="38:49" ht="15">
      <c r="AL34" s="130"/>
      <c r="AM34" s="130"/>
      <c r="AN34" s="130"/>
      <c r="AO34" s="130"/>
      <c r="AP34" s="130"/>
      <c r="AQ34" s="130"/>
      <c r="AR34" s="130"/>
      <c r="AS34" s="130"/>
      <c r="AT34" s="130"/>
      <c r="AU34" s="130"/>
      <c r="AV34" s="130"/>
      <c r="AW34" s="130"/>
    </row>
    <row r="35" spans="38:49" ht="15">
      <c r="AL35" s="130"/>
      <c r="AM35" s="130"/>
      <c r="AN35" s="130"/>
      <c r="AO35" s="130"/>
      <c r="AP35" s="130"/>
      <c r="AQ35" s="130"/>
      <c r="AR35" s="130"/>
      <c r="AS35" s="130"/>
      <c r="AT35" s="130"/>
      <c r="AU35" s="130"/>
      <c r="AV35" s="130"/>
      <c r="AW35" s="130"/>
    </row>
    <row r="36" spans="38:49" ht="15">
      <c r="AL36" s="130"/>
      <c r="AM36" s="130"/>
      <c r="AN36" s="130"/>
      <c r="AO36" s="130"/>
      <c r="AP36" s="130"/>
      <c r="AQ36" s="130"/>
      <c r="AR36" s="130"/>
      <c r="AS36" s="130"/>
      <c r="AT36" s="130"/>
      <c r="AU36" s="130"/>
      <c r="AV36" s="130"/>
      <c r="AW36" s="130"/>
    </row>
    <row r="37" spans="38:49" ht="15">
      <c r="AL37" s="130"/>
      <c r="AM37" s="130"/>
      <c r="AN37" s="130"/>
      <c r="AO37" s="130"/>
      <c r="AP37" s="130"/>
      <c r="AQ37" s="130"/>
      <c r="AR37" s="130"/>
      <c r="AS37" s="130"/>
      <c r="AT37" s="130"/>
      <c r="AU37" s="130"/>
      <c r="AV37" s="130"/>
      <c r="AW37" s="130"/>
    </row>
    <row r="38" spans="38:49" ht="15"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</row>
    <row r="39" spans="38:49" ht="15"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</row>
    <row r="40" spans="38:49" ht="15">
      <c r="AL40" s="130"/>
      <c r="AM40" s="130"/>
      <c r="AN40" s="130"/>
      <c r="AO40" s="130"/>
      <c r="AP40" s="130"/>
      <c r="AQ40" s="130"/>
      <c r="AR40" s="130"/>
      <c r="AS40" s="130"/>
      <c r="AT40" s="130"/>
      <c r="AU40" s="130"/>
      <c r="AV40" s="130"/>
      <c r="AW40" s="130"/>
    </row>
    <row r="41" spans="38:49" ht="15">
      <c r="AL41" s="130"/>
      <c r="AM41" s="130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</row>
    <row r="42" spans="38:49" ht="15">
      <c r="AL42" s="130"/>
      <c r="AM42" s="130"/>
      <c r="AN42" s="130"/>
      <c r="AO42" s="130"/>
      <c r="AP42" s="130"/>
      <c r="AQ42" s="130"/>
      <c r="AR42" s="130"/>
      <c r="AS42" s="130"/>
      <c r="AT42" s="130"/>
      <c r="AU42" s="130"/>
      <c r="AV42" s="130"/>
      <c r="AW42" s="130"/>
    </row>
    <row r="43" spans="38:49" ht="15">
      <c r="AL43" s="130"/>
      <c r="AM43" s="130"/>
      <c r="AN43" s="130"/>
      <c r="AO43" s="130"/>
      <c r="AP43" s="130"/>
      <c r="AQ43" s="130"/>
      <c r="AR43" s="130"/>
      <c r="AS43" s="130"/>
      <c r="AT43" s="130"/>
      <c r="AU43" s="130"/>
      <c r="AV43" s="130"/>
      <c r="AW43" s="130"/>
    </row>
    <row r="44" spans="38:49" ht="15.75" customHeight="1">
      <c r="AL44" s="130"/>
      <c r="AM44" s="130"/>
      <c r="AN44" s="130"/>
      <c r="AO44" s="130"/>
      <c r="AP44" s="130"/>
      <c r="AQ44" s="130"/>
      <c r="AR44" s="130"/>
      <c r="AS44" s="130"/>
      <c r="AT44" s="130"/>
      <c r="AU44" s="130"/>
      <c r="AV44" s="130"/>
      <c r="AW44" s="130"/>
    </row>
    <row r="45" spans="38:49" ht="15">
      <c r="AL45" s="130"/>
      <c r="AM45" s="130"/>
      <c r="AN45" s="130"/>
      <c r="AO45" s="130"/>
      <c r="AP45" s="130"/>
      <c r="AQ45" s="130"/>
      <c r="AR45" s="130"/>
      <c r="AS45" s="130"/>
      <c r="AT45" s="130"/>
      <c r="AU45" s="130"/>
      <c r="AV45" s="130"/>
      <c r="AW45" s="130"/>
    </row>
    <row r="46" spans="38:49" ht="15">
      <c r="AL46" s="130"/>
      <c r="AM46" s="130"/>
      <c r="AN46" s="130"/>
      <c r="AO46" s="130"/>
      <c r="AP46" s="130"/>
      <c r="AQ46" s="130"/>
      <c r="AR46" s="130"/>
      <c r="AS46" s="130"/>
      <c r="AT46" s="130"/>
      <c r="AU46" s="130"/>
      <c r="AV46" s="130"/>
      <c r="AW46" s="130"/>
    </row>
    <row r="47" spans="38:49" ht="15.75">
      <c r="AL47" s="130"/>
      <c r="AM47" s="130"/>
      <c r="AN47" s="130"/>
      <c r="AO47" s="130"/>
      <c r="AP47" s="130"/>
      <c r="AQ47" s="136"/>
      <c r="AR47" s="136"/>
      <c r="AS47" s="136"/>
      <c r="AT47" s="136"/>
      <c r="AU47" s="136"/>
      <c r="AV47" s="136"/>
      <c r="AW47" s="136"/>
    </row>
    <row r="48" spans="38:49" ht="15.75" customHeight="1">
      <c r="AL48" s="130"/>
      <c r="AM48" s="130"/>
      <c r="AN48" s="130"/>
      <c r="AO48" s="130"/>
      <c r="AP48" s="130"/>
      <c r="AQ48" s="136"/>
      <c r="AR48" s="136"/>
      <c r="AS48" s="136"/>
      <c r="AT48" s="136"/>
      <c r="AU48" s="136"/>
      <c r="AV48" s="136"/>
      <c r="AW48" s="136"/>
    </row>
    <row r="49" spans="38:49" ht="15">
      <c r="AL49" s="130"/>
      <c r="AM49" s="130"/>
      <c r="AN49" s="130"/>
      <c r="AO49" s="130"/>
      <c r="AP49" s="130"/>
      <c r="AQ49" s="130"/>
      <c r="AR49" s="130"/>
      <c r="AS49" s="130"/>
      <c r="AT49" s="130"/>
      <c r="AU49" s="130"/>
      <c r="AV49" s="130"/>
      <c r="AW49" s="130"/>
    </row>
    <row r="50" spans="38:49" ht="15">
      <c r="AL50" s="130"/>
      <c r="AM50" s="130"/>
      <c r="AN50" s="130"/>
      <c r="AO50" s="130"/>
      <c r="AP50" s="130"/>
      <c r="AQ50" s="130"/>
      <c r="AR50" s="130"/>
      <c r="AS50" s="130"/>
      <c r="AT50" s="130"/>
      <c r="AU50" s="130"/>
      <c r="AV50" s="130"/>
      <c r="AW50" s="130"/>
    </row>
    <row r="51" spans="38:49" ht="15">
      <c r="AL51" s="130"/>
      <c r="AM51" s="130"/>
      <c r="AN51" s="130"/>
      <c r="AO51" s="130"/>
      <c r="AP51" s="130"/>
      <c r="AQ51" s="130"/>
      <c r="AR51" s="130"/>
      <c r="AS51" s="130"/>
      <c r="AT51" s="130"/>
      <c r="AU51" s="130"/>
      <c r="AV51" s="130"/>
      <c r="AW51" s="130"/>
    </row>
    <row r="52" spans="38:49" ht="15">
      <c r="AL52" s="130"/>
      <c r="AM52" s="130"/>
      <c r="AN52" s="130"/>
      <c r="AO52" s="130"/>
      <c r="AP52" s="130"/>
      <c r="AQ52" s="130"/>
      <c r="AR52" s="130"/>
      <c r="AS52" s="130"/>
      <c r="AT52" s="130"/>
      <c r="AU52" s="130"/>
      <c r="AV52" s="130"/>
      <c r="AW52" s="130"/>
    </row>
    <row r="53" spans="38:49" ht="15">
      <c r="AL53" s="130"/>
      <c r="AM53" s="130"/>
      <c r="AN53" s="130"/>
      <c r="AO53" s="130"/>
      <c r="AP53" s="130"/>
      <c r="AQ53" s="130"/>
      <c r="AR53" s="130"/>
      <c r="AS53" s="130"/>
      <c r="AT53" s="130"/>
      <c r="AU53" s="130"/>
      <c r="AV53" s="130"/>
      <c r="AW53" s="130"/>
    </row>
    <row r="54" spans="38:49" ht="15"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</row>
    <row r="55" spans="38:49" ht="15">
      <c r="AL55" s="130"/>
      <c r="AM55" s="130"/>
      <c r="AN55" s="130"/>
      <c r="AO55" s="130"/>
      <c r="AP55" s="130"/>
      <c r="AQ55" s="130"/>
      <c r="AR55" s="130"/>
      <c r="AS55" s="130"/>
      <c r="AT55" s="130"/>
      <c r="AU55" s="130"/>
      <c r="AV55" s="130"/>
      <c r="AW55" s="130"/>
    </row>
    <row r="56" spans="38:49" ht="15">
      <c r="AL56" s="130"/>
      <c r="AM56" s="130"/>
      <c r="AN56" s="130"/>
      <c r="AO56" s="130"/>
      <c r="AP56" s="130"/>
      <c r="AQ56" s="130"/>
      <c r="AR56" s="130"/>
      <c r="AS56" s="130"/>
      <c r="AT56" s="130"/>
      <c r="AU56" s="130"/>
      <c r="AV56" s="130"/>
      <c r="AW56" s="130"/>
    </row>
    <row r="57" spans="38:49" ht="15">
      <c r="AL57" s="130"/>
      <c r="AM57" s="130"/>
      <c r="AN57" s="130"/>
      <c r="AO57" s="130"/>
      <c r="AP57" s="130"/>
      <c r="AQ57" s="130"/>
      <c r="AR57" s="130"/>
      <c r="AS57" s="130"/>
      <c r="AT57" s="130"/>
      <c r="AU57" s="130"/>
      <c r="AV57" s="130"/>
      <c r="AW57" s="130"/>
    </row>
    <row r="58" spans="38:49" ht="15">
      <c r="AL58" s="130"/>
      <c r="AM58" s="130"/>
      <c r="AN58" s="130"/>
      <c r="AO58" s="130"/>
      <c r="AP58" s="130"/>
      <c r="AQ58" s="130"/>
      <c r="AR58" s="130"/>
      <c r="AS58" s="130"/>
      <c r="AT58" s="130"/>
      <c r="AU58" s="130"/>
      <c r="AV58" s="130"/>
      <c r="AW58" s="130"/>
    </row>
    <row r="59" spans="38:49" ht="15.75">
      <c r="AL59" s="130"/>
      <c r="AM59" s="130"/>
      <c r="AN59" s="130"/>
      <c r="AO59" s="130"/>
      <c r="AP59" s="130"/>
      <c r="AQ59" s="800"/>
      <c r="AR59" s="800"/>
      <c r="AS59" s="800"/>
      <c r="AT59" s="135"/>
      <c r="AU59" s="135"/>
      <c r="AV59" s="135"/>
      <c r="AW59" s="130"/>
    </row>
    <row r="60" spans="38:49" ht="15.75">
      <c r="AL60" s="130"/>
      <c r="AM60" s="130"/>
      <c r="AN60" s="130"/>
      <c r="AO60" s="130"/>
      <c r="AP60" s="130"/>
      <c r="AQ60" s="751"/>
      <c r="AR60" s="751"/>
      <c r="AS60" s="751"/>
      <c r="AT60" s="751"/>
      <c r="AU60" s="130"/>
      <c r="AV60" s="130"/>
      <c r="AW60" s="130"/>
    </row>
    <row r="61" spans="38:49" ht="15.75">
      <c r="AL61" s="130"/>
      <c r="AM61" s="130"/>
      <c r="AN61" s="130"/>
      <c r="AO61" s="130"/>
      <c r="AP61" s="130"/>
      <c r="AQ61" s="800"/>
      <c r="AR61" s="800"/>
      <c r="AS61" s="800"/>
      <c r="AT61" s="800"/>
      <c r="AU61" s="800"/>
      <c r="AV61" s="130"/>
      <c r="AW61" s="130"/>
    </row>
    <row r="62" spans="38:49" ht="15">
      <c r="AL62" s="130"/>
      <c r="AM62" s="130"/>
      <c r="AN62" s="130"/>
      <c r="AO62" s="130"/>
      <c r="AP62" s="130"/>
      <c r="AQ62" s="130"/>
      <c r="AR62" s="130"/>
      <c r="AS62" s="130"/>
      <c r="AT62" s="130"/>
      <c r="AU62" s="130"/>
      <c r="AV62" s="130"/>
      <c r="AW62" s="130"/>
    </row>
    <row r="63" spans="38:49" ht="15">
      <c r="AL63" s="130"/>
      <c r="AM63" s="130"/>
      <c r="AN63" s="130"/>
      <c r="AO63" s="130"/>
      <c r="AP63" s="130"/>
      <c r="AQ63" s="130"/>
      <c r="AR63" s="130"/>
      <c r="AS63" s="130"/>
      <c r="AT63" s="130"/>
      <c r="AU63" s="130"/>
      <c r="AV63" s="130"/>
      <c r="AW63" s="130"/>
    </row>
    <row r="64" spans="38:49" ht="15">
      <c r="AL64" s="130"/>
      <c r="AM64" s="130"/>
      <c r="AN64" s="130"/>
      <c r="AO64" s="130"/>
      <c r="AP64" s="130"/>
      <c r="AQ64" s="130"/>
      <c r="AR64" s="130"/>
      <c r="AS64" s="130"/>
      <c r="AT64" s="130"/>
      <c r="AU64" s="130"/>
      <c r="AV64" s="130"/>
      <c r="AW64" s="130"/>
    </row>
    <row r="65" spans="38:49" ht="15">
      <c r="AL65" s="130"/>
      <c r="AM65" s="130"/>
      <c r="AN65" s="130"/>
      <c r="AO65" s="130"/>
      <c r="AP65" s="130"/>
      <c r="AQ65" s="130"/>
      <c r="AR65" s="130"/>
      <c r="AS65" s="130"/>
      <c r="AT65" s="130"/>
      <c r="AU65" s="130"/>
      <c r="AV65" s="130"/>
      <c r="AW65" s="130"/>
    </row>
    <row r="66" spans="38:49" ht="15">
      <c r="AL66" s="130"/>
      <c r="AM66" s="130"/>
      <c r="AN66" s="130"/>
      <c r="AO66" s="130"/>
      <c r="AP66" s="130"/>
      <c r="AQ66" s="130"/>
      <c r="AR66" s="130"/>
      <c r="AS66" s="130"/>
      <c r="AT66" s="130"/>
      <c r="AU66" s="130"/>
      <c r="AV66" s="130"/>
      <c r="AW66" s="130"/>
    </row>
    <row r="67" spans="38:49" ht="15">
      <c r="AL67" s="130"/>
      <c r="AM67" s="130"/>
      <c r="AN67" s="130"/>
      <c r="AO67" s="130"/>
      <c r="AP67" s="130"/>
      <c r="AQ67" s="130"/>
      <c r="AR67" s="130"/>
      <c r="AS67" s="130"/>
      <c r="AT67" s="130"/>
      <c r="AU67" s="130"/>
      <c r="AV67" s="130"/>
      <c r="AW67" s="130"/>
    </row>
    <row r="68" spans="38:49" ht="15">
      <c r="AL68" s="130"/>
      <c r="AM68" s="130"/>
      <c r="AN68" s="130"/>
      <c r="AO68" s="130"/>
      <c r="AP68" s="130"/>
      <c r="AQ68" s="130"/>
      <c r="AR68" s="130"/>
      <c r="AS68" s="130"/>
      <c r="AT68" s="130"/>
      <c r="AU68" s="130"/>
      <c r="AV68" s="130"/>
      <c r="AW68" s="130"/>
    </row>
    <row r="69" spans="38:49" ht="15">
      <c r="AL69" s="130"/>
      <c r="AM69" s="130"/>
      <c r="AN69" s="130"/>
      <c r="AO69" s="130"/>
      <c r="AP69" s="130"/>
      <c r="AQ69" s="130"/>
      <c r="AR69" s="130"/>
      <c r="AS69" s="130"/>
      <c r="AT69" s="130"/>
      <c r="AU69" s="130"/>
      <c r="AV69" s="130"/>
      <c r="AW69" s="130"/>
    </row>
    <row r="70" spans="38:49" ht="15">
      <c r="AL70" s="130"/>
      <c r="AM70" s="130"/>
      <c r="AN70" s="130"/>
      <c r="AO70" s="130"/>
      <c r="AP70" s="130"/>
      <c r="AQ70" s="130"/>
      <c r="AR70" s="130"/>
      <c r="AS70" s="130"/>
      <c r="AT70" s="130"/>
      <c r="AU70" s="130"/>
      <c r="AV70" s="130"/>
      <c r="AW70" s="130"/>
    </row>
    <row r="71" spans="38:49" ht="15">
      <c r="AL71" s="130"/>
      <c r="AM71" s="130"/>
      <c r="AN71" s="130"/>
      <c r="AO71" s="130"/>
      <c r="AP71" s="130"/>
      <c r="AQ71" s="130"/>
      <c r="AR71" s="130"/>
      <c r="AS71" s="130"/>
      <c r="AT71" s="130"/>
      <c r="AU71" s="130"/>
      <c r="AV71" s="130"/>
      <c r="AW71" s="130"/>
    </row>
    <row r="72" spans="38:49" ht="15">
      <c r="AL72" s="130"/>
      <c r="AM72" s="130"/>
      <c r="AN72" s="130"/>
      <c r="AO72" s="130"/>
      <c r="AP72" s="130"/>
      <c r="AQ72" s="130"/>
      <c r="AR72" s="130"/>
      <c r="AS72" s="130"/>
      <c r="AT72" s="130"/>
      <c r="AU72" s="130"/>
      <c r="AV72" s="130"/>
      <c r="AW72" s="130"/>
    </row>
    <row r="73" spans="38:49" ht="15">
      <c r="AL73" s="130"/>
      <c r="AM73" s="130"/>
      <c r="AN73" s="130"/>
      <c r="AO73" s="130"/>
      <c r="AP73" s="130"/>
      <c r="AQ73" s="130"/>
      <c r="AR73" s="130"/>
      <c r="AS73" s="130"/>
      <c r="AT73" s="130"/>
      <c r="AU73" s="130"/>
      <c r="AV73" s="130"/>
      <c r="AW73" s="130"/>
    </row>
    <row r="74" spans="38:49" ht="15">
      <c r="AL74" s="130"/>
      <c r="AM74" s="130"/>
      <c r="AN74" s="130"/>
      <c r="AO74" s="130"/>
      <c r="AP74" s="130"/>
      <c r="AQ74" s="130"/>
      <c r="AR74" s="130"/>
      <c r="AS74" s="130"/>
      <c r="AT74" s="130"/>
      <c r="AU74" s="130"/>
      <c r="AV74" s="130"/>
      <c r="AW74" s="130"/>
    </row>
    <row r="75" spans="38:49" ht="15">
      <c r="AL75" s="130"/>
      <c r="AM75" s="130"/>
      <c r="AN75" s="130"/>
      <c r="AO75" s="130"/>
      <c r="AP75" s="130"/>
      <c r="AQ75" s="130"/>
      <c r="AR75" s="130"/>
      <c r="AS75" s="130"/>
      <c r="AT75" s="130"/>
      <c r="AU75" s="130"/>
      <c r="AV75" s="130"/>
      <c r="AW75" s="130"/>
    </row>
    <row r="76" spans="38:49" ht="15">
      <c r="AL76" s="130"/>
      <c r="AM76" s="130"/>
      <c r="AN76" s="130"/>
      <c r="AO76" s="130"/>
      <c r="AP76" s="130"/>
      <c r="AQ76" s="130"/>
      <c r="AR76" s="130"/>
      <c r="AS76" s="130"/>
      <c r="AT76" s="130"/>
      <c r="AU76" s="130"/>
      <c r="AV76" s="130"/>
      <c r="AW76" s="130"/>
    </row>
  </sheetData>
  <mergeCells count="22">
    <mergeCell ref="AQ59:AS59"/>
    <mergeCell ref="AQ60:AT60"/>
    <mergeCell ref="AQ61:AU61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6:E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1" topLeftCell="A2" activePane="bottomLeft" state="frozen"/>
      <selection pane="bottomLeft" activeCell="B17" sqref="B17"/>
    </sheetView>
  </sheetViews>
  <sheetFormatPr defaultRowHeight="11.25"/>
  <cols>
    <col min="1" max="1" width="7.28515625" style="3" bestFit="1" customWidth="1"/>
    <col min="2" max="2" width="16.85546875" style="3" bestFit="1" customWidth="1"/>
    <col min="3" max="3" width="11.71093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9"/>
      <c r="B1" s="209"/>
      <c r="C1" s="410"/>
      <c r="D1" s="209" t="s">
        <v>308</v>
      </c>
      <c r="E1" s="209" t="s">
        <v>309</v>
      </c>
      <c r="F1" s="209" t="s">
        <v>310</v>
      </c>
      <c r="G1" s="209" t="s">
        <v>311</v>
      </c>
      <c r="H1" s="209" t="s">
        <v>312</v>
      </c>
      <c r="I1" s="209" t="s">
        <v>313</v>
      </c>
      <c r="J1" s="209" t="s">
        <v>314</v>
      </c>
      <c r="K1" s="210" t="s">
        <v>315</v>
      </c>
      <c r="L1" s="209" t="s">
        <v>316</v>
      </c>
      <c r="M1" s="209" t="s">
        <v>93</v>
      </c>
      <c r="N1" s="209" t="s">
        <v>317</v>
      </c>
      <c r="O1" s="209" t="s">
        <v>312</v>
      </c>
      <c r="P1" s="211" t="s">
        <v>29</v>
      </c>
      <c r="Q1" s="547" t="s">
        <v>318</v>
      </c>
      <c r="R1" s="548"/>
      <c r="S1" s="549"/>
      <c r="T1" s="395"/>
      <c r="U1" s="555" t="s">
        <v>391</v>
      </c>
      <c r="V1" s="556"/>
      <c r="W1" s="556"/>
      <c r="X1" s="550" t="s">
        <v>319</v>
      </c>
      <c r="Y1" s="550"/>
      <c r="Z1" s="550"/>
      <c r="AA1" s="550"/>
      <c r="AB1" s="551"/>
    </row>
    <row r="2" spans="1:28">
      <c r="A2" s="504" t="str">
        <f>'1-συμβολαια'!A3</f>
        <v>1ο</v>
      </c>
      <c r="B2" s="444" t="str">
        <f>'1-συμβολαια'!C3</f>
        <v>δάνειο τοκοχρεωλυτικό</v>
      </c>
      <c r="C2" s="443">
        <f>'1-συμβολαια'!D3</f>
        <v>5965000</v>
      </c>
      <c r="D2" s="444">
        <v>55</v>
      </c>
      <c r="E2" s="444">
        <v>100</v>
      </c>
      <c r="F2" s="444"/>
      <c r="G2" s="444">
        <v>40</v>
      </c>
      <c r="H2" s="444"/>
      <c r="I2" s="444">
        <v>180</v>
      </c>
      <c r="J2" s="444"/>
      <c r="K2" s="444">
        <f t="shared" ref="K2:K4" si="0">SUM(D2:I2)</f>
        <v>375</v>
      </c>
      <c r="L2" s="444"/>
      <c r="M2" s="444"/>
      <c r="N2" s="444"/>
      <c r="O2" s="444"/>
      <c r="P2" s="444"/>
      <c r="Q2" s="444"/>
      <c r="R2" s="444"/>
      <c r="S2" s="444"/>
      <c r="T2" s="445"/>
      <c r="U2" s="444"/>
      <c r="V2" s="444"/>
      <c r="W2" s="444"/>
      <c r="X2" s="444"/>
      <c r="Y2" s="444"/>
      <c r="Z2" s="444"/>
      <c r="AA2" s="444"/>
      <c r="AB2" s="444"/>
    </row>
    <row r="3" spans="1:28">
      <c r="A3" s="323">
        <f>'1-συμβολαια'!A4</f>
        <v>0</v>
      </c>
      <c r="B3" s="74" t="str">
        <f>'1-συμβολαια'!C4</f>
        <v>υποθήκη δανείου</v>
      </c>
      <c r="C3" s="212">
        <f>'1-συμβολαια'!D4</f>
        <v>6561500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501" t="s">
        <v>523</v>
      </c>
      <c r="S3" s="74">
        <v>11</v>
      </c>
      <c r="T3" s="396"/>
      <c r="U3" s="74"/>
      <c r="V3" s="74"/>
      <c r="W3" s="74"/>
      <c r="X3" s="74"/>
      <c r="Y3" s="74"/>
      <c r="Z3" s="74"/>
      <c r="AA3" s="74"/>
      <c r="AB3" s="74"/>
    </row>
    <row r="4" spans="1:28" ht="12" thickBot="1">
      <c r="A4" s="446">
        <f>'1-συμβολαια'!A5</f>
        <v>0</v>
      </c>
      <c r="B4" s="284" t="str">
        <f>'1-συμβολαια'!C5</f>
        <v>δανείου ΤΟΚΟΙ</v>
      </c>
      <c r="C4" s="447">
        <f>'1-συμβολαια'!D5</f>
        <v>11351219</v>
      </c>
      <c r="D4" s="284"/>
      <c r="E4" s="284"/>
      <c r="F4" s="284"/>
      <c r="G4" s="284"/>
      <c r="H4" s="284"/>
      <c r="I4" s="284"/>
      <c r="J4" s="284"/>
      <c r="K4" s="284">
        <f t="shared" si="0"/>
        <v>0</v>
      </c>
      <c r="L4" s="284"/>
      <c r="M4" s="284"/>
      <c r="N4" s="284"/>
      <c r="O4" s="284"/>
      <c r="P4" s="284"/>
      <c r="Q4" s="284"/>
      <c r="R4" s="284"/>
      <c r="S4" s="284"/>
      <c r="T4" s="448"/>
      <c r="U4" s="284"/>
      <c r="V4" s="284"/>
      <c r="W4" s="284"/>
      <c r="X4" s="284"/>
      <c r="Y4" s="284"/>
      <c r="Z4" s="284"/>
      <c r="AA4" s="284"/>
      <c r="AB4" s="284"/>
    </row>
    <row r="5" spans="1:28">
      <c r="A5" s="552" t="str">
        <f>'1-συμβολαια'!A6</f>
        <v>σύνολο</v>
      </c>
      <c r="B5" s="553"/>
      <c r="C5" s="554"/>
      <c r="D5" s="74">
        <f t="shared" ref="D5:K5" si="1">SUM(D2:D4)</f>
        <v>55</v>
      </c>
      <c r="E5" s="74">
        <f t="shared" si="1"/>
        <v>100</v>
      </c>
      <c r="F5" s="74">
        <f t="shared" si="1"/>
        <v>0</v>
      </c>
      <c r="G5" s="74">
        <f t="shared" si="1"/>
        <v>40</v>
      </c>
      <c r="H5" s="74">
        <f t="shared" si="1"/>
        <v>0</v>
      </c>
      <c r="I5" s="74">
        <f t="shared" si="1"/>
        <v>180</v>
      </c>
      <c r="J5" s="74">
        <f t="shared" si="1"/>
        <v>0</v>
      </c>
      <c r="K5" s="74">
        <f t="shared" si="1"/>
        <v>375</v>
      </c>
    </row>
    <row r="6" spans="1:28">
      <c r="J6" s="2"/>
    </row>
    <row r="7" spans="1:28">
      <c r="C7" s="7" t="s">
        <v>392</v>
      </c>
      <c r="I7" s="5">
        <v>180</v>
      </c>
    </row>
    <row r="8" spans="1:28">
      <c r="J8" s="2"/>
    </row>
    <row r="9" spans="1:28">
      <c r="H9" s="175"/>
    </row>
    <row r="10" spans="1:28">
      <c r="J10" s="2"/>
    </row>
    <row r="11" spans="1:28">
      <c r="E11" s="122"/>
      <c r="J11" s="2"/>
    </row>
    <row r="12" spans="1:28">
      <c r="E12" s="6"/>
      <c r="J12" s="2"/>
    </row>
    <row r="15" spans="1:28">
      <c r="C15" s="5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411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412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54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D21" s="5"/>
    </row>
    <row r="22" spans="3:17">
      <c r="D22" s="5"/>
      <c r="L22" s="33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242"/>
    </row>
    <row r="27" spans="3:17">
      <c r="D27" s="5"/>
      <c r="L27" s="2"/>
      <c r="M27" s="7"/>
      <c r="N27" s="7"/>
      <c r="O27" s="7"/>
      <c r="P27" s="7"/>
      <c r="Q27" s="242"/>
    </row>
    <row r="28" spans="3:17">
      <c r="D28" s="5"/>
      <c r="L28" s="33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33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</sheetData>
  <mergeCells count="4">
    <mergeCell ref="Q1:S1"/>
    <mergeCell ref="X1:AB1"/>
    <mergeCell ref="A5:C5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6"/>
  <sheetViews>
    <sheetView workbookViewId="0">
      <pane ySplit="2" topLeftCell="A3" activePane="bottomLeft" state="frozen"/>
      <selection pane="bottomLeft" activeCell="J33" sqref="J33"/>
    </sheetView>
  </sheetViews>
  <sheetFormatPr defaultRowHeight="11.25"/>
  <cols>
    <col min="1" max="1" width="7" style="7" customWidth="1"/>
    <col min="2" max="2" width="46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0" width="8" style="79" customWidth="1"/>
    <col min="21" max="21" width="12.7109375" style="79" customWidth="1"/>
    <col min="22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67" t="s">
        <v>1</v>
      </c>
      <c r="B1" s="569" t="s">
        <v>0</v>
      </c>
      <c r="C1" s="571" t="s">
        <v>7</v>
      </c>
      <c r="D1" s="565" t="s">
        <v>360</v>
      </c>
      <c r="E1" s="566"/>
      <c r="F1" s="566"/>
      <c r="G1" s="566"/>
      <c r="H1" s="566"/>
      <c r="I1" s="566"/>
      <c r="J1" s="566"/>
      <c r="K1" s="566"/>
      <c r="L1" s="566"/>
      <c r="M1" s="573" t="s">
        <v>91</v>
      </c>
      <c r="N1" s="574"/>
      <c r="O1" s="575" t="s">
        <v>245</v>
      </c>
      <c r="P1" s="557" t="s">
        <v>83</v>
      </c>
      <c r="Q1" s="558"/>
      <c r="R1" s="558"/>
      <c r="S1" s="558"/>
      <c r="T1" s="558"/>
      <c r="U1" s="558"/>
      <c r="V1" s="558"/>
      <c r="W1" s="558"/>
      <c r="X1" s="558"/>
      <c r="Y1" s="558"/>
      <c r="Z1" s="559"/>
    </row>
    <row r="2" spans="1:26" s="10" customFormat="1" ht="24" customHeight="1" thickBot="1">
      <c r="A2" s="568"/>
      <c r="B2" s="570"/>
      <c r="C2" s="572"/>
      <c r="D2" s="56" t="s">
        <v>77</v>
      </c>
      <c r="E2" s="56" t="s">
        <v>78</v>
      </c>
      <c r="F2" s="56" t="s">
        <v>361</v>
      </c>
      <c r="G2" s="56" t="s">
        <v>362</v>
      </c>
      <c r="H2" s="56" t="s">
        <v>23</v>
      </c>
      <c r="I2" s="232" t="s">
        <v>350</v>
      </c>
      <c r="J2" s="232" t="s">
        <v>351</v>
      </c>
      <c r="K2" s="232" t="s">
        <v>373</v>
      </c>
      <c r="L2" s="233" t="s">
        <v>353</v>
      </c>
      <c r="M2" s="237" t="s">
        <v>374</v>
      </c>
      <c r="N2" s="236" t="s">
        <v>375</v>
      </c>
      <c r="O2" s="576"/>
      <c r="P2" s="560"/>
      <c r="Q2" s="561"/>
      <c r="R2" s="561"/>
      <c r="S2" s="561"/>
      <c r="T2" s="561"/>
      <c r="U2" s="561"/>
      <c r="V2" s="561"/>
      <c r="W2" s="561"/>
      <c r="X2" s="561"/>
      <c r="Y2" s="561"/>
      <c r="Z2" s="562"/>
    </row>
    <row r="3" spans="1:26" s="5" customFormat="1">
      <c r="A3" s="425" t="str">
        <f>'1-συμβολαια'!A3</f>
        <v>1ο</v>
      </c>
      <c r="B3" s="337" t="str">
        <f>'1-συμβολαια'!C3</f>
        <v>δάνειο τοκοχρεωλυτικό</v>
      </c>
      <c r="C3" s="321">
        <f>'1-συμβολαια'!D3</f>
        <v>5965000</v>
      </c>
      <c r="D3" s="294"/>
      <c r="E3" s="294">
        <v>400</v>
      </c>
      <c r="F3" s="294">
        <v>1800</v>
      </c>
      <c r="G3" s="294">
        <f t="shared" ref="G3:G5" si="0">(C3-60000)*1.15%</f>
        <v>67907.5</v>
      </c>
      <c r="H3" s="294">
        <f t="shared" ref="H3:H5" si="1">D3+E3+F3+G3</f>
        <v>70107.5</v>
      </c>
      <c r="I3" s="294">
        <f t="shared" ref="I3:I5" si="2">(F3+G3)*9%</f>
        <v>6273.6750000000002</v>
      </c>
      <c r="J3" s="294">
        <f t="shared" ref="J3:J5" si="3">(D3+E3)*5%</f>
        <v>20</v>
      </c>
      <c r="K3" s="294">
        <f t="shared" ref="K3:K5" si="4">H3*5%</f>
        <v>3505.375</v>
      </c>
      <c r="L3" s="321">
        <f t="shared" ref="L3:L5" si="5">H3*1%</f>
        <v>701.07500000000005</v>
      </c>
      <c r="M3" s="321">
        <f t="shared" ref="M3:M5" si="6">H3-O3</f>
        <v>59607.375</v>
      </c>
      <c r="N3" s="321">
        <f t="shared" ref="N3:N5" si="7">D3+E3</f>
        <v>400</v>
      </c>
      <c r="O3" s="321">
        <f t="shared" ref="O3:O5" si="8">I3+J3+K3+L3</f>
        <v>10500.125</v>
      </c>
      <c r="P3" s="380" t="s">
        <v>387</v>
      </c>
      <c r="Q3" s="380" t="s">
        <v>388</v>
      </c>
      <c r="R3" s="380" t="s">
        <v>389</v>
      </c>
      <c r="S3" s="380" t="s">
        <v>390</v>
      </c>
      <c r="T3" s="380"/>
      <c r="U3" s="380" t="s">
        <v>524</v>
      </c>
      <c r="V3" s="322" t="s">
        <v>511</v>
      </c>
      <c r="W3" s="449"/>
      <c r="X3" s="449"/>
      <c r="Y3" s="449"/>
      <c r="Z3" s="449"/>
    </row>
    <row r="4" spans="1:26" s="5" customFormat="1">
      <c r="A4" s="319">
        <f>'1-συμβολαια'!A4</f>
        <v>0</v>
      </c>
      <c r="B4" s="320" t="str">
        <f>'1-συμβολαια'!C4</f>
        <v>υποθήκη δανείου</v>
      </c>
      <c r="C4" s="321">
        <f>'1-συμβολαια'!D4</f>
        <v>6561500</v>
      </c>
      <c r="D4" s="317"/>
      <c r="E4" s="317">
        <v>400</v>
      </c>
      <c r="F4" s="317">
        <v>1800</v>
      </c>
      <c r="G4" s="317">
        <f t="shared" si="0"/>
        <v>74767.25</v>
      </c>
      <c r="H4" s="317">
        <f t="shared" si="1"/>
        <v>76967.25</v>
      </c>
      <c r="I4" s="294">
        <f t="shared" si="2"/>
        <v>6891.0524999999998</v>
      </c>
      <c r="J4" s="294">
        <f t="shared" si="3"/>
        <v>20</v>
      </c>
      <c r="K4" s="294">
        <f t="shared" si="4"/>
        <v>3848.3625000000002</v>
      </c>
      <c r="L4" s="321">
        <f t="shared" si="5"/>
        <v>769.67250000000001</v>
      </c>
      <c r="M4" s="321">
        <f t="shared" si="6"/>
        <v>65438.162499999999</v>
      </c>
      <c r="N4" s="321">
        <f t="shared" si="7"/>
        <v>400</v>
      </c>
      <c r="O4" s="321">
        <f t="shared" si="8"/>
        <v>11529.087500000001</v>
      </c>
      <c r="P4" s="322" t="s">
        <v>387</v>
      </c>
      <c r="Q4" s="322" t="s">
        <v>388</v>
      </c>
      <c r="R4" s="322" t="s">
        <v>389</v>
      </c>
      <c r="S4" s="322" t="s">
        <v>390</v>
      </c>
      <c r="T4" s="322"/>
      <c r="U4" s="322"/>
      <c r="V4" s="322"/>
      <c r="W4" s="297"/>
      <c r="X4" s="297"/>
      <c r="Y4" s="297"/>
      <c r="Z4" s="297"/>
    </row>
    <row r="5" spans="1:26" s="5" customFormat="1" ht="12" thickBot="1">
      <c r="A5" s="428">
        <f>'1-συμβολαια'!A5</f>
        <v>0</v>
      </c>
      <c r="B5" s="438" t="str">
        <f>'1-συμβολαια'!C5</f>
        <v>δανείου ΤΟΚΟΙ</v>
      </c>
      <c r="C5" s="431">
        <f>'1-συμβολαια'!D5</f>
        <v>11351219</v>
      </c>
      <c r="D5" s="432"/>
      <c r="E5" s="432">
        <v>400</v>
      </c>
      <c r="F5" s="432">
        <v>1800</v>
      </c>
      <c r="G5" s="432">
        <f t="shared" si="0"/>
        <v>129849.01849999999</v>
      </c>
      <c r="H5" s="432">
        <f t="shared" si="1"/>
        <v>132049.01850000001</v>
      </c>
      <c r="I5" s="432">
        <f t="shared" si="2"/>
        <v>11848.411665</v>
      </c>
      <c r="J5" s="432">
        <f t="shared" si="3"/>
        <v>20</v>
      </c>
      <c r="K5" s="432">
        <f t="shared" si="4"/>
        <v>6602.450925000001</v>
      </c>
      <c r="L5" s="431">
        <f t="shared" si="5"/>
        <v>1320.4901850000001</v>
      </c>
      <c r="M5" s="431">
        <f t="shared" si="6"/>
        <v>112257.665725</v>
      </c>
      <c r="N5" s="431">
        <f t="shared" si="7"/>
        <v>400</v>
      </c>
      <c r="O5" s="431">
        <f t="shared" si="8"/>
        <v>19791.352774999999</v>
      </c>
      <c r="P5" s="439" t="s">
        <v>387</v>
      </c>
      <c r="Q5" s="439" t="s">
        <v>388</v>
      </c>
      <c r="R5" s="439" t="s">
        <v>389</v>
      </c>
      <c r="S5" s="439" t="s">
        <v>390</v>
      </c>
      <c r="T5" s="439"/>
      <c r="U5" s="439"/>
      <c r="V5" s="439"/>
      <c r="W5" s="440"/>
      <c r="X5" s="440"/>
      <c r="Y5" s="440"/>
      <c r="Z5" s="440"/>
    </row>
    <row r="6" spans="1:26">
      <c r="A6" s="537" t="s">
        <v>54</v>
      </c>
      <c r="B6" s="538"/>
      <c r="C6" s="538"/>
      <c r="D6" s="168">
        <f t="shared" ref="D6:O6" si="9">SUM(D3:D5)</f>
        <v>0</v>
      </c>
      <c r="E6" s="168">
        <f t="shared" si="9"/>
        <v>1200</v>
      </c>
      <c r="F6" s="168">
        <f t="shared" si="9"/>
        <v>5400</v>
      </c>
      <c r="G6" s="168">
        <f t="shared" si="9"/>
        <v>272523.76850000001</v>
      </c>
      <c r="H6" s="168">
        <f t="shared" si="9"/>
        <v>279123.76850000001</v>
      </c>
      <c r="I6" s="168">
        <f t="shared" si="9"/>
        <v>25013.139165000001</v>
      </c>
      <c r="J6" s="168">
        <f t="shared" si="9"/>
        <v>60</v>
      </c>
      <c r="K6" s="168">
        <f t="shared" si="9"/>
        <v>13956.188425</v>
      </c>
      <c r="L6" s="168">
        <f t="shared" si="9"/>
        <v>2791.2376850000001</v>
      </c>
      <c r="M6" s="168">
        <f t="shared" si="9"/>
        <v>237303.203225</v>
      </c>
      <c r="N6" s="168">
        <f t="shared" si="9"/>
        <v>1200</v>
      </c>
      <c r="O6" s="168">
        <f t="shared" si="9"/>
        <v>41820.565275000001</v>
      </c>
    </row>
    <row r="7" spans="1:26">
      <c r="J7" s="242"/>
      <c r="K7" s="242"/>
      <c r="L7" s="7"/>
      <c r="P7" s="173" t="s">
        <v>376</v>
      </c>
      <c r="Q7" s="139"/>
      <c r="R7" s="139"/>
      <c r="S7" s="139"/>
      <c r="T7" s="139"/>
      <c r="U7" s="139"/>
      <c r="V7" s="139"/>
      <c r="W7" s="139"/>
      <c r="X7" s="139"/>
      <c r="Y7" s="139"/>
    </row>
    <row r="8" spans="1:26">
      <c r="K8" s="242"/>
      <c r="L8" s="7"/>
      <c r="P8" s="149"/>
      <c r="Q8" s="173" t="s">
        <v>377</v>
      </c>
      <c r="R8" s="139"/>
      <c r="S8" s="139"/>
      <c r="T8" s="139"/>
      <c r="U8" s="139"/>
      <c r="V8" s="139"/>
      <c r="W8" s="139"/>
      <c r="X8" s="139"/>
      <c r="Y8" s="149"/>
    </row>
    <row r="9" spans="1:26">
      <c r="P9" s="149"/>
      <c r="Q9" s="149"/>
      <c r="R9" s="139" t="s">
        <v>378</v>
      </c>
      <c r="S9" s="149"/>
      <c r="T9" s="149"/>
      <c r="U9" s="149"/>
      <c r="V9" s="149"/>
      <c r="W9" s="149"/>
      <c r="X9" s="149"/>
      <c r="Y9" s="149"/>
    </row>
    <row r="10" spans="1:26">
      <c r="P10" s="149"/>
      <c r="Q10" s="149"/>
      <c r="R10" s="149"/>
      <c r="S10" s="173" t="s">
        <v>379</v>
      </c>
      <c r="T10" s="149"/>
      <c r="U10" s="149"/>
      <c r="V10" s="149"/>
      <c r="W10" s="149"/>
      <c r="X10" s="149"/>
      <c r="Y10" s="149"/>
    </row>
    <row r="11" spans="1:26">
      <c r="P11" s="149"/>
      <c r="Q11" s="149"/>
      <c r="R11" s="149"/>
      <c r="S11" s="149"/>
      <c r="T11" s="139" t="s">
        <v>380</v>
      </c>
      <c r="U11" s="149"/>
      <c r="V11" s="149"/>
      <c r="W11" s="149"/>
      <c r="X11" s="149"/>
      <c r="Y11" s="149"/>
    </row>
    <row r="12" spans="1:26">
      <c r="P12" s="149"/>
      <c r="Q12" s="149"/>
      <c r="R12" s="139"/>
      <c r="S12" s="139"/>
      <c r="T12" s="149"/>
      <c r="U12" s="173" t="s">
        <v>381</v>
      </c>
      <c r="V12" s="149"/>
      <c r="W12" s="139"/>
      <c r="X12" s="139"/>
      <c r="Y12" s="139"/>
      <c r="Z12" s="139"/>
    </row>
    <row r="13" spans="1:26">
      <c r="P13" s="149"/>
      <c r="Q13" s="149"/>
      <c r="R13" s="139"/>
      <c r="S13" s="139"/>
      <c r="T13" s="149"/>
      <c r="U13" s="149"/>
      <c r="V13" s="139" t="s">
        <v>382</v>
      </c>
      <c r="W13" s="139"/>
      <c r="X13" s="139"/>
      <c r="Y13" s="139"/>
      <c r="Z13" s="149"/>
    </row>
    <row r="14" spans="1:26">
      <c r="P14" s="149"/>
      <c r="Q14" s="149"/>
      <c r="R14" s="149"/>
      <c r="S14" s="139"/>
      <c r="T14" s="149"/>
      <c r="U14" s="149"/>
      <c r="V14" s="149"/>
      <c r="W14" s="149"/>
      <c r="X14" s="149"/>
      <c r="Y14" s="149"/>
      <c r="Z14" s="149"/>
    </row>
    <row r="15" spans="1:26" ht="15.75">
      <c r="B15" s="563" t="s">
        <v>508</v>
      </c>
      <c r="C15" s="563"/>
      <c r="D15" s="563"/>
      <c r="E15" s="563"/>
      <c r="F15" s="563"/>
      <c r="G15" s="563"/>
      <c r="H15" s="563"/>
      <c r="I15" s="563"/>
      <c r="J15" s="563"/>
      <c r="K15" s="563"/>
      <c r="L15" s="563"/>
      <c r="M15" s="563"/>
      <c r="N15" s="563"/>
      <c r="O15" s="563"/>
      <c r="P15" s="563"/>
    </row>
    <row r="16" spans="1:26" ht="15.75">
      <c r="C16" s="578" t="s">
        <v>509</v>
      </c>
      <c r="D16" s="578"/>
      <c r="E16" s="578"/>
      <c r="F16" s="578"/>
      <c r="G16" s="578"/>
      <c r="H16" s="578"/>
      <c r="I16" s="578"/>
      <c r="J16" s="578"/>
      <c r="K16" s="578"/>
      <c r="L16" s="578"/>
      <c r="M16" s="578"/>
      <c r="N16" s="57"/>
      <c r="O16" s="243"/>
      <c r="P16" s="244"/>
      <c r="Q16" s="5"/>
      <c r="R16" s="5"/>
      <c r="S16" s="243"/>
      <c r="T16" s="84"/>
    </row>
    <row r="17" spans="2:24" ht="15.75">
      <c r="C17" s="238"/>
      <c r="D17" s="577" t="s">
        <v>383</v>
      </c>
      <c r="E17" s="577"/>
      <c r="F17" s="577"/>
      <c r="G17" s="577"/>
      <c r="H17" s="577"/>
      <c r="I17" s="577"/>
      <c r="J17" s="577"/>
      <c r="K17" s="577"/>
      <c r="L17" s="577"/>
      <c r="M17" s="57"/>
      <c r="N17" s="57"/>
      <c r="O17" s="243"/>
      <c r="P17" s="518"/>
      <c r="Q17" s="244"/>
      <c r="R17" s="5"/>
      <c r="S17" s="243"/>
      <c r="T17" s="84"/>
    </row>
    <row r="18" spans="2:24" ht="15">
      <c r="L18" s="234"/>
      <c r="M18" s="234"/>
      <c r="N18" s="234"/>
      <c r="O18" s="54"/>
      <c r="P18" s="244"/>
      <c r="Q18" s="244"/>
      <c r="R18" s="5"/>
      <c r="S18" s="5"/>
      <c r="T18" s="84"/>
    </row>
    <row r="19" spans="2:24" ht="15">
      <c r="C19" s="564" t="s">
        <v>59</v>
      </c>
      <c r="D19" s="564"/>
      <c r="E19" s="564"/>
      <c r="F19" s="564"/>
      <c r="G19" s="564"/>
      <c r="H19" s="564"/>
      <c r="L19" s="7"/>
      <c r="M19" s="235"/>
      <c r="N19" s="235"/>
      <c r="O19" s="54"/>
      <c r="P19" s="244"/>
      <c r="Q19" s="244"/>
      <c r="R19" s="5"/>
      <c r="S19" s="5"/>
      <c r="T19" s="84"/>
    </row>
    <row r="20" spans="2:24" ht="15">
      <c r="H20" s="3"/>
      <c r="J20" s="3"/>
      <c r="K20" s="3"/>
      <c r="L20" s="234"/>
      <c r="M20" s="234"/>
      <c r="N20" s="234"/>
      <c r="O20" s="54"/>
      <c r="P20" s="519"/>
      <c r="Q20" s="244"/>
      <c r="R20" s="5"/>
      <c r="S20" s="5"/>
      <c r="T20" s="84"/>
      <c r="U20" s="3"/>
      <c r="V20" s="3"/>
      <c r="W20" s="3"/>
      <c r="X20" s="3"/>
    </row>
    <row r="21" spans="2:24">
      <c r="D21" s="3"/>
      <c r="H21" s="3"/>
      <c r="J21" s="3"/>
      <c r="K21" s="3"/>
      <c r="L21" s="235"/>
      <c r="M21" s="235"/>
      <c r="N21" s="235"/>
      <c r="O21" s="54"/>
      <c r="P21" s="5"/>
      <c r="Q21" s="5"/>
      <c r="R21" s="5"/>
      <c r="S21" s="5"/>
      <c r="T21" s="84"/>
      <c r="U21" s="3"/>
      <c r="V21" s="3"/>
      <c r="W21" s="3"/>
      <c r="X21" s="3"/>
    </row>
    <row r="22" spans="2:24" ht="12.75">
      <c r="B22" s="239" t="s">
        <v>384</v>
      </c>
      <c r="H22" s="3"/>
      <c r="J22" s="3"/>
      <c r="K22" s="3"/>
      <c r="O22" s="54"/>
      <c r="P22" s="5"/>
      <c r="Q22" s="5"/>
      <c r="R22" s="5"/>
      <c r="S22" s="5"/>
      <c r="T22" s="84"/>
      <c r="U22" s="3"/>
      <c r="V22" s="3"/>
      <c r="W22" s="3"/>
      <c r="X22" s="3"/>
    </row>
    <row r="23" spans="2:24" ht="12.75">
      <c r="B23" s="240" t="s">
        <v>385</v>
      </c>
      <c r="H23" s="54"/>
      <c r="J23" s="54"/>
      <c r="K23" s="54"/>
      <c r="O23" s="54"/>
      <c r="P23" s="5"/>
      <c r="Q23" s="5"/>
      <c r="R23" s="5"/>
      <c r="S23" s="5"/>
      <c r="T23" s="84"/>
    </row>
    <row r="24" spans="2:24" ht="15.75">
      <c r="B24" s="241" t="s">
        <v>386</v>
      </c>
      <c r="H24" s="54"/>
      <c r="I24" s="54"/>
      <c r="J24" s="54"/>
      <c r="K24" s="54"/>
      <c r="O24" s="54"/>
      <c r="P24" s="5"/>
      <c r="Q24" s="5"/>
      <c r="R24" s="5"/>
      <c r="S24" s="5"/>
      <c r="T24" s="84"/>
    </row>
    <row r="25" spans="2:24" ht="15">
      <c r="B25" s="91"/>
      <c r="C25" s="4"/>
      <c r="D25" s="54"/>
      <c r="E25" s="4"/>
      <c r="F25" s="4"/>
      <c r="G25" s="4"/>
      <c r="H25" s="54"/>
      <c r="I25" s="54"/>
      <c r="J25" s="54"/>
      <c r="K25" s="54"/>
      <c r="O25" s="54"/>
      <c r="P25" s="245"/>
      <c r="Q25" s="244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45"/>
      <c r="Q26" s="244"/>
      <c r="R26" s="5"/>
      <c r="S26" s="5"/>
      <c r="T26" s="84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243"/>
      <c r="P27" s="244"/>
      <c r="Q27" s="244"/>
      <c r="R27" s="5"/>
      <c r="S27" s="243"/>
      <c r="T27" s="84"/>
    </row>
    <row r="28" spans="2:24">
      <c r="B28" s="91"/>
      <c r="C28" s="4"/>
      <c r="D28" s="54"/>
      <c r="E28" s="4"/>
      <c r="F28" s="4"/>
      <c r="G28" s="4"/>
      <c r="H28" s="54"/>
      <c r="I28" s="54"/>
      <c r="J28" s="54"/>
      <c r="K28" s="54"/>
      <c r="O28" s="54"/>
      <c r="P28" s="5"/>
      <c r="Q28" s="5"/>
      <c r="R28" s="5"/>
      <c r="S28" s="5"/>
      <c r="T28" s="84"/>
    </row>
    <row r="29" spans="2:24">
      <c r="C29" s="332"/>
      <c r="E29" s="7"/>
      <c r="F29" s="7"/>
      <c r="G29" s="7"/>
      <c r="K29" s="332"/>
      <c r="L29" s="7"/>
      <c r="M29" s="7"/>
      <c r="N29" s="7"/>
      <c r="O29" s="54"/>
      <c r="P29" s="54"/>
      <c r="Q29" s="5"/>
      <c r="R29" s="5"/>
      <c r="S29" s="5"/>
      <c r="T29" s="84"/>
    </row>
    <row r="30" spans="2:24">
      <c r="C30" s="332"/>
      <c r="E30" s="7"/>
      <c r="F30" s="7"/>
      <c r="G30" s="7"/>
      <c r="K30" s="2"/>
      <c r="L30" s="7"/>
      <c r="M30" s="7"/>
      <c r="N30" s="7"/>
      <c r="O30" s="7"/>
      <c r="P30" s="7"/>
      <c r="Q30" s="5"/>
      <c r="R30" s="5"/>
      <c r="S30" s="5"/>
    </row>
    <row r="31" spans="2:24">
      <c r="C31" s="332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332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32"/>
      <c r="E33" s="7"/>
      <c r="F33" s="7"/>
      <c r="G33" s="7"/>
      <c r="K33" s="2"/>
      <c r="L33" s="7"/>
      <c r="M33" s="7"/>
      <c r="N33" s="7"/>
      <c r="O33" s="7"/>
      <c r="P33" s="242"/>
    </row>
    <row r="34" spans="3:16">
      <c r="C34" s="332"/>
      <c r="E34" s="7"/>
      <c r="F34" s="7"/>
      <c r="G34" s="7"/>
      <c r="K34" s="2"/>
      <c r="L34" s="7"/>
      <c r="M34" s="7"/>
      <c r="N34" s="7"/>
      <c r="O34" s="7"/>
      <c r="P34" s="242"/>
    </row>
    <row r="35" spans="3:16">
      <c r="C35" s="332"/>
      <c r="E35" s="7"/>
      <c r="F35" s="7"/>
      <c r="G35" s="7"/>
      <c r="K35" s="332"/>
      <c r="L35" s="7"/>
      <c r="M35" s="7"/>
      <c r="N35" s="7"/>
      <c r="O35" s="7"/>
      <c r="P35" s="7"/>
    </row>
    <row r="36" spans="3:16">
      <c r="C36" s="332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332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32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32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32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32"/>
      <c r="E41" s="7"/>
      <c r="F41" s="7"/>
      <c r="G41" s="7"/>
      <c r="K41" s="332"/>
      <c r="L41" s="7"/>
      <c r="M41" s="7"/>
      <c r="N41" s="7"/>
      <c r="O41" s="7"/>
      <c r="P41" s="7"/>
    </row>
    <row r="42" spans="3:16">
      <c r="C42" s="332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C43" s="332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H44" s="2"/>
      <c r="K44" s="2"/>
      <c r="M44" s="7"/>
      <c r="N44" s="7"/>
      <c r="O44" s="7"/>
      <c r="P44" s="7"/>
    </row>
    <row r="45" spans="3:16">
      <c r="H45" s="2"/>
      <c r="I45" s="2"/>
      <c r="L45" s="7"/>
      <c r="M45" s="7"/>
    </row>
    <row r="46" spans="3:16">
      <c r="H46" s="2"/>
      <c r="I46" s="2"/>
      <c r="L46" s="7"/>
      <c r="M46" s="7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pane ySplit="2" topLeftCell="A8" activePane="bottomLeft" state="frozen"/>
      <selection pane="bottomLeft" activeCell="F21" sqref="F21"/>
    </sheetView>
  </sheetViews>
  <sheetFormatPr defaultRowHeight="11.25"/>
  <cols>
    <col min="1" max="1" width="11.5703125" style="3" bestFit="1" customWidth="1"/>
    <col min="2" max="2" width="34.28515625" style="88" customWidth="1"/>
    <col min="3" max="3" width="15.71093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88" t="s">
        <v>1</v>
      </c>
      <c r="B1" s="594" t="s">
        <v>0</v>
      </c>
      <c r="C1" s="596" t="s">
        <v>84</v>
      </c>
      <c r="D1" s="590" t="s">
        <v>3</v>
      </c>
      <c r="E1" s="591"/>
      <c r="F1" s="592" t="s">
        <v>503</v>
      </c>
      <c r="G1" s="593"/>
      <c r="H1" s="579" t="s">
        <v>29</v>
      </c>
      <c r="I1" s="580"/>
      <c r="J1" s="580"/>
      <c r="K1" s="580"/>
      <c r="L1" s="580"/>
      <c r="M1" s="580"/>
      <c r="N1" s="581"/>
    </row>
    <row r="2" spans="1:14" s="8" customFormat="1" ht="23.25" customHeight="1" thickBot="1">
      <c r="A2" s="589"/>
      <c r="B2" s="595"/>
      <c r="C2" s="597"/>
      <c r="D2" s="44"/>
      <c r="E2" s="55" t="s">
        <v>9</v>
      </c>
      <c r="F2" s="390">
        <v>1000</v>
      </c>
      <c r="G2" s="102" t="s">
        <v>505</v>
      </c>
      <c r="H2" s="582"/>
      <c r="I2" s="583"/>
      <c r="J2" s="583"/>
      <c r="K2" s="583"/>
      <c r="L2" s="583"/>
      <c r="M2" s="583"/>
      <c r="N2" s="584"/>
    </row>
    <row r="3" spans="1:14" s="148" customFormat="1" ht="15">
      <c r="A3" s="368" t="e">
        <f>'1-συμβολαια'!#REF!</f>
        <v>#REF!</v>
      </c>
      <c r="B3" s="324" t="e">
        <f>'1-συμβολαια'!#REF!</f>
        <v>#REF!</v>
      </c>
      <c r="C3" s="330" t="e">
        <f>'1-συμβολαια'!#REF!</f>
        <v>#REF!</v>
      </c>
      <c r="D3" s="325">
        <v>5</v>
      </c>
      <c r="E3" s="325">
        <v>5</v>
      </c>
      <c r="F3" s="326">
        <f>(D3-1)*300</f>
        <v>1200</v>
      </c>
      <c r="G3" s="326">
        <f>(E3-1)*300</f>
        <v>1200</v>
      </c>
      <c r="H3" s="322"/>
      <c r="I3" s="322"/>
      <c r="J3" s="322"/>
      <c r="K3" s="327"/>
      <c r="L3" s="327"/>
      <c r="M3" s="327"/>
      <c r="N3" s="327"/>
    </row>
    <row r="4" spans="1:14" s="148" customFormat="1" ht="15">
      <c r="A4" s="368" t="e">
        <f>'1-συμβολαια'!#REF!</f>
        <v>#REF!</v>
      </c>
      <c r="B4" s="324" t="e">
        <f>'1-συμβολαια'!#REF!</f>
        <v>#REF!</v>
      </c>
      <c r="C4" s="330" t="e">
        <f>'1-συμβολαια'!#REF!</f>
        <v>#REF!</v>
      </c>
      <c r="D4" s="325">
        <v>5</v>
      </c>
      <c r="E4" s="325"/>
      <c r="F4" s="326">
        <f>(D4-1)*300</f>
        <v>1200</v>
      </c>
      <c r="G4" s="326"/>
      <c r="H4" s="322" t="s">
        <v>219</v>
      </c>
      <c r="I4" s="322" t="s">
        <v>123</v>
      </c>
      <c r="J4" s="322"/>
      <c r="K4" s="327"/>
      <c r="L4" s="327"/>
      <c r="M4" s="327"/>
      <c r="N4" s="327"/>
    </row>
    <row r="5" spans="1:14" s="148" customFormat="1" ht="15">
      <c r="A5" s="97"/>
      <c r="B5" s="99"/>
      <c r="C5" s="329"/>
      <c r="D5" s="101"/>
      <c r="E5" s="101"/>
      <c r="F5" s="111"/>
      <c r="G5" s="111"/>
      <c r="H5" s="138"/>
      <c r="I5" s="138"/>
      <c r="J5" s="138"/>
      <c r="K5" s="100"/>
      <c r="L5" s="100"/>
      <c r="M5" s="100"/>
      <c r="N5" s="100"/>
    </row>
    <row r="6" spans="1:14" s="148" customFormat="1" ht="15">
      <c r="A6" s="368" t="e">
        <f>'1-συμβολαια'!#REF!</f>
        <v>#REF!</v>
      </c>
      <c r="B6" s="324" t="e">
        <f>'1-συμβολαια'!#REF!</f>
        <v>#REF!</v>
      </c>
      <c r="C6" s="330" t="e">
        <f>'1-συμβολαια'!#REF!</f>
        <v>#REF!</v>
      </c>
      <c r="D6" s="325">
        <v>5</v>
      </c>
      <c r="E6" s="325">
        <v>5</v>
      </c>
      <c r="F6" s="326">
        <f t="shared" ref="F6:G11" si="0">(D6-1)*300</f>
        <v>1200</v>
      </c>
      <c r="G6" s="326">
        <f t="shared" si="0"/>
        <v>1200</v>
      </c>
      <c r="H6" s="322"/>
      <c r="I6" s="322"/>
      <c r="J6" s="322"/>
      <c r="K6" s="327"/>
      <c r="L6" s="327"/>
      <c r="M6" s="327"/>
      <c r="N6" s="327"/>
    </row>
    <row r="7" spans="1:14" s="148" customFormat="1" ht="15">
      <c r="A7" s="368" t="e">
        <f>'1-συμβολαια'!#REF!</f>
        <v>#REF!</v>
      </c>
      <c r="B7" s="324" t="e">
        <f>'1-συμβολαια'!#REF!</f>
        <v>#REF!</v>
      </c>
      <c r="C7" s="330" t="e">
        <f>'1-συμβολαια'!#REF!</f>
        <v>#REF!</v>
      </c>
      <c r="D7" s="325">
        <v>5</v>
      </c>
      <c r="E7" s="325"/>
      <c r="F7" s="326">
        <f t="shared" si="0"/>
        <v>1200</v>
      </c>
      <c r="G7" s="326"/>
      <c r="H7" s="322" t="s">
        <v>219</v>
      </c>
      <c r="I7" s="322" t="s">
        <v>123</v>
      </c>
      <c r="J7" s="322"/>
      <c r="K7" s="327"/>
      <c r="L7" s="327"/>
      <c r="M7" s="327"/>
      <c r="N7" s="327"/>
    </row>
    <row r="8" spans="1:14" s="148" customFormat="1" ht="15">
      <c r="A8" s="97"/>
      <c r="B8" s="99"/>
      <c r="C8" s="329"/>
      <c r="D8" s="101"/>
      <c r="E8" s="101"/>
      <c r="F8" s="111"/>
      <c r="G8" s="111"/>
      <c r="H8" s="138"/>
      <c r="I8" s="138"/>
      <c r="J8" s="138"/>
      <c r="K8" s="100"/>
      <c r="L8" s="100"/>
      <c r="M8" s="100"/>
      <c r="N8" s="100"/>
    </row>
    <row r="9" spans="1:14" s="148" customFormat="1" ht="15">
      <c r="A9" s="505" t="str">
        <f>'1-συμβολαια'!A3</f>
        <v>1ο</v>
      </c>
      <c r="B9" s="456" t="str">
        <f>'1-συμβολαια'!C3</f>
        <v>δάνειο τοκοχρεωλυτικό</v>
      </c>
      <c r="C9" s="457">
        <f>'1-συμβολαια'!D3</f>
        <v>5965000</v>
      </c>
      <c r="D9" s="458">
        <v>6</v>
      </c>
      <c r="E9" s="458">
        <v>6</v>
      </c>
      <c r="F9" s="353">
        <f t="shared" si="0"/>
        <v>1500</v>
      </c>
      <c r="G9" s="353">
        <f t="shared" si="0"/>
        <v>1500</v>
      </c>
      <c r="H9" s="380"/>
      <c r="I9" s="380"/>
      <c r="J9" s="380"/>
      <c r="K9" s="459"/>
      <c r="L9" s="459"/>
      <c r="M9" s="459"/>
      <c r="N9" s="459"/>
    </row>
    <row r="10" spans="1:14" s="148" customFormat="1" ht="15">
      <c r="A10" s="328">
        <f>'1-συμβολαια'!A4</f>
        <v>0</v>
      </c>
      <c r="B10" s="324" t="str">
        <f>'1-συμβολαια'!C4</f>
        <v>υποθήκη δανείου</v>
      </c>
      <c r="C10" s="330">
        <f>'1-συμβολαια'!D4</f>
        <v>6561500</v>
      </c>
      <c r="D10" s="325">
        <v>6</v>
      </c>
      <c r="E10" s="325"/>
      <c r="F10" s="326">
        <f t="shared" si="0"/>
        <v>1500</v>
      </c>
      <c r="G10" s="326"/>
      <c r="H10" s="322" t="s">
        <v>219</v>
      </c>
      <c r="I10" s="322" t="s">
        <v>123</v>
      </c>
      <c r="J10" s="322"/>
      <c r="K10" s="327"/>
      <c r="L10" s="327"/>
      <c r="M10" s="327"/>
      <c r="N10" s="327"/>
    </row>
    <row r="11" spans="1:14" s="148" customFormat="1" ht="15.75" thickBot="1">
      <c r="A11" s="450">
        <f>'1-συμβολαια'!A5</f>
        <v>0</v>
      </c>
      <c r="B11" s="451" t="str">
        <f>'1-συμβολαια'!C5</f>
        <v>δανείου ΤΟΚΟΙ</v>
      </c>
      <c r="C11" s="452">
        <f>'1-συμβολαια'!D5</f>
        <v>11351219</v>
      </c>
      <c r="D11" s="453">
        <v>6</v>
      </c>
      <c r="E11" s="453"/>
      <c r="F11" s="454">
        <f t="shared" si="0"/>
        <v>1500</v>
      </c>
      <c r="G11" s="454"/>
      <c r="H11" s="439" t="s">
        <v>219</v>
      </c>
      <c r="I11" s="439" t="s">
        <v>123</v>
      </c>
      <c r="J11" s="439"/>
      <c r="K11" s="455"/>
      <c r="L11" s="455"/>
      <c r="M11" s="455"/>
      <c r="N11" s="455"/>
    </row>
    <row r="12" spans="1:14" ht="15.75">
      <c r="A12" s="585" t="s">
        <v>58</v>
      </c>
      <c r="B12" s="586"/>
      <c r="C12" s="586"/>
      <c r="D12" s="586"/>
      <c r="E12" s="587"/>
      <c r="F12" s="334">
        <f>SUM(F3:F11)</f>
        <v>9300</v>
      </c>
      <c r="G12" s="334">
        <f>SUM(G3:G11)</f>
        <v>3900</v>
      </c>
    </row>
    <row r="13" spans="1:14" ht="15.75">
      <c r="H13" s="150" t="s">
        <v>132</v>
      </c>
      <c r="I13" s="151"/>
      <c r="J13" s="151"/>
      <c r="K13" s="151"/>
      <c r="L13" s="151"/>
      <c r="M13" s="151"/>
    </row>
    <row r="14" spans="1:14" ht="15.75">
      <c r="I14" s="151" t="s">
        <v>133</v>
      </c>
      <c r="J14" s="151"/>
      <c r="K14" s="151"/>
      <c r="L14" s="151"/>
      <c r="M14" s="84"/>
    </row>
    <row r="15" spans="1:14" ht="15.75">
      <c r="J15" s="150" t="s">
        <v>134</v>
      </c>
    </row>
    <row r="16" spans="1:14">
      <c r="A16" s="2"/>
    </row>
    <row r="17" spans="2:12" ht="15.75">
      <c r="B17" s="384" t="s">
        <v>504</v>
      </c>
    </row>
    <row r="18" spans="2:12" ht="15.75">
      <c r="B18" s="3"/>
      <c r="C18" s="246" t="s">
        <v>59</v>
      </c>
      <c r="D18" s="3"/>
      <c r="H18" s="2"/>
      <c r="I18" s="2"/>
      <c r="J18" s="2"/>
    </row>
    <row r="20" spans="2:12">
      <c r="B20" s="142"/>
    </row>
    <row r="21" spans="2:12">
      <c r="B21" s="143"/>
    </row>
    <row r="23" spans="2:12">
      <c r="F23" s="7"/>
      <c r="G23" s="7"/>
      <c r="H23" s="7"/>
      <c r="I23" s="7"/>
      <c r="J23" s="7"/>
      <c r="K23" s="7"/>
      <c r="L23" s="7"/>
    </row>
    <row r="24" spans="2:12"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4"/>
  <sheetViews>
    <sheetView workbookViewId="0">
      <pane ySplit="2" topLeftCell="A3" activePane="bottomLeft" state="frozen"/>
      <selection pane="bottomLeft" activeCell="I17" sqref="I17"/>
    </sheetView>
  </sheetViews>
  <sheetFormatPr defaultRowHeight="11.25"/>
  <cols>
    <col min="1" max="1" width="7.28515625" style="7" bestFit="1" customWidth="1"/>
    <col min="2" max="2" width="16.85546875" style="90" bestFit="1" customWidth="1"/>
    <col min="3" max="3" width="7.28515625" style="7" bestFit="1" customWidth="1"/>
    <col min="4" max="4" width="28.85546875" style="7" customWidth="1"/>
    <col min="5" max="5" width="26.57031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10.85546875" style="7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39" t="s">
        <v>1</v>
      </c>
      <c r="B1" s="604" t="s">
        <v>0</v>
      </c>
      <c r="C1" s="606" t="s">
        <v>11</v>
      </c>
      <c r="D1" s="606"/>
      <c r="E1" s="606"/>
      <c r="F1" s="606"/>
      <c r="G1" s="606"/>
      <c r="H1" s="607" t="s">
        <v>12</v>
      </c>
      <c r="I1" s="607"/>
      <c r="J1" s="607"/>
      <c r="K1" s="607"/>
      <c r="L1" s="607"/>
      <c r="M1" s="607"/>
      <c r="N1" s="607"/>
      <c r="O1" s="610" t="s">
        <v>85</v>
      </c>
      <c r="P1" s="608" t="s">
        <v>220</v>
      </c>
      <c r="Q1" s="598" t="s">
        <v>29</v>
      </c>
      <c r="R1" s="599"/>
      <c r="S1" s="599"/>
      <c r="T1" s="599"/>
      <c r="U1" s="600"/>
    </row>
    <row r="2" spans="1:24" ht="24" customHeight="1" thickBot="1">
      <c r="A2" s="540"/>
      <c r="B2" s="605"/>
      <c r="C2" s="367" t="s">
        <v>45</v>
      </c>
      <c r="D2" s="367" t="s">
        <v>46</v>
      </c>
      <c r="E2" s="367" t="s">
        <v>47</v>
      </c>
      <c r="F2" s="367" t="s">
        <v>48</v>
      </c>
      <c r="G2" s="35" t="s">
        <v>49</v>
      </c>
      <c r="H2" s="367" t="s">
        <v>45</v>
      </c>
      <c r="I2" s="367" t="s">
        <v>46</v>
      </c>
      <c r="J2" s="367" t="s">
        <v>47</v>
      </c>
      <c r="K2" s="367" t="s">
        <v>48</v>
      </c>
      <c r="L2" s="367" t="s">
        <v>49</v>
      </c>
      <c r="M2" s="367" t="s">
        <v>50</v>
      </c>
      <c r="N2" s="36" t="s">
        <v>51</v>
      </c>
      <c r="O2" s="611"/>
      <c r="P2" s="609"/>
      <c r="Q2" s="601"/>
      <c r="R2" s="602"/>
      <c r="S2" s="602"/>
      <c r="T2" s="602"/>
      <c r="U2" s="603"/>
    </row>
    <row r="3" spans="1:24" s="5" customFormat="1">
      <c r="A3" s="425" t="str">
        <f>'1-συμβολαια'!A3</f>
        <v>1ο</v>
      </c>
      <c r="B3" s="337" t="str">
        <f>'1-συμβολαια'!C3</f>
        <v>δάνειο τοκοχρεωλυτικό</v>
      </c>
      <c r="C3" s="295">
        <v>1</v>
      </c>
      <c r="D3" s="298" t="s">
        <v>534</v>
      </c>
      <c r="E3" s="295"/>
      <c r="F3" s="295"/>
      <c r="G3" s="295"/>
      <c r="H3" s="295">
        <v>2</v>
      </c>
      <c r="I3" s="295" t="s">
        <v>533</v>
      </c>
      <c r="J3" s="295" t="s">
        <v>532</v>
      </c>
      <c r="K3" s="295"/>
      <c r="L3" s="295"/>
      <c r="M3" s="295"/>
      <c r="N3" s="295"/>
      <c r="O3" s="321">
        <v>1</v>
      </c>
      <c r="P3" s="294">
        <f>O3*('2-δικαιώμ'!N3+'3-φύλλα2α'!F9)</f>
        <v>1900</v>
      </c>
      <c r="Q3" s="380" t="s">
        <v>139</v>
      </c>
      <c r="R3" s="380" t="s">
        <v>138</v>
      </c>
      <c r="S3" s="380" t="s">
        <v>140</v>
      </c>
      <c r="T3" s="380"/>
      <c r="U3" s="449"/>
    </row>
    <row r="4" spans="1:24" s="5" customFormat="1">
      <c r="A4" s="319">
        <f>'1-συμβολαια'!A4</f>
        <v>0</v>
      </c>
      <c r="B4" s="320" t="str">
        <f>'1-συμβολαια'!C4</f>
        <v>υποθήκη δανείου</v>
      </c>
      <c r="C4" s="298">
        <v>1</v>
      </c>
      <c r="D4" s="298" t="s">
        <v>534</v>
      </c>
      <c r="E4" s="295"/>
      <c r="F4" s="295"/>
      <c r="G4" s="295"/>
      <c r="H4" s="295">
        <v>2</v>
      </c>
      <c r="I4" s="295" t="s">
        <v>533</v>
      </c>
      <c r="J4" s="295" t="s">
        <v>532</v>
      </c>
      <c r="K4" s="298"/>
      <c r="L4" s="298"/>
      <c r="M4" s="298"/>
      <c r="N4" s="298"/>
      <c r="O4" s="293">
        <v>1</v>
      </c>
      <c r="P4" s="317">
        <f>O4*('2-δικαιώμ'!N4+'3-φύλλα2α'!F10)</f>
        <v>1900</v>
      </c>
      <c r="Q4" s="322" t="s">
        <v>139</v>
      </c>
      <c r="R4" s="322" t="s">
        <v>138</v>
      </c>
      <c r="S4" s="322" t="s">
        <v>140</v>
      </c>
      <c r="T4" s="322"/>
      <c r="U4" s="297"/>
    </row>
    <row r="5" spans="1:24" s="5" customFormat="1" ht="12" thickBot="1">
      <c r="A5" s="428">
        <f>'1-συμβολαια'!A5</f>
        <v>0</v>
      </c>
      <c r="B5" s="438" t="str">
        <f>'1-συμβολαια'!C5</f>
        <v>δανείου ΤΟΚΟΙ</v>
      </c>
      <c r="C5" s="433">
        <v>1</v>
      </c>
      <c r="D5" s="298" t="s">
        <v>534</v>
      </c>
      <c r="E5" s="295"/>
      <c r="F5" s="295"/>
      <c r="G5" s="295"/>
      <c r="H5" s="295">
        <v>2</v>
      </c>
      <c r="I5" s="295" t="s">
        <v>533</v>
      </c>
      <c r="J5" s="295" t="s">
        <v>532</v>
      </c>
      <c r="K5" s="433"/>
      <c r="L5" s="433"/>
      <c r="M5" s="433"/>
      <c r="N5" s="433"/>
      <c r="O5" s="431">
        <v>1</v>
      </c>
      <c r="P5" s="432">
        <f>O5*('2-δικαιώμ'!N5+'3-φύλλα2α'!F11)</f>
        <v>1900</v>
      </c>
      <c r="Q5" s="439" t="s">
        <v>139</v>
      </c>
      <c r="R5" s="439" t="s">
        <v>138</v>
      </c>
      <c r="S5" s="439" t="s">
        <v>140</v>
      </c>
      <c r="T5" s="439"/>
      <c r="U5" s="440"/>
    </row>
    <row r="6" spans="1:24">
      <c r="A6" s="537" t="s">
        <v>45</v>
      </c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168">
        <f>SUM(P3:P5)</f>
        <v>5700</v>
      </c>
    </row>
    <row r="8" spans="1:24">
      <c r="Q8" s="172" t="s">
        <v>135</v>
      </c>
      <c r="R8" s="369"/>
      <c r="S8" s="369"/>
      <c r="T8" s="369"/>
      <c r="U8" s="369"/>
      <c r="V8" s="369"/>
      <c r="W8" s="369"/>
      <c r="X8" s="369"/>
    </row>
    <row r="9" spans="1:24">
      <c r="R9" s="124" t="s">
        <v>136</v>
      </c>
      <c r="S9" s="124"/>
      <c r="T9" s="124"/>
      <c r="U9" s="124"/>
      <c r="V9" s="124"/>
      <c r="W9" s="124"/>
      <c r="X9" s="124"/>
    </row>
    <row r="10" spans="1:24">
      <c r="S10" s="172" t="s">
        <v>137</v>
      </c>
    </row>
    <row r="13" spans="1:24">
      <c r="B13" s="142"/>
    </row>
    <row r="14" spans="1:24">
      <c r="B14" s="143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1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39" t="s">
        <v>1</v>
      </c>
      <c r="B1" s="604" t="s">
        <v>0</v>
      </c>
      <c r="C1" s="545" t="s">
        <v>7</v>
      </c>
      <c r="D1" s="612" t="s">
        <v>3</v>
      </c>
      <c r="E1" s="613"/>
      <c r="F1" s="614" t="s">
        <v>507</v>
      </c>
      <c r="G1" s="615"/>
      <c r="H1" s="615"/>
      <c r="I1" s="615"/>
      <c r="J1" s="615"/>
      <c r="K1" s="615"/>
      <c r="L1" s="616"/>
      <c r="M1" s="617" t="s">
        <v>395</v>
      </c>
      <c r="N1" s="618"/>
      <c r="O1" s="619" t="s">
        <v>245</v>
      </c>
      <c r="P1" s="620"/>
      <c r="Q1" s="621" t="s">
        <v>394</v>
      </c>
      <c r="R1" s="623" t="s">
        <v>164</v>
      </c>
      <c r="S1" s="623"/>
      <c r="T1" s="623"/>
      <c r="U1" s="623"/>
      <c r="V1" s="623"/>
      <c r="W1" s="623"/>
      <c r="X1" s="623"/>
      <c r="Y1" s="623"/>
      <c r="Z1" s="623"/>
      <c r="AA1" s="623"/>
      <c r="AB1" s="623"/>
      <c r="AC1" s="623"/>
      <c r="AD1" s="623"/>
      <c r="AE1" s="623"/>
      <c r="AF1" s="623"/>
      <c r="AG1" s="623"/>
      <c r="AH1" s="623"/>
      <c r="AI1" s="623"/>
      <c r="AJ1" s="623"/>
      <c r="AK1" s="623"/>
      <c r="AL1" s="623"/>
      <c r="AM1" s="623"/>
      <c r="AN1" s="623"/>
      <c r="AO1" s="623"/>
    </row>
    <row r="2" spans="1:41" ht="23.25" thickBot="1">
      <c r="A2" s="540"/>
      <c r="B2" s="605"/>
      <c r="C2" s="546"/>
      <c r="D2" s="176" t="s">
        <v>4</v>
      </c>
      <c r="E2" s="160" t="s">
        <v>9</v>
      </c>
      <c r="F2" s="247" t="s">
        <v>4</v>
      </c>
      <c r="G2" s="177" t="s">
        <v>515</v>
      </c>
      <c r="H2" s="397" t="s">
        <v>45</v>
      </c>
      <c r="I2" s="247" t="s">
        <v>515</v>
      </c>
      <c r="J2" s="381" t="s">
        <v>351</v>
      </c>
      <c r="K2" s="381" t="s">
        <v>373</v>
      </c>
      <c r="L2" s="382" t="s">
        <v>353</v>
      </c>
      <c r="M2" s="247" t="s">
        <v>23</v>
      </c>
      <c r="N2" s="383" t="s">
        <v>86</v>
      </c>
      <c r="O2" s="247" t="s">
        <v>23</v>
      </c>
      <c r="P2" s="422" t="s">
        <v>515</v>
      </c>
      <c r="Q2" s="622"/>
      <c r="R2" s="385" t="s">
        <v>119</v>
      </c>
      <c r="S2" s="179" t="s">
        <v>162</v>
      </c>
      <c r="T2" s="385" t="s">
        <v>120</v>
      </c>
      <c r="U2" s="385" t="s">
        <v>247</v>
      </c>
      <c r="V2" s="179" t="s">
        <v>121</v>
      </c>
      <c r="W2" s="179" t="s">
        <v>248</v>
      </c>
      <c r="X2" s="179" t="s">
        <v>141</v>
      </c>
      <c r="Y2" s="179" t="s">
        <v>163</v>
      </c>
      <c r="Z2" s="179" t="s">
        <v>142</v>
      </c>
      <c r="AA2" s="179" t="s">
        <v>249</v>
      </c>
      <c r="AB2" s="179" t="s">
        <v>143</v>
      </c>
      <c r="AC2" s="179" t="s">
        <v>250</v>
      </c>
      <c r="AD2" s="179" t="s">
        <v>144</v>
      </c>
      <c r="AE2" s="179" t="s">
        <v>262</v>
      </c>
      <c r="AF2" s="179" t="s">
        <v>263</v>
      </c>
      <c r="AG2" s="291" t="s">
        <v>264</v>
      </c>
      <c r="AH2" s="179" t="s">
        <v>265</v>
      </c>
      <c r="AI2" s="179" t="s">
        <v>266</v>
      </c>
      <c r="AJ2" s="179" t="s">
        <v>455</v>
      </c>
      <c r="AK2" s="179" t="s">
        <v>456</v>
      </c>
      <c r="AL2" s="179"/>
      <c r="AM2" s="374" t="s">
        <v>90</v>
      </c>
      <c r="AN2" s="275" t="s">
        <v>45</v>
      </c>
      <c r="AO2" s="276" t="s">
        <v>29</v>
      </c>
    </row>
    <row r="3" spans="1:41" s="5" customFormat="1">
      <c r="A3" s="425" t="str">
        <f>'1-συμβολαια'!A3</f>
        <v>1ο</v>
      </c>
      <c r="B3" s="337" t="str">
        <f>'1-συμβολαια'!C3</f>
        <v>δάνειο τοκοχρεωλυτικό</v>
      </c>
      <c r="C3" s="321">
        <f>'1-συμβολαια'!D3</f>
        <v>5965000</v>
      </c>
      <c r="D3" s="460">
        <f>'3-φύλλα2α'!D9</f>
        <v>6</v>
      </c>
      <c r="E3" s="460">
        <f>'3-φύλλα2α'!E9</f>
        <v>6</v>
      </c>
      <c r="F3" s="295">
        <v>2</v>
      </c>
      <c r="G3" s="295">
        <v>2</v>
      </c>
      <c r="H3" s="294">
        <f t="shared" ref="H3:H5" si="0">F3*D3*300</f>
        <v>3600</v>
      </c>
      <c r="I3" s="294">
        <f t="shared" ref="I3:I5" si="1">G3*E3*300</f>
        <v>3600</v>
      </c>
      <c r="J3" s="461">
        <f t="shared" ref="J3:J5" si="2">H3*5%</f>
        <v>180</v>
      </c>
      <c r="K3" s="461">
        <f t="shared" ref="K3:K5" si="3">H3*5%</f>
        <v>180</v>
      </c>
      <c r="L3" s="461">
        <f t="shared" ref="L3:L5" si="4">H3*1%</f>
        <v>36</v>
      </c>
      <c r="M3" s="461">
        <f t="shared" ref="M3:M5" si="5">H3-O3</f>
        <v>3204</v>
      </c>
      <c r="N3" s="461">
        <f t="shared" ref="N3:N5" si="6">I3-P3</f>
        <v>3204</v>
      </c>
      <c r="O3" s="461">
        <f t="shared" ref="O3:O5" si="7">J3+K3+L3</f>
        <v>396</v>
      </c>
      <c r="P3" s="461">
        <f t="shared" ref="P3:P5" si="8">I3*11%</f>
        <v>396</v>
      </c>
      <c r="Q3" s="461">
        <f t="shared" ref="Q3:Q5" si="9">O3-P3</f>
        <v>0</v>
      </c>
      <c r="R3" s="372"/>
      <c r="S3" s="380"/>
      <c r="T3" s="372"/>
      <c r="U3" s="372"/>
      <c r="V3" s="380"/>
      <c r="W3" s="380"/>
      <c r="X3" s="380"/>
      <c r="Y3" s="372"/>
      <c r="Z3" s="380"/>
      <c r="AA3" s="372"/>
      <c r="AB3" s="380"/>
      <c r="AC3" s="380"/>
      <c r="AD3" s="380"/>
      <c r="AE3" s="380"/>
      <c r="AF3" s="380"/>
      <c r="AG3" s="380"/>
      <c r="AH3" s="380"/>
      <c r="AI3" s="380"/>
      <c r="AJ3" s="380"/>
      <c r="AK3" s="380"/>
      <c r="AL3" s="380"/>
      <c r="AM3" s="372">
        <f t="shared" ref="AM3:AM5" si="10">U3+Y3+AA3+AI3+AK3</f>
        <v>0</v>
      </c>
      <c r="AN3" s="372">
        <f t="shared" ref="AN3:AN5" si="11">R3+S3+T3+V3+W3+X3+Z3+AB3+AC3+AD3+AE3++AF3+AG3+AH3+AJ3</f>
        <v>0</v>
      </c>
      <c r="AO3" s="449"/>
    </row>
    <row r="4" spans="1:41" s="5" customFormat="1">
      <c r="A4" s="319">
        <f>'1-συμβολαια'!A4</f>
        <v>0</v>
      </c>
      <c r="B4" s="320" t="str">
        <f>'1-συμβολαια'!C4</f>
        <v>υποθήκη δανείου</v>
      </c>
      <c r="C4" s="321">
        <f>'1-συμβολαια'!D4</f>
        <v>6561500</v>
      </c>
      <c r="D4" s="335">
        <f>'3-φύλλα2α'!D10</f>
        <v>6</v>
      </c>
      <c r="E4" s="335">
        <f>'3-φύλλα2α'!E10</f>
        <v>0</v>
      </c>
      <c r="F4" s="298"/>
      <c r="G4" s="298"/>
      <c r="H4" s="317">
        <f t="shared" si="0"/>
        <v>0</v>
      </c>
      <c r="I4" s="317">
        <f t="shared" si="1"/>
        <v>0</v>
      </c>
      <c r="J4" s="336">
        <f t="shared" si="2"/>
        <v>0</v>
      </c>
      <c r="K4" s="336">
        <f t="shared" si="3"/>
        <v>0</v>
      </c>
      <c r="L4" s="336">
        <f t="shared" si="4"/>
        <v>0</v>
      </c>
      <c r="M4" s="336">
        <f t="shared" si="5"/>
        <v>0</v>
      </c>
      <c r="N4" s="336">
        <f t="shared" si="6"/>
        <v>0</v>
      </c>
      <c r="O4" s="336">
        <f t="shared" si="7"/>
        <v>0</v>
      </c>
      <c r="P4" s="336">
        <f t="shared" si="8"/>
        <v>0</v>
      </c>
      <c r="Q4" s="336">
        <f t="shared" si="9"/>
        <v>0</v>
      </c>
      <c r="R4" s="371"/>
      <c r="S4" s="322"/>
      <c r="T4" s="371">
        <v>1800</v>
      </c>
      <c r="U4" s="371">
        <v>100</v>
      </c>
      <c r="V4" s="322"/>
      <c r="W4" s="322"/>
      <c r="X4" s="322"/>
      <c r="Y4" s="371"/>
      <c r="Z4" s="322"/>
      <c r="AA4" s="371"/>
      <c r="AB4" s="322"/>
      <c r="AC4" s="322"/>
      <c r="AD4" s="322"/>
      <c r="AE4" s="322"/>
      <c r="AF4" s="380"/>
      <c r="AG4" s="380"/>
      <c r="AH4" s="380"/>
      <c r="AI4" s="380"/>
      <c r="AJ4" s="380"/>
      <c r="AK4" s="380"/>
      <c r="AL4" s="380"/>
      <c r="AM4" s="372">
        <f t="shared" si="10"/>
        <v>100</v>
      </c>
      <c r="AN4" s="372">
        <f t="shared" si="11"/>
        <v>1800</v>
      </c>
      <c r="AO4" s="297"/>
    </row>
    <row r="5" spans="1:41" s="5" customFormat="1" ht="12" thickBot="1">
      <c r="A5" s="428">
        <f>'1-συμβολαια'!A5</f>
        <v>0</v>
      </c>
      <c r="B5" s="438" t="str">
        <f>'1-συμβολαια'!C5</f>
        <v>δανείου ΤΟΚΟΙ</v>
      </c>
      <c r="C5" s="431">
        <f>'1-συμβολαια'!D5</f>
        <v>11351219</v>
      </c>
      <c r="D5" s="462">
        <f>'3-φύλλα2α'!D11</f>
        <v>6</v>
      </c>
      <c r="E5" s="462">
        <f>'3-φύλλα2α'!E11</f>
        <v>0</v>
      </c>
      <c r="F5" s="433"/>
      <c r="G5" s="433"/>
      <c r="H5" s="432">
        <f t="shared" si="0"/>
        <v>0</v>
      </c>
      <c r="I5" s="432">
        <f t="shared" si="1"/>
        <v>0</v>
      </c>
      <c r="J5" s="463">
        <f t="shared" si="2"/>
        <v>0</v>
      </c>
      <c r="K5" s="463">
        <f t="shared" si="3"/>
        <v>0</v>
      </c>
      <c r="L5" s="463">
        <f t="shared" si="4"/>
        <v>0</v>
      </c>
      <c r="M5" s="463">
        <f t="shared" si="5"/>
        <v>0</v>
      </c>
      <c r="N5" s="463">
        <f t="shared" si="6"/>
        <v>0</v>
      </c>
      <c r="O5" s="463">
        <f t="shared" si="7"/>
        <v>0</v>
      </c>
      <c r="P5" s="463">
        <f t="shared" si="8"/>
        <v>0</v>
      </c>
      <c r="Q5" s="463">
        <f t="shared" si="9"/>
        <v>0</v>
      </c>
      <c r="R5" s="464"/>
      <c r="S5" s="439"/>
      <c r="T5" s="464"/>
      <c r="U5" s="464"/>
      <c r="V5" s="439"/>
      <c r="W5" s="439"/>
      <c r="X5" s="439"/>
      <c r="Y5" s="464"/>
      <c r="Z5" s="439"/>
      <c r="AA5" s="464"/>
      <c r="AB5" s="439"/>
      <c r="AC5" s="439"/>
      <c r="AD5" s="439"/>
      <c r="AE5" s="439"/>
      <c r="AF5" s="439"/>
      <c r="AG5" s="439"/>
      <c r="AH5" s="439"/>
      <c r="AI5" s="439"/>
      <c r="AJ5" s="439"/>
      <c r="AK5" s="439"/>
      <c r="AL5" s="439"/>
      <c r="AM5" s="464">
        <f t="shared" si="10"/>
        <v>0</v>
      </c>
      <c r="AN5" s="464">
        <f t="shared" si="11"/>
        <v>0</v>
      </c>
      <c r="AO5" s="440"/>
    </row>
    <row r="6" spans="1:41">
      <c r="A6" s="537" t="s">
        <v>45</v>
      </c>
      <c r="B6" s="538"/>
      <c r="C6" s="538"/>
      <c r="D6" s="538"/>
      <c r="E6" s="538"/>
      <c r="F6" s="168">
        <f t="shared" ref="F6:W6" si="12">SUM(F3:F5)</f>
        <v>2</v>
      </c>
      <c r="G6" s="168">
        <f t="shared" si="12"/>
        <v>2</v>
      </c>
      <c r="H6" s="168">
        <f t="shared" si="12"/>
        <v>3600</v>
      </c>
      <c r="I6" s="168">
        <f t="shared" si="12"/>
        <v>3600</v>
      </c>
      <c r="J6" s="168">
        <f t="shared" si="12"/>
        <v>180</v>
      </c>
      <c r="K6" s="168">
        <f t="shared" si="12"/>
        <v>180</v>
      </c>
      <c r="L6" s="168">
        <f t="shared" si="12"/>
        <v>36</v>
      </c>
      <c r="M6" s="168">
        <f t="shared" si="12"/>
        <v>3204</v>
      </c>
      <c r="N6" s="168">
        <f t="shared" si="12"/>
        <v>3204</v>
      </c>
      <c r="O6" s="168">
        <f t="shared" si="12"/>
        <v>396</v>
      </c>
      <c r="P6" s="168">
        <f t="shared" si="12"/>
        <v>396</v>
      </c>
      <c r="Q6" s="168">
        <f t="shared" si="12"/>
        <v>0</v>
      </c>
      <c r="R6" s="168">
        <f t="shared" si="12"/>
        <v>0</v>
      </c>
      <c r="S6" s="168">
        <f t="shared" si="12"/>
        <v>0</v>
      </c>
      <c r="T6" s="168">
        <f t="shared" si="12"/>
        <v>1800</v>
      </c>
      <c r="U6" s="168">
        <f t="shared" si="12"/>
        <v>100</v>
      </c>
      <c r="V6" s="168">
        <f t="shared" si="12"/>
        <v>0</v>
      </c>
      <c r="W6" s="168">
        <f t="shared" si="12"/>
        <v>0</v>
      </c>
      <c r="X6" s="168"/>
      <c r="Y6" s="168"/>
      <c r="Z6" s="168"/>
      <c r="AA6" s="168">
        <f t="shared" ref="AA6:AF6" si="13">SUM(AA3:AA5)</f>
        <v>0</v>
      </c>
      <c r="AB6" s="168">
        <f t="shared" si="13"/>
        <v>0</v>
      </c>
      <c r="AC6" s="168">
        <f t="shared" si="13"/>
        <v>0</v>
      </c>
      <c r="AD6" s="168">
        <f t="shared" si="13"/>
        <v>0</v>
      </c>
      <c r="AE6" s="168">
        <f t="shared" si="13"/>
        <v>0</v>
      </c>
      <c r="AF6" s="168">
        <f t="shared" si="13"/>
        <v>0</v>
      </c>
      <c r="AG6" s="373"/>
      <c r="AH6" s="168">
        <f>SUM(AH3:AH5)</f>
        <v>0</v>
      </c>
      <c r="AI6" s="168">
        <f>SUM(AI3:AI5)</f>
        <v>0</v>
      </c>
      <c r="AJ6" s="168"/>
      <c r="AK6" s="168"/>
      <c r="AL6" s="168">
        <f>SUM(AL3:AL5)</f>
        <v>0</v>
      </c>
      <c r="AM6" s="168">
        <f>SUM(AM3:AM5)</f>
        <v>100</v>
      </c>
      <c r="AN6" s="168">
        <f>SUM(AN3:AN5)</f>
        <v>1800</v>
      </c>
    </row>
    <row r="8" spans="1:41">
      <c r="R8" s="391" t="s">
        <v>492</v>
      </c>
      <c r="S8" s="182"/>
      <c r="T8" s="386"/>
      <c r="U8" s="386"/>
      <c r="V8" s="182"/>
      <c r="W8" s="182"/>
      <c r="X8" s="183"/>
      <c r="Y8" s="183"/>
      <c r="Z8" s="183"/>
      <c r="AA8" s="183"/>
      <c r="AB8" s="183"/>
      <c r="AC8" s="183"/>
      <c r="AD8" s="183"/>
      <c r="AE8" s="84"/>
      <c r="AF8" s="84"/>
      <c r="AG8" s="84"/>
      <c r="AH8" s="84"/>
      <c r="AI8" s="84"/>
      <c r="AJ8" s="84"/>
      <c r="AK8" s="84"/>
      <c r="AL8" s="84"/>
      <c r="AM8" s="84"/>
      <c r="AN8" s="84"/>
    </row>
    <row r="9" spans="1:41">
      <c r="B9" s="7"/>
      <c r="C9" s="7"/>
      <c r="D9" s="7"/>
      <c r="E9" s="7"/>
      <c r="R9" s="387"/>
      <c r="S9" s="184" t="s">
        <v>489</v>
      </c>
      <c r="T9" s="387"/>
      <c r="U9" s="387"/>
      <c r="V9" s="183"/>
      <c r="W9" s="183"/>
      <c r="X9" s="183"/>
      <c r="Y9" s="183"/>
      <c r="Z9" s="183"/>
      <c r="AA9" s="183"/>
      <c r="AB9" s="183"/>
      <c r="AC9" s="183"/>
      <c r="AD9" s="183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R10" s="387"/>
      <c r="S10" s="183"/>
      <c r="T10" s="391" t="s">
        <v>221</v>
      </c>
      <c r="U10" s="387"/>
      <c r="V10" s="183"/>
      <c r="W10" s="183"/>
      <c r="X10" s="183"/>
      <c r="Y10" s="183"/>
      <c r="Z10" s="183"/>
      <c r="AA10" s="183"/>
      <c r="AB10" s="183"/>
      <c r="AC10" s="183"/>
      <c r="AD10" s="183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 ht="15.75">
      <c r="B11" s="384" t="s">
        <v>506</v>
      </c>
      <c r="R11" s="387"/>
      <c r="S11" s="183"/>
      <c r="T11" s="387"/>
      <c r="U11" s="388" t="s">
        <v>222</v>
      </c>
      <c r="V11" s="183"/>
      <c r="W11" s="183"/>
      <c r="X11" s="183"/>
      <c r="Y11" s="183"/>
      <c r="Z11" s="183"/>
      <c r="AA11" s="183"/>
      <c r="AB11" s="183"/>
      <c r="AC11" s="183"/>
      <c r="AD11" s="183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>
      <c r="R12" s="387"/>
      <c r="S12" s="183"/>
      <c r="T12" s="387"/>
      <c r="U12" s="387"/>
      <c r="V12" s="181" t="s">
        <v>490</v>
      </c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84"/>
      <c r="AN12" s="84"/>
    </row>
    <row r="13" spans="1:41">
      <c r="B13" s="403"/>
      <c r="R13" s="387"/>
      <c r="S13" s="183"/>
      <c r="T13" s="387"/>
      <c r="U13" s="387"/>
      <c r="V13" s="183"/>
      <c r="W13" s="184" t="s">
        <v>223</v>
      </c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84"/>
      <c r="AN13" s="84"/>
    </row>
    <row r="14" spans="1:41">
      <c r="B14" s="403"/>
      <c r="R14" s="387"/>
      <c r="S14" s="183"/>
      <c r="T14" s="387"/>
      <c r="U14" s="387"/>
      <c r="V14" s="183"/>
      <c r="W14" s="183"/>
      <c r="X14" s="181" t="s">
        <v>224</v>
      </c>
      <c r="Y14" s="181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84"/>
      <c r="AN14" s="84"/>
    </row>
    <row r="15" spans="1:41">
      <c r="B15" s="403"/>
      <c r="H15" s="7">
        <f>H3/G3</f>
        <v>1800</v>
      </c>
      <c r="R15" s="387"/>
      <c r="S15" s="183"/>
      <c r="T15" s="387"/>
      <c r="U15" s="387"/>
      <c r="V15" s="183"/>
      <c r="W15" s="183"/>
      <c r="X15" s="183"/>
      <c r="Y15" s="184" t="s">
        <v>251</v>
      </c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84"/>
      <c r="AN15" s="84"/>
    </row>
    <row r="16" spans="1:41">
      <c r="B16" s="403"/>
      <c r="R16" s="387"/>
      <c r="S16" s="183"/>
      <c r="T16" s="387"/>
      <c r="U16" s="387"/>
      <c r="V16" s="183"/>
      <c r="W16" s="183"/>
      <c r="X16" s="183"/>
      <c r="Y16" s="183"/>
      <c r="Z16" s="181" t="s">
        <v>225</v>
      </c>
      <c r="AA16" s="184"/>
      <c r="AB16" s="183"/>
      <c r="AC16" s="183"/>
      <c r="AD16" s="183"/>
      <c r="AE16" s="183"/>
      <c r="AF16" s="183"/>
      <c r="AG16" s="183"/>
      <c r="AH16" s="183"/>
      <c r="AI16" s="183"/>
      <c r="AJ16" s="183"/>
      <c r="AK16" s="183"/>
      <c r="AL16" s="183"/>
      <c r="AM16" s="84"/>
      <c r="AN16" s="84"/>
      <c r="AO16" s="180"/>
    </row>
    <row r="17" spans="2:41">
      <c r="B17" s="403"/>
      <c r="H17" s="7" t="s">
        <v>525</v>
      </c>
      <c r="R17" s="387"/>
      <c r="S17" s="183"/>
      <c r="T17" s="387"/>
      <c r="U17" s="387"/>
      <c r="V17" s="183"/>
      <c r="W17" s="183"/>
      <c r="X17" s="183"/>
      <c r="Y17" s="183"/>
      <c r="Z17" s="184"/>
      <c r="AA17" s="184" t="s">
        <v>252</v>
      </c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84"/>
      <c r="AN17" s="84"/>
      <c r="AO17" s="180"/>
    </row>
    <row r="18" spans="2:41">
      <c r="B18" s="403"/>
      <c r="R18" s="387"/>
      <c r="S18" s="183"/>
      <c r="T18" s="387"/>
      <c r="U18" s="387"/>
      <c r="V18" s="183"/>
      <c r="W18" s="183"/>
      <c r="X18" s="183"/>
      <c r="Y18" s="183"/>
      <c r="Z18" s="183"/>
      <c r="AA18" s="183"/>
      <c r="AB18" s="181" t="s">
        <v>226</v>
      </c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84"/>
      <c r="AN18" s="184"/>
    </row>
    <row r="19" spans="2:41">
      <c r="D19" s="332"/>
      <c r="F19" s="332"/>
      <c r="R19" s="387"/>
      <c r="S19" s="183"/>
      <c r="T19" s="387"/>
      <c r="U19" s="387"/>
      <c r="V19" s="183"/>
      <c r="W19" s="183"/>
      <c r="X19" s="183"/>
      <c r="Y19" s="183"/>
      <c r="Z19" s="183"/>
      <c r="AA19" s="183"/>
      <c r="AB19" s="183"/>
      <c r="AC19" s="184" t="s">
        <v>227</v>
      </c>
      <c r="AD19" s="183"/>
      <c r="AE19" s="183"/>
      <c r="AF19" s="183"/>
      <c r="AG19" s="183"/>
      <c r="AH19" s="183"/>
      <c r="AI19" s="183"/>
      <c r="AJ19" s="183"/>
      <c r="AK19" s="183"/>
      <c r="AL19" s="183"/>
      <c r="AM19" s="84"/>
      <c r="AN19" s="84"/>
    </row>
    <row r="20" spans="2:41">
      <c r="D20" s="332"/>
      <c r="F20" s="2"/>
      <c r="R20" s="387"/>
      <c r="S20" s="183"/>
      <c r="T20" s="387"/>
      <c r="U20" s="387"/>
      <c r="V20" s="183"/>
      <c r="W20" s="183"/>
      <c r="X20" s="183"/>
      <c r="Y20" s="183"/>
      <c r="Z20" s="183"/>
      <c r="AA20" s="183"/>
      <c r="AB20" s="183"/>
      <c r="AC20" s="183"/>
      <c r="AD20" s="181" t="s">
        <v>267</v>
      </c>
      <c r="AE20" s="185"/>
      <c r="AF20" s="185"/>
      <c r="AG20" s="185"/>
      <c r="AH20" s="185"/>
      <c r="AI20" s="185"/>
      <c r="AJ20" s="185"/>
      <c r="AK20" s="185"/>
      <c r="AL20" s="185"/>
      <c r="AM20" s="184"/>
    </row>
    <row r="21" spans="2:41">
      <c r="D21" s="332"/>
      <c r="F21" s="2"/>
      <c r="R21" s="389"/>
      <c r="S21" s="84"/>
      <c r="T21" s="389"/>
      <c r="U21" s="389"/>
      <c r="V21" s="183"/>
      <c r="W21" s="183"/>
      <c r="X21" s="183"/>
      <c r="Y21" s="183"/>
      <c r="Z21" s="183"/>
      <c r="AA21" s="183"/>
      <c r="AB21" s="183"/>
      <c r="AC21" s="183"/>
      <c r="AD21" s="183"/>
      <c r="AE21" s="181" t="s">
        <v>268</v>
      </c>
      <c r="AF21" s="184"/>
      <c r="AG21" s="184"/>
      <c r="AH21" s="184"/>
      <c r="AI21" s="184"/>
      <c r="AJ21" s="184"/>
      <c r="AK21" s="184"/>
      <c r="AL21" s="184"/>
      <c r="AM21" s="84"/>
    </row>
    <row r="22" spans="2:41">
      <c r="D22" s="332"/>
      <c r="F22" s="2"/>
      <c r="R22" s="7"/>
      <c r="S22" s="2"/>
      <c r="T22" s="7"/>
      <c r="U22" s="7"/>
      <c r="AF22" s="184" t="s">
        <v>269</v>
      </c>
      <c r="AG22" s="185"/>
      <c r="AH22" s="185"/>
      <c r="AI22" s="185"/>
      <c r="AJ22" s="185"/>
      <c r="AK22" s="185"/>
    </row>
    <row r="23" spans="2:41">
      <c r="D23" s="332"/>
      <c r="E23" s="7"/>
      <c r="F23" s="2"/>
      <c r="M23" s="242"/>
      <c r="AF23" s="183"/>
      <c r="AG23" s="292" t="s">
        <v>270</v>
      </c>
      <c r="AH23" s="292"/>
      <c r="AI23" s="292"/>
      <c r="AJ23" s="292"/>
      <c r="AK23" s="292"/>
      <c r="AL23" s="292"/>
    </row>
    <row r="24" spans="2:41">
      <c r="D24" s="332"/>
      <c r="E24" s="7"/>
      <c r="F24" s="2"/>
      <c r="M24" s="242"/>
      <c r="AG24" s="183"/>
      <c r="AH24" s="181" t="s">
        <v>460</v>
      </c>
      <c r="AI24" s="183"/>
      <c r="AJ24" s="183"/>
      <c r="AK24" s="183"/>
      <c r="AL24" s="184"/>
    </row>
    <row r="25" spans="2:41">
      <c r="D25" s="332"/>
      <c r="F25" s="332"/>
      <c r="AI25" s="184" t="s">
        <v>457</v>
      </c>
      <c r="AJ25" s="184"/>
      <c r="AK25" s="184"/>
    </row>
    <row r="26" spans="2:41">
      <c r="D26" s="332"/>
      <c r="E26" s="370"/>
      <c r="F26" s="2"/>
      <c r="AJ26" s="181" t="s">
        <v>458</v>
      </c>
      <c r="AK26" s="183"/>
    </row>
    <row r="27" spans="2:41">
      <c r="D27" s="332"/>
      <c r="F27" s="2"/>
      <c r="AK27" s="184" t="s">
        <v>459</v>
      </c>
    </row>
    <row r="28" spans="2:41">
      <c r="D28" s="332"/>
      <c r="F28" s="2"/>
    </row>
    <row r="29" spans="2:41">
      <c r="D29" s="332"/>
      <c r="E29" s="7"/>
      <c r="F29" s="2"/>
    </row>
    <row r="30" spans="2:41">
      <c r="E30" s="7"/>
      <c r="F30" s="2"/>
    </row>
    <row r="31" spans="2:41">
      <c r="F31" s="332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8"/>
  <sheetViews>
    <sheetView workbookViewId="0">
      <pane ySplit="2" topLeftCell="A3" activePane="bottomLeft" state="frozen"/>
      <selection pane="bottomLeft" activeCell="A9" sqref="A9"/>
    </sheetView>
  </sheetViews>
  <sheetFormatPr defaultRowHeight="11.25"/>
  <cols>
    <col min="1" max="1" width="7.5703125" style="7" bestFit="1" customWidth="1"/>
    <col min="2" max="2" width="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24" t="s">
        <v>31</v>
      </c>
      <c r="B1" s="625"/>
      <c r="C1" s="625"/>
      <c r="D1" s="626"/>
      <c r="E1" s="637" t="s">
        <v>512</v>
      </c>
      <c r="F1" s="638"/>
      <c r="G1" s="638"/>
      <c r="H1" s="638"/>
      <c r="I1" s="638"/>
      <c r="J1" s="638"/>
      <c r="K1" s="638"/>
      <c r="L1" s="638"/>
      <c r="M1" s="638"/>
      <c r="N1" s="638"/>
      <c r="O1" s="638"/>
      <c r="P1" s="638"/>
      <c r="Q1" s="638"/>
      <c r="R1" s="621" t="s">
        <v>68</v>
      </c>
      <c r="S1" s="643" t="s">
        <v>154</v>
      </c>
      <c r="T1" s="624" t="s">
        <v>13</v>
      </c>
      <c r="U1" s="625"/>
      <c r="V1" s="625"/>
      <c r="W1" s="625"/>
      <c r="X1" s="625"/>
      <c r="Y1" s="625"/>
      <c r="Z1" s="625"/>
      <c r="AA1" s="625"/>
      <c r="AB1" s="625"/>
      <c r="AC1" s="626"/>
      <c r="AD1" s="636" t="s">
        <v>14</v>
      </c>
      <c r="AE1" s="636"/>
      <c r="AF1" s="636"/>
      <c r="AG1" s="636"/>
      <c r="AH1" s="636"/>
      <c r="AI1" s="636"/>
      <c r="AJ1" s="636"/>
      <c r="AK1" s="636"/>
      <c r="AL1" s="636"/>
      <c r="AM1" s="624" t="s">
        <v>15</v>
      </c>
      <c r="AN1" s="625"/>
      <c r="AO1" s="625"/>
      <c r="AP1" s="625"/>
      <c r="AQ1" s="625"/>
      <c r="AR1" s="625"/>
      <c r="AS1" s="625"/>
      <c r="AT1" s="625"/>
      <c r="AU1" s="625"/>
      <c r="AV1" s="626"/>
      <c r="AW1" s="627" t="s">
        <v>16</v>
      </c>
      <c r="AX1" s="627"/>
      <c r="AY1" s="627"/>
      <c r="AZ1" s="627"/>
      <c r="BA1" s="627"/>
      <c r="BB1" s="627"/>
      <c r="BC1" s="627"/>
      <c r="BD1" s="627"/>
      <c r="BE1" s="628" t="s">
        <v>17</v>
      </c>
      <c r="BF1" s="629"/>
      <c r="BG1" s="629"/>
      <c r="BH1" s="629"/>
      <c r="BI1" s="630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246</v>
      </c>
      <c r="H2" s="37" t="s">
        <v>71</v>
      </c>
      <c r="I2" s="641" t="s">
        <v>29</v>
      </c>
      <c r="J2" s="642"/>
      <c r="K2" s="37" t="s">
        <v>145</v>
      </c>
      <c r="L2" s="37" t="s">
        <v>146</v>
      </c>
      <c r="M2" s="37" t="s">
        <v>90</v>
      </c>
      <c r="N2" s="37" t="s">
        <v>494</v>
      </c>
      <c r="O2" s="37" t="s">
        <v>153</v>
      </c>
      <c r="P2" s="92" t="s">
        <v>96</v>
      </c>
      <c r="Q2" s="119" t="s">
        <v>95</v>
      </c>
      <c r="R2" s="622"/>
      <c r="S2" s="644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31" t="s">
        <v>29</v>
      </c>
      <c r="AC2" s="632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639" t="s">
        <v>29</v>
      </c>
      <c r="AL2" s="640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31" t="s">
        <v>29</v>
      </c>
      <c r="AV2" s="632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31" t="s">
        <v>29</v>
      </c>
      <c r="BI2" s="632"/>
    </row>
    <row r="3" spans="1:61" s="5" customFormat="1">
      <c r="A3" s="506" t="str">
        <f>'1-συμβολαια'!A3</f>
        <v>1ο</v>
      </c>
      <c r="B3" s="342" t="str">
        <f>'1-συμβολαια'!C3</f>
        <v>δάνειο τοκοχρεωλυτικό</v>
      </c>
      <c r="C3" s="321" t="str">
        <f>'4-πολλυπρ'!D3</f>
        <v>τραπεζα ;;;??? [= ;;;???καβαλας</v>
      </c>
      <c r="D3" s="321" t="str">
        <f>'4-πολλυπρ'!I3</f>
        <v>219-49</v>
      </c>
      <c r="E3" s="321"/>
      <c r="F3" s="348"/>
      <c r="G3" s="321"/>
      <c r="H3" s="321"/>
      <c r="I3" s="347"/>
      <c r="J3" s="347"/>
      <c r="K3" s="321"/>
      <c r="L3" s="321"/>
      <c r="M3" s="321"/>
      <c r="N3" s="321"/>
      <c r="O3" s="321">
        <f t="shared" ref="O3:O5" si="0">K3+L3</f>
        <v>0</v>
      </c>
      <c r="P3" s="321"/>
      <c r="Q3" s="321"/>
      <c r="R3" s="321"/>
      <c r="S3" s="473"/>
      <c r="T3" s="474"/>
      <c r="U3" s="349"/>
      <c r="V3" s="475" t="s">
        <v>396</v>
      </c>
      <c r="W3" s="349"/>
      <c r="X3" s="475" t="s">
        <v>9</v>
      </c>
      <c r="Y3" s="338"/>
      <c r="Z3" s="349"/>
      <c r="AA3" s="349"/>
      <c r="AB3" s="349"/>
      <c r="AC3" s="349"/>
      <c r="AD3" s="474"/>
      <c r="AE3" s="349"/>
      <c r="AF3" s="349"/>
      <c r="AG3" s="349"/>
      <c r="AH3" s="349"/>
      <c r="AI3" s="295"/>
      <c r="AJ3" s="295"/>
      <c r="AK3" s="295"/>
      <c r="AL3" s="349"/>
      <c r="AM3" s="349"/>
      <c r="AN3" s="349"/>
      <c r="AO3" s="475" t="s">
        <v>396</v>
      </c>
      <c r="AP3" s="349"/>
      <c r="AQ3" s="475" t="s">
        <v>9</v>
      </c>
      <c r="AR3" s="349"/>
      <c r="AS3" s="349"/>
      <c r="AT3" s="349"/>
      <c r="AU3" s="349"/>
      <c r="AV3" s="349"/>
      <c r="AW3" s="349"/>
      <c r="AX3" s="349"/>
      <c r="AY3" s="349"/>
      <c r="AZ3" s="71"/>
      <c r="BA3" s="71"/>
      <c r="BB3" s="71"/>
      <c r="BC3" s="71"/>
      <c r="BD3" s="71"/>
      <c r="BE3" s="71"/>
      <c r="BF3" s="71"/>
      <c r="BG3" s="339"/>
      <c r="BH3" s="71"/>
      <c r="BI3" s="71"/>
    </row>
    <row r="4" spans="1:61" s="5" customFormat="1">
      <c r="A4" s="345">
        <f>'1-συμβολαια'!A4</f>
        <v>0</v>
      </c>
      <c r="B4" s="342" t="str">
        <f>'1-συμβολαια'!C4</f>
        <v>υποθήκη δανείου</v>
      </c>
      <c r="C4" s="293" t="str">
        <f>'4-πολλυπρ'!D4</f>
        <v>τραπεζα ;;;??? [= ;;;???καβαλας</v>
      </c>
      <c r="D4" s="293" t="str">
        <f>'4-πολλυπρ'!I4</f>
        <v>219-49</v>
      </c>
      <c r="E4" s="293">
        <v>1</v>
      </c>
      <c r="F4" s="348">
        <f t="shared" ref="F4" si="1">E4*300</f>
        <v>300</v>
      </c>
      <c r="G4" s="321">
        <v>300</v>
      </c>
      <c r="H4" s="321">
        <f t="shared" ref="H4" si="2">F4+G4</f>
        <v>600</v>
      </c>
      <c r="I4" s="347" t="s">
        <v>151</v>
      </c>
      <c r="J4" s="347" t="s">
        <v>152</v>
      </c>
      <c r="K4" s="321">
        <v>500</v>
      </c>
      <c r="L4" s="321">
        <v>500</v>
      </c>
      <c r="M4" s="321">
        <v>80</v>
      </c>
      <c r="N4" s="321"/>
      <c r="O4" s="321">
        <f t="shared" si="0"/>
        <v>1000</v>
      </c>
      <c r="P4" s="293"/>
      <c r="Q4" s="293"/>
      <c r="R4" s="293"/>
      <c r="S4" s="346"/>
      <c r="T4" s="339"/>
      <c r="U4" s="71"/>
      <c r="V4" s="343" t="s">
        <v>396</v>
      </c>
      <c r="W4" s="71"/>
      <c r="X4" s="343" t="s">
        <v>9</v>
      </c>
      <c r="Y4" s="344"/>
      <c r="Z4" s="71"/>
      <c r="AA4" s="71"/>
      <c r="AB4" s="71"/>
      <c r="AC4" s="71"/>
      <c r="AD4" s="339"/>
      <c r="AE4" s="71"/>
      <c r="AF4" s="71"/>
      <c r="AG4" s="71"/>
      <c r="AH4" s="71"/>
      <c r="AI4" s="298"/>
      <c r="AJ4" s="298"/>
      <c r="AK4" s="298"/>
      <c r="AL4" s="71"/>
      <c r="AM4" s="71"/>
      <c r="AN4" s="71"/>
      <c r="AO4" s="343" t="s">
        <v>396</v>
      </c>
      <c r="AP4" s="71"/>
      <c r="AQ4" s="343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39"/>
      <c r="BH4" s="71"/>
      <c r="BI4" s="71"/>
    </row>
    <row r="5" spans="1:61" s="5" customFormat="1" ht="12" thickBot="1">
      <c r="A5" s="465">
        <f>'1-συμβολαια'!A5</f>
        <v>0</v>
      </c>
      <c r="B5" s="466" t="str">
        <f>'1-συμβολαια'!C5</f>
        <v>δανείου ΤΟΚΟΙ</v>
      </c>
      <c r="C5" s="431" t="str">
        <f>'4-πολλυπρ'!D5</f>
        <v>τραπεζα ;;;??? [= ;;;???καβαλας</v>
      </c>
      <c r="D5" s="431" t="str">
        <f>'4-πολλυπρ'!I5</f>
        <v>219-49</v>
      </c>
      <c r="E5" s="431"/>
      <c r="F5" s="467"/>
      <c r="G5" s="431"/>
      <c r="H5" s="431"/>
      <c r="I5" s="468"/>
      <c r="J5" s="468"/>
      <c r="K5" s="431"/>
      <c r="L5" s="431"/>
      <c r="M5" s="431"/>
      <c r="N5" s="431"/>
      <c r="O5" s="431">
        <f t="shared" si="0"/>
        <v>0</v>
      </c>
      <c r="P5" s="431"/>
      <c r="Q5" s="431"/>
      <c r="R5" s="431"/>
      <c r="S5" s="469"/>
      <c r="T5" s="470"/>
      <c r="U5" s="437"/>
      <c r="V5" s="471" t="s">
        <v>396</v>
      </c>
      <c r="W5" s="437"/>
      <c r="X5" s="471" t="s">
        <v>9</v>
      </c>
      <c r="Y5" s="472"/>
      <c r="Z5" s="437"/>
      <c r="AA5" s="437"/>
      <c r="AB5" s="437"/>
      <c r="AC5" s="437"/>
      <c r="AD5" s="470"/>
      <c r="AE5" s="71"/>
      <c r="AF5" s="71"/>
      <c r="AG5" s="71"/>
      <c r="AH5" s="71"/>
      <c r="AI5" s="298"/>
      <c r="AJ5" s="298"/>
      <c r="AK5" s="298"/>
      <c r="AL5" s="71"/>
      <c r="AM5" s="71"/>
      <c r="AN5" s="71"/>
      <c r="AO5" s="343" t="s">
        <v>396</v>
      </c>
      <c r="AP5" s="71"/>
      <c r="AQ5" s="343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39"/>
      <c r="BH5" s="71"/>
      <c r="BI5" s="71"/>
    </row>
    <row r="6" spans="1:61">
      <c r="A6" s="633" t="s">
        <v>35</v>
      </c>
      <c r="B6" s="634"/>
      <c r="C6" s="634"/>
      <c r="D6" s="635"/>
      <c r="E6" s="69">
        <f>SUM(E3:E5)</f>
        <v>1</v>
      </c>
      <c r="F6" s="69">
        <f>SUM(F3:F5)</f>
        <v>300</v>
      </c>
      <c r="G6" s="69">
        <f>SUM(G3:G5)</f>
        <v>300</v>
      </c>
      <c r="H6" s="69">
        <f>SUM(H3:H5)</f>
        <v>600</v>
      </c>
      <c r="I6" s="69"/>
      <c r="J6" s="69"/>
      <c r="K6" s="69">
        <f t="shared" ref="K6:R6" si="3">SUM(K3:K5)</f>
        <v>500</v>
      </c>
      <c r="L6" s="69">
        <f t="shared" si="3"/>
        <v>500</v>
      </c>
      <c r="M6" s="69">
        <f t="shared" si="3"/>
        <v>80</v>
      </c>
      <c r="N6" s="69">
        <f t="shared" si="3"/>
        <v>0</v>
      </c>
      <c r="O6" s="69">
        <f t="shared" si="3"/>
        <v>1000</v>
      </c>
      <c r="P6" s="64">
        <f t="shared" si="3"/>
        <v>0</v>
      </c>
      <c r="Q6" s="64">
        <f t="shared" si="3"/>
        <v>0</v>
      </c>
      <c r="R6" s="64">
        <f t="shared" si="3"/>
        <v>0</v>
      </c>
      <c r="S6" s="64"/>
      <c r="T6" s="146"/>
      <c r="U6" s="64">
        <f>SUM(U3:U5)</f>
        <v>0</v>
      </c>
      <c r="V6" s="64"/>
      <c r="W6" s="64">
        <f>SUM(W3:W5)</f>
        <v>0</v>
      </c>
      <c r="X6" s="64"/>
      <c r="Y6" s="64">
        <f>SUM(Y3:Y5)</f>
        <v>0</v>
      </c>
      <c r="Z6" s="64">
        <f>SUM(Z3:Z5)</f>
        <v>0</v>
      </c>
      <c r="AA6" s="64">
        <f>SUM(AA3:AA5)</f>
        <v>0</v>
      </c>
      <c r="AB6" s="64">
        <f>SUM(AB3:AB5)</f>
        <v>0</v>
      </c>
      <c r="AC6" s="64">
        <f>SUM(AC3:AC5)</f>
        <v>0</v>
      </c>
      <c r="AD6" s="146"/>
      <c r="AE6" s="64">
        <f t="shared" ref="AE6:AJ6" si="4">SUM(AE3:AE5)</f>
        <v>0</v>
      </c>
      <c r="AF6" s="64">
        <f t="shared" si="4"/>
        <v>0</v>
      </c>
      <c r="AG6" s="64">
        <f t="shared" si="4"/>
        <v>0</v>
      </c>
      <c r="AH6" s="64">
        <f t="shared" si="4"/>
        <v>0</v>
      </c>
      <c r="AI6" s="69">
        <f t="shared" si="4"/>
        <v>0</v>
      </c>
      <c r="AJ6" s="69">
        <f t="shared" si="4"/>
        <v>0</v>
      </c>
      <c r="AK6" s="69"/>
      <c r="AL6" s="64">
        <f>SUM(AL3:AL5)</f>
        <v>0</v>
      </c>
      <c r="AM6" s="64">
        <f>SUM(AM3:AM5)</f>
        <v>0</v>
      </c>
      <c r="AN6" s="64">
        <f>SUM(AN3:AN5)</f>
        <v>0</v>
      </c>
      <c r="AO6" s="64"/>
      <c r="AP6" s="64">
        <f t="shared" ref="AP6:BI6" si="5">SUM(AP3:AP5)</f>
        <v>0</v>
      </c>
      <c r="AQ6" s="64">
        <f t="shared" si="5"/>
        <v>0</v>
      </c>
      <c r="AR6" s="64">
        <f t="shared" si="5"/>
        <v>0</v>
      </c>
      <c r="AS6" s="64">
        <f t="shared" si="5"/>
        <v>0</v>
      </c>
      <c r="AT6" s="64">
        <f t="shared" si="5"/>
        <v>0</v>
      </c>
      <c r="AU6" s="64">
        <f t="shared" si="5"/>
        <v>0</v>
      </c>
      <c r="AV6" s="64">
        <f t="shared" si="5"/>
        <v>0</v>
      </c>
      <c r="AW6" s="64">
        <f t="shared" si="5"/>
        <v>0</v>
      </c>
      <c r="AX6" s="64">
        <f t="shared" si="5"/>
        <v>0</v>
      </c>
      <c r="AY6" s="64">
        <f t="shared" si="5"/>
        <v>0</v>
      </c>
      <c r="AZ6" s="64">
        <f t="shared" si="5"/>
        <v>0</v>
      </c>
      <c r="BA6" s="64">
        <f t="shared" si="5"/>
        <v>0</v>
      </c>
      <c r="BB6" s="64">
        <f t="shared" si="5"/>
        <v>0</v>
      </c>
      <c r="BC6" s="64">
        <f t="shared" si="5"/>
        <v>0</v>
      </c>
      <c r="BD6" s="64">
        <f t="shared" si="5"/>
        <v>0</v>
      </c>
      <c r="BE6" s="64">
        <f t="shared" si="5"/>
        <v>0</v>
      </c>
      <c r="BF6" s="64">
        <f t="shared" si="5"/>
        <v>0</v>
      </c>
      <c r="BG6" s="64">
        <f t="shared" si="5"/>
        <v>0</v>
      </c>
      <c r="BH6" s="64">
        <f t="shared" si="5"/>
        <v>0</v>
      </c>
      <c r="BI6" s="64">
        <f t="shared" si="5"/>
        <v>0</v>
      </c>
    </row>
    <row r="8" spans="1:61">
      <c r="G8" s="149"/>
      <c r="H8" s="149"/>
      <c r="I8" s="149"/>
      <c r="J8" s="149"/>
      <c r="K8" s="149" t="s">
        <v>501</v>
      </c>
      <c r="L8" s="122"/>
      <c r="M8" s="122"/>
      <c r="N8" s="122"/>
      <c r="S8" s="195" t="s">
        <v>154</v>
      </c>
      <c r="Z8" s="2"/>
      <c r="AB8" s="122" t="s">
        <v>98</v>
      </c>
      <c r="AI8" s="242" t="s">
        <v>99</v>
      </c>
    </row>
    <row r="9" spans="1:61">
      <c r="F9" s="3"/>
      <c r="G9" s="3"/>
      <c r="H9" s="3"/>
      <c r="I9" s="172" t="s">
        <v>147</v>
      </c>
      <c r="J9" s="124"/>
      <c r="L9" s="149"/>
      <c r="M9" s="3"/>
      <c r="N9" s="3"/>
      <c r="O9" s="3"/>
      <c r="P9" s="172" t="s">
        <v>155</v>
      </c>
      <c r="S9" s="8"/>
    </row>
    <row r="10" spans="1:61">
      <c r="E10" s="123"/>
      <c r="F10" s="3"/>
      <c r="G10" s="3"/>
      <c r="H10" s="3"/>
      <c r="I10" s="124" t="s">
        <v>148</v>
      </c>
      <c r="J10" s="124"/>
      <c r="L10" s="3"/>
      <c r="M10" s="3"/>
      <c r="N10" s="3"/>
      <c r="O10" s="3"/>
      <c r="Q10" s="124" t="s">
        <v>156</v>
      </c>
      <c r="S10" s="8"/>
    </row>
    <row r="11" spans="1:61">
      <c r="I11" s="124"/>
      <c r="J11" s="172" t="s">
        <v>149</v>
      </c>
      <c r="M11" s="166" t="s">
        <v>409</v>
      </c>
      <c r="N11" s="166"/>
      <c r="S11" s="8"/>
    </row>
    <row r="12" spans="1:61">
      <c r="J12" s="124" t="s">
        <v>150</v>
      </c>
      <c r="S12" s="8"/>
    </row>
    <row r="13" spans="1:61">
      <c r="S13" s="8"/>
      <c r="T13" s="8"/>
      <c r="U13" s="8"/>
      <c r="V13" s="8"/>
    </row>
    <row r="14" spans="1:61">
      <c r="S14" s="8"/>
    </row>
    <row r="15" spans="1:61" ht="15.75">
      <c r="B15" s="384" t="s">
        <v>506</v>
      </c>
      <c r="S15" s="8"/>
    </row>
    <row r="16" spans="1:61">
      <c r="B16" s="143"/>
    </row>
    <row r="18" spans="16:20">
      <c r="P18" s="2"/>
      <c r="Q18" s="2"/>
      <c r="R18" s="2"/>
      <c r="S18" s="2"/>
      <c r="T18" s="147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5703125" style="7" bestFit="1" customWidth="1"/>
    <col min="2" max="2" width="32.425781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50" t="s">
        <v>31</v>
      </c>
      <c r="B1" s="651"/>
      <c r="C1" s="651"/>
      <c r="D1" s="652"/>
      <c r="E1" s="653" t="s">
        <v>159</v>
      </c>
      <c r="F1" s="654"/>
      <c r="G1" s="654"/>
      <c r="H1" s="654"/>
      <c r="I1" s="645" t="s">
        <v>153</v>
      </c>
      <c r="J1" s="645"/>
      <c r="K1" s="645"/>
      <c r="L1" s="645"/>
      <c r="M1" s="645"/>
      <c r="N1" s="645"/>
      <c r="O1" s="645"/>
      <c r="P1" s="645"/>
      <c r="Q1" s="646" t="s">
        <v>29</v>
      </c>
      <c r="R1" s="647"/>
      <c r="S1" s="647"/>
      <c r="T1" s="647"/>
    </row>
    <row r="2" spans="1:20" s="4" customFormat="1" ht="23.25" thickBot="1">
      <c r="A2" s="9" t="s">
        <v>19</v>
      </c>
      <c r="B2" s="162" t="s">
        <v>0</v>
      </c>
      <c r="C2" s="51" t="s">
        <v>11</v>
      </c>
      <c r="D2" s="163" t="s">
        <v>12</v>
      </c>
      <c r="E2" s="37" t="s">
        <v>397</v>
      </c>
      <c r="F2" s="655" t="s">
        <v>29</v>
      </c>
      <c r="G2" s="656"/>
      <c r="H2" s="657"/>
      <c r="I2" s="37" t="s">
        <v>87</v>
      </c>
      <c r="J2" s="51" t="s">
        <v>88</v>
      </c>
      <c r="K2" s="51" t="s">
        <v>90</v>
      </c>
      <c r="L2" s="51" t="s">
        <v>228</v>
      </c>
      <c r="M2" s="51" t="s">
        <v>229</v>
      </c>
      <c r="N2" s="51" t="s">
        <v>230</v>
      </c>
      <c r="O2" s="51"/>
      <c r="P2" s="51" t="s">
        <v>45</v>
      </c>
      <c r="Q2" s="648"/>
      <c r="R2" s="649"/>
      <c r="S2" s="649"/>
      <c r="T2" s="649"/>
    </row>
    <row r="3" spans="1:20">
      <c r="A3" s="29" t="str">
        <f>'1-συμβολαια'!A3</f>
        <v>1ο</v>
      </c>
      <c r="B3" s="87" t="str">
        <f>'1-συμβολαια'!C3</f>
        <v>δάνειο τοκοχρεωλυτικό</v>
      </c>
      <c r="C3" s="14" t="str">
        <f>'4-πολλυπρ'!D3</f>
        <v>τραπεζα ;;;??? [= ;;;???καβαλας</v>
      </c>
      <c r="D3" s="14" t="str">
        <f>'4-πολλυπρ'!I3</f>
        <v>219-49</v>
      </c>
      <c r="E3" s="19"/>
      <c r="F3" s="152"/>
      <c r="G3" s="152"/>
      <c r="H3" s="33"/>
      <c r="I3" s="19"/>
      <c r="J3" s="19"/>
      <c r="K3" s="248"/>
      <c r="L3" s="19"/>
      <c r="M3" s="19"/>
      <c r="N3" s="19"/>
      <c r="O3" s="19"/>
      <c r="P3" s="19">
        <f t="shared" ref="P3:P5" si="0">SUM(I3:O3)</f>
        <v>0</v>
      </c>
      <c r="Q3" s="138"/>
      <c r="R3" s="138"/>
      <c r="S3" s="164"/>
      <c r="T3" s="78"/>
    </row>
    <row r="4" spans="1:20">
      <c r="A4" s="29">
        <f>'1-συμβολαια'!A4</f>
        <v>0</v>
      </c>
      <c r="B4" s="87" t="str">
        <f>'1-συμβολαια'!C4</f>
        <v>υποθήκη δανείου</v>
      </c>
      <c r="C4" s="14" t="str">
        <f>'4-πολλυπρ'!D4</f>
        <v>τραπεζα ;;;??? [= ;;;???καβαλας</v>
      </c>
      <c r="D4" s="14" t="str">
        <f>'4-πολλυπρ'!I4</f>
        <v>219-49</v>
      </c>
      <c r="E4" s="19"/>
      <c r="F4" s="152"/>
      <c r="G4" s="152"/>
      <c r="H4" s="33"/>
      <c r="I4" s="19"/>
      <c r="J4" s="19"/>
      <c r="K4" s="248"/>
      <c r="L4" s="19"/>
      <c r="M4" s="19"/>
      <c r="N4" s="19"/>
      <c r="O4" s="19"/>
      <c r="P4" s="19">
        <f t="shared" si="0"/>
        <v>0</v>
      </c>
      <c r="Q4" s="138"/>
      <c r="R4" s="138"/>
      <c r="S4" s="164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>τραπεζα ;;;??? [= ;;;???καβαλας</v>
      </c>
      <c r="D5" s="14" t="str">
        <f>'4-πολλυπρ'!I5</f>
        <v>219-49</v>
      </c>
      <c r="E5" s="19"/>
      <c r="F5" s="152"/>
      <c r="G5" s="152"/>
      <c r="H5" s="33"/>
      <c r="I5" s="19"/>
      <c r="J5" s="19"/>
      <c r="K5" s="248"/>
      <c r="L5" s="19"/>
      <c r="M5" s="19"/>
      <c r="N5" s="19"/>
      <c r="O5" s="19"/>
      <c r="P5" s="19">
        <f t="shared" si="0"/>
        <v>0</v>
      </c>
      <c r="Q5" s="138"/>
      <c r="R5" s="138"/>
      <c r="S5" s="164"/>
      <c r="T5" s="78"/>
    </row>
    <row r="6" spans="1:20">
      <c r="A6" s="633" t="s">
        <v>35</v>
      </c>
      <c r="B6" s="634"/>
      <c r="C6" s="634"/>
      <c r="D6" s="635"/>
      <c r="E6" s="69">
        <f>SUM(E3:E5)</f>
        <v>0</v>
      </c>
      <c r="F6" s="64"/>
      <c r="G6" s="64"/>
      <c r="H6" s="64"/>
      <c r="I6" s="69">
        <f t="shared" ref="I6:Q6" si="1">SUM(I3:I5)</f>
        <v>0</v>
      </c>
      <c r="J6" s="69">
        <f t="shared" si="1"/>
        <v>0</v>
      </c>
      <c r="K6" s="69">
        <f t="shared" si="1"/>
        <v>0</v>
      </c>
      <c r="L6" s="69">
        <f t="shared" si="1"/>
        <v>0</v>
      </c>
      <c r="M6" s="69">
        <f t="shared" si="1"/>
        <v>0</v>
      </c>
      <c r="N6" s="69">
        <f t="shared" si="1"/>
        <v>0</v>
      </c>
      <c r="O6" s="69">
        <f t="shared" si="1"/>
        <v>0</v>
      </c>
      <c r="P6" s="69">
        <f t="shared" si="1"/>
        <v>0</v>
      </c>
      <c r="Q6" s="80">
        <f t="shared" si="1"/>
        <v>0</v>
      </c>
      <c r="R6" s="153"/>
      <c r="S6" s="3"/>
      <c r="T6" s="3"/>
    </row>
    <row r="8" spans="1:20" ht="15.75" customHeight="1">
      <c r="I8" s="144" t="s">
        <v>513</v>
      </c>
      <c r="L8" s="144" t="s">
        <v>514</v>
      </c>
      <c r="R8" s="165"/>
      <c r="S8" s="84"/>
      <c r="T8" s="165"/>
    </row>
    <row r="9" spans="1:20">
      <c r="F9" s="172" t="s">
        <v>157</v>
      </c>
      <c r="G9" s="124"/>
      <c r="H9" s="79"/>
      <c r="L9" s="187" t="s">
        <v>197</v>
      </c>
      <c r="R9" s="2"/>
    </row>
    <row r="10" spans="1:20">
      <c r="F10" s="79"/>
      <c r="G10" s="124" t="s">
        <v>158</v>
      </c>
      <c r="M10" s="186" t="s">
        <v>198</v>
      </c>
      <c r="Q10" s="2"/>
      <c r="R10" s="2"/>
    </row>
    <row r="11" spans="1:20">
      <c r="N11" s="166" t="s">
        <v>199</v>
      </c>
      <c r="Q11" s="2"/>
      <c r="R11" s="2"/>
    </row>
    <row r="12" spans="1:20">
      <c r="Q12" s="2"/>
      <c r="R12" s="2"/>
    </row>
    <row r="13" spans="1:20">
      <c r="B13" s="142"/>
    </row>
    <row r="14" spans="1:20">
      <c r="B14" s="143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8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61" t="s">
        <v>320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2"/>
      <c r="W1" s="662"/>
      <c r="X1" s="662"/>
      <c r="Y1" s="662"/>
      <c r="Z1" s="662"/>
      <c r="AA1" s="662"/>
      <c r="AB1" s="662"/>
      <c r="AC1" s="662"/>
      <c r="AD1" s="662"/>
      <c r="AE1" s="663" t="s">
        <v>45</v>
      </c>
      <c r="AF1" s="665" t="s">
        <v>515</v>
      </c>
      <c r="AG1" s="667" t="s">
        <v>33</v>
      </c>
      <c r="AH1" s="669" t="s">
        <v>330</v>
      </c>
      <c r="AI1" s="671" t="s">
        <v>83</v>
      </c>
      <c r="AJ1" s="672"/>
      <c r="AK1" s="672"/>
      <c r="AL1" s="673"/>
    </row>
    <row r="2" spans="1:38" ht="12" thickBot="1">
      <c r="A2" s="213"/>
      <c r="B2" s="214" t="s">
        <v>329</v>
      </c>
      <c r="C2" s="214" t="s">
        <v>84</v>
      </c>
      <c r="D2" s="215" t="s">
        <v>321</v>
      </c>
      <c r="E2" s="190" t="s">
        <v>31</v>
      </c>
      <c r="F2" s="190" t="s">
        <v>322</v>
      </c>
      <c r="G2" s="190" t="s">
        <v>323</v>
      </c>
      <c r="H2" s="190" t="s">
        <v>324</v>
      </c>
      <c r="I2" s="190" t="s">
        <v>325</v>
      </c>
      <c r="J2" s="190" t="s">
        <v>326</v>
      </c>
      <c r="K2" s="631" t="s">
        <v>29</v>
      </c>
      <c r="L2" s="632"/>
      <c r="M2" s="199" t="s">
        <v>327</v>
      </c>
      <c r="N2" s="199" t="s">
        <v>31</v>
      </c>
      <c r="O2" s="199" t="s">
        <v>322</v>
      </c>
      <c r="P2" s="199" t="s">
        <v>323</v>
      </c>
      <c r="Q2" s="199" t="s">
        <v>324</v>
      </c>
      <c r="R2" s="199" t="s">
        <v>325</v>
      </c>
      <c r="S2" s="199" t="s">
        <v>326</v>
      </c>
      <c r="T2" s="639" t="s">
        <v>29</v>
      </c>
      <c r="U2" s="640"/>
      <c r="V2" s="190" t="s">
        <v>328</v>
      </c>
      <c r="W2" s="190" t="s">
        <v>31</v>
      </c>
      <c r="X2" s="190" t="s">
        <v>322</v>
      </c>
      <c r="Y2" s="190" t="s">
        <v>323</v>
      </c>
      <c r="Z2" s="190" t="s">
        <v>324</v>
      </c>
      <c r="AA2" s="190" t="s">
        <v>325</v>
      </c>
      <c r="AB2" s="190" t="s">
        <v>326</v>
      </c>
      <c r="AC2" s="631" t="s">
        <v>29</v>
      </c>
      <c r="AD2" s="632"/>
      <c r="AE2" s="664"/>
      <c r="AF2" s="666"/>
      <c r="AG2" s="668"/>
      <c r="AH2" s="670"/>
      <c r="AI2" s="674"/>
      <c r="AJ2" s="675"/>
      <c r="AK2" s="675"/>
      <c r="AL2" s="676"/>
    </row>
    <row r="3" spans="1:38" s="5" customFormat="1">
      <c r="A3" s="351" t="str">
        <f>'1-συμβολαια'!A3</f>
        <v>1ο</v>
      </c>
      <c r="B3" s="349" t="str">
        <f>'1-συμβολαια'!C3</f>
        <v>δάνειο τοκοχρεωλυτικό</v>
      </c>
      <c r="C3" s="340">
        <f>'1-συμβολαια'!D3</f>
        <v>5965000</v>
      </c>
      <c r="D3" s="340">
        <f t="shared" ref="D3:D5" si="0">C3*1.3%</f>
        <v>77545</v>
      </c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>
        <f t="shared" ref="AE3:AE5" si="1">D3+M3+V3</f>
        <v>77545</v>
      </c>
      <c r="AF3" s="340">
        <v>85293</v>
      </c>
      <c r="AG3" s="340">
        <f t="shared" ref="AG3:AG5" si="2">AE3-AF3</f>
        <v>-7748</v>
      </c>
      <c r="AH3" s="349"/>
      <c r="AI3" s="349"/>
      <c r="AJ3" s="349"/>
      <c r="AK3" s="349"/>
      <c r="AL3" s="349"/>
    </row>
    <row r="4" spans="1:38" s="5" customFormat="1">
      <c r="A4" s="365"/>
      <c r="B4" s="71" t="str">
        <f>'1-συμβολαια'!C4</f>
        <v>υποθήκη δανείου</v>
      </c>
      <c r="C4" s="350">
        <f>'1-συμβολαια'!D4</f>
        <v>6561500</v>
      </c>
      <c r="D4" s="350">
        <f t="shared" si="0"/>
        <v>85299.500000000015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350"/>
      <c r="Q4" s="350"/>
      <c r="R4" s="350"/>
      <c r="S4" s="350"/>
      <c r="T4" s="350"/>
      <c r="U4" s="350"/>
      <c r="V4" s="350"/>
      <c r="W4" s="350"/>
      <c r="X4" s="350"/>
      <c r="Y4" s="350"/>
      <c r="Z4" s="350"/>
      <c r="AA4" s="350"/>
      <c r="AB4" s="350"/>
      <c r="AC4" s="350"/>
      <c r="AD4" s="350"/>
      <c r="AE4" s="340">
        <f t="shared" si="1"/>
        <v>85299.500000000015</v>
      </c>
      <c r="AF4" s="340">
        <f t="shared" ref="AF4:AF5" si="3">E4+N4+W4</f>
        <v>0</v>
      </c>
      <c r="AG4" s="340">
        <f t="shared" si="2"/>
        <v>85299.500000000015</v>
      </c>
      <c r="AH4" s="71"/>
      <c r="AI4" s="71"/>
      <c r="AJ4" s="71"/>
      <c r="AK4" s="71"/>
      <c r="AL4" s="71"/>
    </row>
    <row r="5" spans="1:38" s="5" customFormat="1" ht="12" thickBot="1">
      <c r="A5" s="476"/>
      <c r="B5" s="437" t="str">
        <f>'1-συμβολαια'!C5</f>
        <v>δανείου ΤΟΚΟΙ</v>
      </c>
      <c r="C5" s="477">
        <f>'1-συμβολαια'!D5</f>
        <v>11351219</v>
      </c>
      <c r="D5" s="477">
        <f t="shared" si="0"/>
        <v>147565.84700000001</v>
      </c>
      <c r="E5" s="477"/>
      <c r="F5" s="477"/>
      <c r="G5" s="477"/>
      <c r="H5" s="477"/>
      <c r="I5" s="477"/>
      <c r="J5" s="477"/>
      <c r="K5" s="477"/>
      <c r="L5" s="477"/>
      <c r="M5" s="477"/>
      <c r="N5" s="477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7">
        <f t="shared" si="1"/>
        <v>147565.84700000001</v>
      </c>
      <c r="AF5" s="477">
        <f t="shared" si="3"/>
        <v>0</v>
      </c>
      <c r="AG5" s="477">
        <f t="shared" si="2"/>
        <v>147565.84700000001</v>
      </c>
      <c r="AH5" s="437"/>
      <c r="AI5" s="437"/>
      <c r="AJ5" s="437"/>
      <c r="AK5" s="437"/>
      <c r="AL5" s="437"/>
    </row>
    <row r="6" spans="1:38">
      <c r="A6" s="658" t="str">
        <f>'1-συμβολαια'!A6</f>
        <v>σύνολο</v>
      </c>
      <c r="B6" s="659"/>
      <c r="C6" s="660"/>
      <c r="D6" s="331">
        <f>SUM(D3:D5)</f>
        <v>310410.34700000001</v>
      </c>
      <c r="E6" s="331"/>
      <c r="F6" s="331"/>
      <c r="G6" s="331"/>
      <c r="H6" s="331"/>
      <c r="I6" s="331"/>
      <c r="J6" s="331"/>
      <c r="K6" s="331"/>
      <c r="L6" s="331"/>
      <c r="M6" s="331">
        <f>SUM(M3:M5)</f>
        <v>0</v>
      </c>
      <c r="N6" s="331"/>
      <c r="O6" s="331"/>
      <c r="P6" s="331"/>
      <c r="Q6" s="331"/>
      <c r="R6" s="331"/>
      <c r="S6" s="331"/>
      <c r="T6" s="331"/>
      <c r="U6" s="331"/>
      <c r="V6" s="331">
        <f>SUM(V3:V5)</f>
        <v>0</v>
      </c>
      <c r="W6" s="331"/>
      <c r="X6" s="331"/>
      <c r="Y6" s="331"/>
      <c r="Z6" s="331"/>
      <c r="AA6" s="331"/>
      <c r="AB6" s="331"/>
      <c r="AC6" s="331"/>
      <c r="AD6" s="331"/>
      <c r="AE6" s="331">
        <f>SUM(AE3:AE5)</f>
        <v>310410.34700000001</v>
      </c>
      <c r="AF6" s="331">
        <f>SUM(AF3:AF5)</f>
        <v>85293</v>
      </c>
      <c r="AG6" s="331">
        <f>SUM(AG3:AG5)</f>
        <v>225117.34700000001</v>
      </c>
      <c r="AH6" s="331">
        <f>SUM(AH3:AH5)</f>
        <v>0</v>
      </c>
      <c r="AI6" s="331"/>
      <c r="AJ6" s="331"/>
      <c r="AK6" s="331"/>
      <c r="AL6" s="331"/>
    </row>
    <row r="8" spans="1:38">
      <c r="E8" s="2"/>
      <c r="F8" s="2"/>
      <c r="G8" s="2"/>
      <c r="H8" s="180" t="s">
        <v>331</v>
      </c>
      <c r="I8" s="2"/>
      <c r="J8" s="2"/>
      <c r="K8" s="2"/>
      <c r="L8" s="2"/>
      <c r="M8" s="2"/>
      <c r="N8" s="2"/>
      <c r="O8" s="2"/>
      <c r="P8" s="2"/>
      <c r="Q8" s="180" t="s">
        <v>331</v>
      </c>
      <c r="R8" s="2"/>
      <c r="S8" s="2"/>
      <c r="T8" s="2"/>
      <c r="U8" s="2"/>
      <c r="V8" s="2"/>
      <c r="W8" s="2"/>
      <c r="X8" s="2"/>
      <c r="Y8" s="2"/>
      <c r="Z8" s="180" t="s">
        <v>331</v>
      </c>
      <c r="AA8" s="2"/>
      <c r="AB8" s="2"/>
      <c r="AC8" s="2"/>
      <c r="AD8" s="2"/>
      <c r="AE8" s="2"/>
    </row>
    <row r="9" spans="1:38">
      <c r="E9" s="2"/>
      <c r="F9" s="216" t="s">
        <v>332</v>
      </c>
      <c r="G9" s="216"/>
      <c r="H9" s="216"/>
      <c r="I9" s="216"/>
      <c r="J9" s="216"/>
      <c r="K9" s="216"/>
      <c r="L9" s="216"/>
      <c r="M9" s="216"/>
      <c r="N9" s="216"/>
      <c r="O9" s="216" t="s">
        <v>332</v>
      </c>
      <c r="P9" s="2"/>
      <c r="Q9" s="2"/>
      <c r="R9" s="2"/>
      <c r="S9" s="2"/>
      <c r="T9" s="2"/>
      <c r="U9" s="2"/>
      <c r="V9" s="2"/>
      <c r="W9" s="2"/>
      <c r="X9" s="216" t="s">
        <v>332</v>
      </c>
      <c r="Y9" s="2"/>
      <c r="Z9" s="2"/>
      <c r="AA9" s="2"/>
      <c r="AB9" s="2"/>
      <c r="AC9" s="2"/>
      <c r="AD9" s="2"/>
      <c r="AE9" s="2"/>
    </row>
    <row r="10" spans="1:38">
      <c r="E10" s="2"/>
      <c r="F10" s="2"/>
      <c r="G10" s="2"/>
      <c r="H10" s="2"/>
      <c r="I10" s="4"/>
      <c r="J10" s="184" t="s">
        <v>333</v>
      </c>
      <c r="K10" s="180"/>
      <c r="L10" s="2"/>
      <c r="M10" s="2"/>
      <c r="N10" s="2"/>
      <c r="O10" s="2"/>
      <c r="P10" s="2"/>
      <c r="Q10" s="4"/>
      <c r="R10" s="184" t="s">
        <v>334</v>
      </c>
      <c r="S10" s="184"/>
      <c r="T10" s="184"/>
      <c r="U10" s="184"/>
      <c r="V10" s="4"/>
      <c r="W10" s="4"/>
      <c r="X10" s="4"/>
      <c r="Y10" s="4"/>
      <c r="Z10" s="4"/>
      <c r="AA10" s="184" t="s">
        <v>334</v>
      </c>
      <c r="AB10" s="184"/>
      <c r="AC10" s="184"/>
      <c r="AD10" s="180"/>
      <c r="AE10" s="2"/>
    </row>
    <row r="11" spans="1:38">
      <c r="E11" s="2"/>
      <c r="F11" s="2"/>
      <c r="G11" s="2"/>
      <c r="H11" s="2"/>
      <c r="I11" s="184" t="s">
        <v>334</v>
      </c>
      <c r="J11" s="4"/>
      <c r="K11" s="2"/>
      <c r="L11" s="2"/>
      <c r="M11" s="2"/>
      <c r="N11" s="2"/>
      <c r="O11" s="2"/>
      <c r="P11" s="2"/>
      <c r="Q11" s="4"/>
      <c r="R11" s="4"/>
      <c r="S11" s="184" t="s">
        <v>333</v>
      </c>
      <c r="T11" s="184"/>
      <c r="U11" s="4"/>
      <c r="V11" s="4"/>
      <c r="W11" s="4"/>
      <c r="X11" s="4"/>
      <c r="Y11" s="4"/>
      <c r="Z11" s="4"/>
      <c r="AA11" s="4"/>
      <c r="AB11" s="184" t="s">
        <v>333</v>
      </c>
      <c r="AC11" s="184"/>
      <c r="AD11" s="2"/>
      <c r="AE11" s="2"/>
    </row>
    <row r="12" spans="1:38">
      <c r="E12" s="2"/>
      <c r="F12" s="2"/>
      <c r="G12" s="2"/>
      <c r="H12" s="2"/>
      <c r="I12" s="4"/>
      <c r="J12" s="4"/>
      <c r="K12" s="2"/>
      <c r="L12" s="2"/>
      <c r="M12" s="2"/>
      <c r="N12" s="2"/>
      <c r="O12" s="2"/>
      <c r="P12" s="2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2"/>
      <c r="AE12" s="2"/>
    </row>
    <row r="13" spans="1:38">
      <c r="E13" s="217" t="s">
        <v>335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18" t="s">
        <v>336</v>
      </c>
      <c r="R13" s="2"/>
      <c r="S13" s="2"/>
      <c r="T13" s="2"/>
      <c r="U13" s="2"/>
      <c r="V13" s="2"/>
      <c r="W13" s="2"/>
      <c r="X13" s="2"/>
      <c r="Y13" s="2"/>
      <c r="Z13" s="219" t="s">
        <v>337</v>
      </c>
      <c r="AA13" s="2"/>
      <c r="AB13" s="2"/>
      <c r="AC13" s="2"/>
      <c r="AD13" s="2"/>
      <c r="AE13" s="2"/>
    </row>
    <row r="14" spans="1:38">
      <c r="E14" s="220" t="s">
        <v>338</v>
      </c>
      <c r="F14" s="2"/>
      <c r="G14" s="2"/>
      <c r="H14" s="2"/>
      <c r="I14" s="2"/>
      <c r="J14" s="2"/>
      <c r="K14" s="2"/>
      <c r="L14" s="2"/>
      <c r="M14" s="7"/>
      <c r="N14" s="2"/>
      <c r="O14" s="180"/>
      <c r="P14" s="180"/>
      <c r="Q14" s="180"/>
      <c r="R14" s="180"/>
      <c r="S14" s="221" t="s">
        <v>339</v>
      </c>
      <c r="T14" s="180"/>
      <c r="U14" s="180"/>
      <c r="V14" s="180"/>
      <c r="W14" s="2"/>
      <c r="X14" s="2"/>
      <c r="Y14" s="2"/>
      <c r="Z14" s="2"/>
      <c r="AA14" s="222" t="s">
        <v>340</v>
      </c>
      <c r="AB14" s="2"/>
      <c r="AC14" s="2"/>
      <c r="AD14" s="2"/>
      <c r="AE14" s="2"/>
    </row>
    <row r="15" spans="1:38">
      <c r="E15" s="2"/>
      <c r="F15" s="220" t="s">
        <v>341</v>
      </c>
      <c r="G15" s="2"/>
      <c r="H15" s="2"/>
      <c r="I15" s="2"/>
      <c r="J15" s="2"/>
      <c r="K15" s="2"/>
      <c r="L15" s="2"/>
      <c r="M15" s="7"/>
      <c r="N15" s="2"/>
      <c r="O15" s="2"/>
      <c r="P15" s="2"/>
      <c r="Q15" s="2"/>
      <c r="R15" s="2"/>
      <c r="S15" s="223" t="s">
        <v>342</v>
      </c>
      <c r="T15" s="2"/>
      <c r="U15" s="2"/>
      <c r="V15" s="2"/>
      <c r="W15" s="2"/>
      <c r="X15" s="2"/>
      <c r="Y15" s="2"/>
      <c r="Z15" s="2"/>
      <c r="AA15" s="2"/>
      <c r="AB15" s="223" t="s">
        <v>342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180"/>
      <c r="Q16" s="180"/>
      <c r="R16" s="180"/>
      <c r="S16" s="180"/>
      <c r="T16" s="180"/>
      <c r="U16" s="180"/>
      <c r="V16" s="180"/>
      <c r="W16" s="180"/>
      <c r="X16" s="180"/>
      <c r="Y16" s="2"/>
      <c r="Z16" s="2"/>
      <c r="AA16" s="2"/>
      <c r="AB16" s="221" t="s">
        <v>339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</row>
    <row r="18" spans="4:31">
      <c r="D18" s="332"/>
      <c r="E18" s="7"/>
      <c r="F18" s="7"/>
      <c r="G18" s="7"/>
      <c r="H18" s="7"/>
      <c r="I18" s="7"/>
    </row>
    <row r="19" spans="4:31">
      <c r="D19" s="332"/>
      <c r="E19" s="7"/>
      <c r="F19" s="7"/>
      <c r="G19" s="7"/>
      <c r="H19" s="7"/>
      <c r="I19" s="7"/>
    </row>
    <row r="20" spans="4:31">
      <c r="D20" s="332"/>
      <c r="E20" s="7"/>
      <c r="F20" s="7"/>
      <c r="G20" s="7"/>
      <c r="H20" s="7"/>
      <c r="I20" s="7"/>
    </row>
    <row r="21" spans="4:31">
      <c r="D21" s="332"/>
      <c r="E21" s="7"/>
      <c r="F21" s="7"/>
      <c r="G21" s="7"/>
      <c r="H21" s="7"/>
      <c r="I21" s="7"/>
    </row>
    <row r="22" spans="4:31">
      <c r="D22" s="332"/>
      <c r="E22" s="7"/>
      <c r="F22" s="7"/>
      <c r="G22" s="7"/>
      <c r="H22" s="7"/>
      <c r="I22" s="7"/>
    </row>
    <row r="23" spans="4:31">
      <c r="D23" s="332"/>
      <c r="E23" s="7"/>
      <c r="F23" s="7"/>
      <c r="G23" s="7"/>
      <c r="H23" s="7"/>
      <c r="I23" s="7"/>
    </row>
    <row r="24" spans="4:31">
      <c r="D24" s="332"/>
      <c r="E24" s="7"/>
      <c r="F24" s="7"/>
      <c r="G24" s="7"/>
      <c r="H24" s="7"/>
      <c r="I24" s="7"/>
    </row>
    <row r="25" spans="4:31">
      <c r="D25" s="332"/>
      <c r="E25" s="7"/>
      <c r="F25" s="7"/>
      <c r="G25" s="7"/>
      <c r="H25" s="7"/>
      <c r="I25" s="7"/>
    </row>
    <row r="26" spans="4:31">
      <c r="D26" s="332"/>
      <c r="E26" s="7"/>
      <c r="F26" s="7"/>
      <c r="G26" s="7"/>
      <c r="H26" s="7"/>
      <c r="I26" s="7"/>
    </row>
    <row r="27" spans="4:31">
      <c r="D27" s="332"/>
      <c r="E27" s="7"/>
      <c r="F27" s="7"/>
      <c r="G27" s="7"/>
      <c r="H27" s="7"/>
      <c r="I27" s="7"/>
    </row>
    <row r="28" spans="4:31">
      <c r="D28" s="332"/>
      <c r="E28" s="7"/>
      <c r="F28" s="7"/>
      <c r="G28" s="7"/>
      <c r="H28" s="7"/>
      <c r="I28" s="7"/>
    </row>
  </sheetData>
  <mergeCells count="10">
    <mergeCell ref="AH1:AH2"/>
    <mergeCell ref="AI1:AL2"/>
    <mergeCell ref="K2:L2"/>
    <mergeCell ref="T2:U2"/>
    <mergeCell ref="AC2:AD2"/>
    <mergeCell ref="A6:C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2025-11-12T22:02:43Z</dcterms:modified>
</cp:coreProperties>
</file>