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5" i="1"/>
  <c r="N4"/>
  <c r="J5"/>
  <c r="J4"/>
  <c r="J3"/>
  <c r="F3" i="24"/>
  <c r="F4"/>
  <c r="F5"/>
  <c r="AM3" i="16"/>
  <c r="AM4"/>
  <c r="AM5"/>
  <c r="AN3"/>
  <c r="AN4"/>
  <c r="AN5"/>
  <c r="H30" i="1" l="1"/>
  <c r="I30"/>
  <c r="J30"/>
  <c r="L30"/>
  <c r="BW3" i="24" l="1"/>
  <c r="BW4"/>
  <c r="BW5"/>
  <c r="X3" i="5" l="1"/>
  <c r="X4"/>
  <c r="X5"/>
  <c r="U3"/>
  <c r="U4"/>
  <c r="U5"/>
  <c r="G3" i="12"/>
  <c r="J3" i="13"/>
  <c r="J4"/>
  <c r="J5"/>
  <c r="V6" i="9" l="1"/>
  <c r="O6" i="4"/>
  <c r="BA3" i="24"/>
  <c r="BA4"/>
  <c r="BA5"/>
  <c r="AU3"/>
  <c r="AU4"/>
  <c r="AU5"/>
  <c r="Q6"/>
  <c r="P6" l="1"/>
  <c r="P3" i="20"/>
  <c r="P4"/>
  <c r="P5"/>
  <c r="P3" i="4"/>
  <c r="P4"/>
  <c r="P5"/>
  <c r="BQ5" i="24"/>
  <c r="BQ4"/>
  <c r="BQ3"/>
  <c r="AE5"/>
  <c r="AE4"/>
  <c r="AE3"/>
  <c r="D4" l="1"/>
  <c r="D5"/>
  <c r="D3"/>
  <c r="F3" i="4"/>
  <c r="I3" i="1" s="1"/>
  <c r="F4" i="4"/>
  <c r="H4" s="1"/>
  <c r="I4" i="1" s="1"/>
  <c r="F5" i="4"/>
  <c r="I5" i="1" s="1"/>
  <c r="F3" i="12" l="1"/>
  <c r="F3" i="1" s="1"/>
  <c r="F4" i="12"/>
  <c r="F4" i="1" s="1"/>
  <c r="F5" i="12"/>
  <c r="F5" i="1" s="1"/>
  <c r="O6" i="24"/>
  <c r="AQ6"/>
  <c r="AR6"/>
  <c r="U6"/>
  <c r="T6" i="23"/>
  <c r="S6" i="24"/>
  <c r="T6"/>
  <c r="T6" i="9"/>
  <c r="U6"/>
  <c r="W6"/>
  <c r="X6"/>
  <c r="N6" i="5" l="1"/>
  <c r="O6"/>
  <c r="AD6" i="16" l="1"/>
  <c r="AE6"/>
  <c r="AF6"/>
  <c r="AH6"/>
  <c r="AI6"/>
  <c r="AL6"/>
  <c r="AM6"/>
  <c r="L6" i="9"/>
  <c r="D6" i="15" l="1"/>
  <c r="E6"/>
  <c r="F6"/>
  <c r="G6"/>
  <c r="H6"/>
  <c r="I6"/>
  <c r="J6"/>
  <c r="K3"/>
  <c r="K4"/>
  <c r="K5"/>
  <c r="K6" l="1"/>
  <c r="K2" i="25"/>
  <c r="K3"/>
  <c r="K4"/>
  <c r="S6" i="5" l="1"/>
  <c r="Q6"/>
  <c r="E5" l="1"/>
  <c r="D5"/>
  <c r="C5"/>
  <c r="A5"/>
  <c r="E4"/>
  <c r="D4"/>
  <c r="C4"/>
  <c r="A4"/>
  <c r="E3"/>
  <c r="D3"/>
  <c r="C3"/>
  <c r="B3"/>
  <c r="A3"/>
  <c r="X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S6" i="9" l="1"/>
  <c r="R6"/>
  <c r="I6" l="1"/>
  <c r="H6"/>
  <c r="G6"/>
  <c r="F6"/>
  <c r="E6"/>
  <c r="D6"/>
  <c r="C5" l="1"/>
  <c r="B5"/>
  <c r="A5"/>
  <c r="C4"/>
  <c r="B4"/>
  <c r="A4"/>
  <c r="C3"/>
  <c r="B3"/>
  <c r="A3"/>
  <c r="BP6" i="24" l="1"/>
  <c r="BM6"/>
  <c r="BL6"/>
  <c r="BK6"/>
  <c r="BJ6"/>
  <c r="BI6"/>
  <c r="BH6"/>
  <c r="BG6"/>
  <c r="BF6"/>
  <c r="BD6"/>
  <c r="BC6"/>
  <c r="BB6"/>
  <c r="AZ6"/>
  <c r="AY6"/>
  <c r="AX6"/>
  <c r="AW6"/>
  <c r="AV6"/>
  <c r="AT6"/>
  <c r="AP6"/>
  <c r="AO6"/>
  <c r="AN6"/>
  <c r="AM6"/>
  <c r="AL6"/>
  <c r="AK6"/>
  <c r="AJ6"/>
  <c r="AI6"/>
  <c r="AH6"/>
  <c r="AG6"/>
  <c r="AD6"/>
  <c r="AC6"/>
  <c r="AB6"/>
  <c r="AA6"/>
  <c r="Z6"/>
  <c r="Y6"/>
  <c r="X6"/>
  <c r="W6"/>
  <c r="V6"/>
  <c r="R6"/>
  <c r="N6"/>
  <c r="M6"/>
  <c r="L6"/>
  <c r="K6"/>
  <c r="J6"/>
  <c r="BE5"/>
  <c r="I5"/>
  <c r="BY5" s="1"/>
  <c r="P5" i="9" s="1"/>
  <c r="G5" i="24"/>
  <c r="B5"/>
  <c r="A5"/>
  <c r="BE4"/>
  <c r="I4"/>
  <c r="BY4" s="1"/>
  <c r="G4"/>
  <c r="B4"/>
  <c r="A4"/>
  <c r="BE3"/>
  <c r="I3"/>
  <c r="BY3" s="1"/>
  <c r="P3" i="9" s="1"/>
  <c r="G3" i="24"/>
  <c r="B3"/>
  <c r="A3"/>
  <c r="BA6"/>
  <c r="C15" i="23"/>
  <c r="S6"/>
  <c r="R6"/>
  <c r="Q6"/>
  <c r="P6"/>
  <c r="O6"/>
  <c r="N6"/>
  <c r="M6"/>
  <c r="L6"/>
  <c r="K6"/>
  <c r="J6"/>
  <c r="I6"/>
  <c r="P4" i="9" l="1"/>
  <c r="G4" i="5" s="1"/>
  <c r="G3"/>
  <c r="G5"/>
  <c r="BE6" i="24"/>
  <c r="BQ6"/>
  <c r="AU6"/>
  <c r="AE6"/>
  <c r="G6"/>
  <c r="F6" s="1"/>
  <c r="D6"/>
  <c r="I6"/>
  <c r="BY6" l="1"/>
  <c r="G6" i="5"/>
  <c r="P6" i="9"/>
  <c r="B5" i="23"/>
  <c r="A5"/>
  <c r="B4"/>
  <c r="A4"/>
  <c r="B3"/>
  <c r="A3"/>
  <c r="L6" i="15" l="1"/>
  <c r="C5"/>
  <c r="B5"/>
  <c r="A5"/>
  <c r="C4"/>
  <c r="B4"/>
  <c r="A4"/>
  <c r="C3"/>
  <c r="B3"/>
  <c r="A3"/>
  <c r="A6" i="27" l="1"/>
  <c r="C5"/>
  <c r="B5"/>
  <c r="C4"/>
  <c r="B4"/>
  <c r="C3"/>
  <c r="B3"/>
  <c r="A3"/>
  <c r="AH6" i="26"/>
  <c r="A6"/>
  <c r="AF5" l="1"/>
  <c r="C5"/>
  <c r="B5"/>
  <c r="AF4"/>
  <c r="C4"/>
  <c r="D4" s="1"/>
  <c r="B4"/>
  <c r="AF3"/>
  <c r="C3"/>
  <c r="M3" s="1"/>
  <c r="B3"/>
  <c r="A3"/>
  <c r="D3" l="1"/>
  <c r="D3" i="27" s="1"/>
  <c r="D5" i="26"/>
  <c r="D5" i="27" s="1"/>
  <c r="M4" i="26"/>
  <c r="Q6" i="20"/>
  <c r="O6"/>
  <c r="N6"/>
  <c r="M6"/>
  <c r="L6"/>
  <c r="K6"/>
  <c r="J6"/>
  <c r="I6"/>
  <c r="E6"/>
  <c r="H5" i="24"/>
  <c r="D5" i="20"/>
  <c r="C5"/>
  <c r="B5"/>
  <c r="A5"/>
  <c r="H4" i="24"/>
  <c r="D4" i="20"/>
  <c r="C4"/>
  <c r="B4"/>
  <c r="A4"/>
  <c r="H3" i="24"/>
  <c r="D3" i="20"/>
  <c r="C3"/>
  <c r="B3"/>
  <c r="A3"/>
  <c r="BJ6" i="4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O6"/>
  <c r="AN6"/>
  <c r="AM6"/>
  <c r="AK6"/>
  <c r="AJ6"/>
  <c r="AD6"/>
  <c r="AC6"/>
  <c r="AB6"/>
  <c r="AA6"/>
  <c r="Z6"/>
  <c r="X6"/>
  <c r="V6"/>
  <c r="S6"/>
  <c r="R6"/>
  <c r="Q6"/>
  <c r="N6"/>
  <c r="M6"/>
  <c r="L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U6" i="5" l="1"/>
  <c r="H6" i="24"/>
  <c r="P6" i="20"/>
  <c r="E6" i="24"/>
  <c r="P6" i="4"/>
  <c r="H6"/>
  <c r="AC6" i="16"/>
  <c r="AB6"/>
  <c r="AA6"/>
  <c r="Z6"/>
  <c r="Y6"/>
  <c r="X6"/>
  <c r="W6"/>
  <c r="V6"/>
  <c r="U6"/>
  <c r="T6"/>
  <c r="S6"/>
  <c r="R6"/>
  <c r="D6" i="26" l="1"/>
  <c r="M6"/>
  <c r="C5" i="24" l="1"/>
  <c r="BX5" s="1"/>
  <c r="E5" i="16"/>
  <c r="I5" s="1"/>
  <c r="D5"/>
  <c r="H5" s="1"/>
  <c r="C5"/>
  <c r="B5"/>
  <c r="A5"/>
  <c r="C4" i="24"/>
  <c r="BX4" s="1"/>
  <c r="E4" i="16"/>
  <c r="I4" s="1"/>
  <c r="D4"/>
  <c r="H4" s="1"/>
  <c r="C4"/>
  <c r="B4"/>
  <c r="A4"/>
  <c r="C3" i="24"/>
  <c r="BX3" s="1"/>
  <c r="E3" i="16"/>
  <c r="D3"/>
  <c r="H3" s="1"/>
  <c r="H10" s="1"/>
  <c r="C3"/>
  <c r="B3"/>
  <c r="A3"/>
  <c r="Q4" i="9" l="1"/>
  <c r="Q3"/>
  <c r="Q5"/>
  <c r="J4" i="16"/>
  <c r="K4"/>
  <c r="L4"/>
  <c r="P5"/>
  <c r="N5" s="1"/>
  <c r="P4"/>
  <c r="N4" s="1"/>
  <c r="L3"/>
  <c r="K3"/>
  <c r="J3"/>
  <c r="L5"/>
  <c r="K5"/>
  <c r="J5"/>
  <c r="B5" i="14"/>
  <c r="A5"/>
  <c r="B4"/>
  <c r="A4"/>
  <c r="B3"/>
  <c r="A3"/>
  <c r="G6" i="12"/>
  <c r="O4" i="16" l="1"/>
  <c r="M4" s="1"/>
  <c r="H4" i="1" s="1"/>
  <c r="O5" i="16"/>
  <c r="O3"/>
  <c r="P3"/>
  <c r="N3" s="1"/>
  <c r="AN6"/>
  <c r="Q4" l="1"/>
  <c r="R4" i="10" s="1"/>
  <c r="Q5" i="16"/>
  <c r="R5" i="10" s="1"/>
  <c r="M5" i="16"/>
  <c r="H5" i="1" s="1"/>
  <c r="M3" i="16"/>
  <c r="H3" i="1" s="1"/>
  <c r="Q3" i="16"/>
  <c r="R3" i="10" s="1"/>
  <c r="J6" i="16"/>
  <c r="L6"/>
  <c r="K6"/>
  <c r="I6"/>
  <c r="C6" i="24"/>
  <c r="H6" i="16"/>
  <c r="C5" i="12"/>
  <c r="B5"/>
  <c r="A5"/>
  <c r="C4"/>
  <c r="B4"/>
  <c r="A4"/>
  <c r="C3"/>
  <c r="B3"/>
  <c r="A3"/>
  <c r="F6"/>
  <c r="P6" i="16" l="1"/>
  <c r="O6"/>
  <c r="BX6" i="24"/>
  <c r="Q6" i="9"/>
  <c r="F6" i="13"/>
  <c r="E6"/>
  <c r="D6"/>
  <c r="N6" i="16" l="1"/>
  <c r="Q6"/>
  <c r="R6" i="10"/>
  <c r="M6" i="16"/>
  <c r="N5" i="13" l="1"/>
  <c r="P5" i="14" s="1"/>
  <c r="G5" i="1" s="1"/>
  <c r="C5" i="13"/>
  <c r="B5"/>
  <c r="A5"/>
  <c r="N4"/>
  <c r="P4" i="14" s="1"/>
  <c r="G4" i="1" s="1"/>
  <c r="C4" i="13"/>
  <c r="B4"/>
  <c r="A4"/>
  <c r="N3"/>
  <c r="P3" i="14" s="1"/>
  <c r="G3" i="1" s="1"/>
  <c r="C3" i="13"/>
  <c r="B3"/>
  <c r="A3"/>
  <c r="I3" l="1"/>
  <c r="I4"/>
  <c r="I5"/>
  <c r="K5" i="25"/>
  <c r="J5"/>
  <c r="I5"/>
  <c r="H5"/>
  <c r="G5"/>
  <c r="F5"/>
  <c r="E5"/>
  <c r="D5"/>
  <c r="A5"/>
  <c r="C4"/>
  <c r="B4"/>
  <c r="A4"/>
  <c r="C3"/>
  <c r="B3"/>
  <c r="A3"/>
  <c r="C2"/>
  <c r="B2"/>
  <c r="A2"/>
  <c r="M6" i="1"/>
  <c r="K6"/>
  <c r="P6" i="14" l="1"/>
  <c r="F6" i="1" l="1"/>
  <c r="I6" l="1"/>
  <c r="J6"/>
  <c r="L3" i="5" l="1"/>
  <c r="L5"/>
  <c r="L4"/>
  <c r="G6" i="1" l="1"/>
  <c r="H6" l="1"/>
  <c r="H3" i="13" l="1"/>
  <c r="H4"/>
  <c r="H5"/>
  <c r="N6"/>
  <c r="V3" i="26"/>
  <c r="AE3" s="1"/>
  <c r="AG3" s="1"/>
  <c r="V4"/>
  <c r="AE5"/>
  <c r="AG5" s="1"/>
  <c r="AF6"/>
  <c r="D4" i="27"/>
  <c r="E3"/>
  <c r="E4"/>
  <c r="E5"/>
  <c r="F5" l="1"/>
  <c r="I5" i="5"/>
  <c r="O5" i="9"/>
  <c r="I3" i="5"/>
  <c r="O3" i="9"/>
  <c r="L6" i="5"/>
  <c r="D6" i="27"/>
  <c r="E6"/>
  <c r="K3" i="13"/>
  <c r="H3" i="27"/>
  <c r="L3" i="13"/>
  <c r="K5"/>
  <c r="H5" i="27"/>
  <c r="L5" i="13"/>
  <c r="F4" i="27"/>
  <c r="AE4" i="26"/>
  <c r="AG4" s="1"/>
  <c r="V6"/>
  <c r="H4" i="27"/>
  <c r="L4" i="13"/>
  <c r="G6"/>
  <c r="F3" i="27"/>
  <c r="K4" i="13"/>
  <c r="H6"/>
  <c r="I4" i="5" l="1"/>
  <c r="O4" i="9"/>
  <c r="I4" i="27"/>
  <c r="W4"/>
  <c r="G5"/>
  <c r="V5"/>
  <c r="I5"/>
  <c r="W5"/>
  <c r="I3"/>
  <c r="W3"/>
  <c r="V4"/>
  <c r="J4"/>
  <c r="X4"/>
  <c r="J5"/>
  <c r="X5"/>
  <c r="J3"/>
  <c r="X3"/>
  <c r="V3"/>
  <c r="G3"/>
  <c r="O3" i="13"/>
  <c r="O5"/>
  <c r="AG6" i="26"/>
  <c r="J6" i="13"/>
  <c r="K6"/>
  <c r="AE6" i="26"/>
  <c r="G4" i="27"/>
  <c r="O4" i="13"/>
  <c r="L6"/>
  <c r="I6"/>
  <c r="F6" i="27"/>
  <c r="O6" i="9" l="1"/>
  <c r="I6" i="5"/>
  <c r="M4" i="13"/>
  <c r="E4" i="1" s="1"/>
  <c r="L4" s="1"/>
  <c r="K4" i="9"/>
  <c r="I6" i="27"/>
  <c r="M3" i="13"/>
  <c r="E3" i="1" s="1"/>
  <c r="L3" s="1"/>
  <c r="K3" i="9"/>
  <c r="M5" i="13"/>
  <c r="E5" i="1" s="1"/>
  <c r="L5" s="1"/>
  <c r="K5" i="9"/>
  <c r="J6" i="27"/>
  <c r="H6"/>
  <c r="O6" i="13"/>
  <c r="G6" i="27"/>
  <c r="T5" i="5" l="1"/>
  <c r="T4"/>
  <c r="T3"/>
  <c r="O5" i="1"/>
  <c r="M5" i="9" s="1"/>
  <c r="O3" i="1"/>
  <c r="M3" i="9" s="1"/>
  <c r="O4" i="1"/>
  <c r="C3" i="23"/>
  <c r="N5" i="9"/>
  <c r="F5" i="5"/>
  <c r="H5" s="1"/>
  <c r="N3" i="9"/>
  <c r="F3" i="5"/>
  <c r="H3" s="1"/>
  <c r="F4"/>
  <c r="H4" s="1"/>
  <c r="N4" i="9"/>
  <c r="K6"/>
  <c r="C5" i="23"/>
  <c r="M6" i="13"/>
  <c r="K3" i="5" l="1"/>
  <c r="K5"/>
  <c r="V3"/>
  <c r="D3" i="23"/>
  <c r="E3" s="1"/>
  <c r="J3" i="9"/>
  <c r="P3" i="10" s="1"/>
  <c r="D5" i="23"/>
  <c r="E5" s="1"/>
  <c r="J5" i="9"/>
  <c r="P5" i="10" s="1"/>
  <c r="J4" i="9"/>
  <c r="P4" i="10" s="1"/>
  <c r="M4" i="9"/>
  <c r="K4" i="5" s="1"/>
  <c r="N6" i="9"/>
  <c r="F6" i="5"/>
  <c r="N6" i="1"/>
  <c r="E6"/>
  <c r="L6"/>
  <c r="J3" i="5" l="1"/>
  <c r="P3" s="1"/>
  <c r="V5"/>
  <c r="J5" s="1"/>
  <c r="P5" s="1"/>
  <c r="V4"/>
  <c r="J6" i="9"/>
  <c r="H6" i="5"/>
  <c r="D6" i="23"/>
  <c r="J4" i="5" l="1"/>
  <c r="P4" s="1"/>
  <c r="P6" i="10"/>
  <c r="T6" i="5"/>
  <c r="E6" i="23"/>
  <c r="C6"/>
  <c r="O6" i="1"/>
  <c r="M6" i="9" l="1"/>
  <c r="V6" i="5"/>
  <c r="R6" l="1"/>
  <c r="K6"/>
  <c r="J6"/>
  <c r="M6"/>
  <c r="P6" l="1"/>
</calcChain>
</file>

<file path=xl/sharedStrings.xml><?xml version="1.0" encoding="utf-8"?>
<sst xmlns="http://schemas.openxmlformats.org/spreadsheetml/2006/main" count="858" uniqueCount="538">
  <si>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</si>
  <si>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</si>
  <si>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</si>
  <si>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</si>
  <si>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</si>
  <si>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</si>
  <si>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</si>
  <si>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</si>
  <si>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</si>
  <si>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</si>
  <si>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</si>
  <si>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</si>
  <si>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</si>
  <si>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</si>
  <si>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</si>
  <si>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</si>
  <si>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</si>
  <si>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</si>
  <si>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</si>
  <si>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</si>
  <si>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</si>
  <si>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</si>
  <si>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</si>
  <si>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</si>
  <si>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</si>
  <si>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</si>
  <si>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</si>
  <si>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</si>
  <si>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</si>
  <si>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</si>
  <si>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</si>
  <si>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</si>
  <si>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</si>
  <si>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</si>
  <si>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</si>
  <si>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</si>
  <si>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</si>
  <si>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</si>
  <si>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</si>
  <si>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</si>
  <si>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</si>
  <si>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</si>
  <si>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</si>
  <si>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</si>
  <si>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</si>
  <si>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</si>
  <si>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</si>
  <si>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</si>
  <si>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</si>
  <si>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</si>
  <si>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</si>
  <si>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</si>
  <si>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</si>
  <si>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</si>
  <si>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</si>
  <si>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</si>
  <si>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</si>
  <si>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</si>
  <si>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</si>
  <si>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</si>
  <si>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</si>
  <si>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</si>
  <si>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</si>
  <si>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</si>
  <si>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</si>
  <si>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</si>
  <si>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</si>
  <si>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</si>
  <si>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</si>
  <si>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</si>
  <si>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</si>
  <si>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</si>
  <si>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</si>
  <si>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</si>
  <si>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</si>
  <si>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</si>
  <si>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</si>
  <si>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</si>
  <si>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</si>
  <si>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</si>
  <si>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</si>
  <si>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</si>
  <si>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</si>
  <si>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</si>
  <si>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</si>
  <si>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</si>
  <si>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</si>
  <si>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</si>
  <si>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</si>
  <si>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</si>
  <si>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</si>
  <si>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</si>
  <si>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</si>
  <si>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</si>
  <si>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</si>
  <si>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</si>
  <si>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</si>
  <si>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</si>
  <si>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</si>
  <si>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</si>
  <si>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</si>
  <si>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</si>
  <si>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</si>
  <si>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</si>
  <si>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</si>
  <si>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</si>
  <si>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</si>
  <si>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</si>
  <si>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</si>
  <si>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</si>
  <si>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</si>
  <si>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</si>
  <si>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</si>
  <si>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</si>
  <si>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</si>
  <si>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</si>
  <si>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</si>
  <si>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</si>
  <si>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</si>
  <si>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</si>
  <si>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</si>
  <si>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</si>
  <si>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</si>
  <si>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</si>
  <si>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</si>
  <si>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</si>
  <si>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</si>
  <si>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</si>
  <si>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</si>
  <si>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</si>
  <si>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</si>
  <si>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</si>
  <si>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</si>
  <si>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</si>
  <si>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</si>
  <si>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</si>
  <si>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</si>
  <si>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</si>
  <si>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</si>
  <si>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</si>
  <si>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</si>
  <si>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</si>
  <si>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</si>
  <si>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</si>
  <si>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</si>
  <si>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</si>
  <si>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</si>
  <si>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</si>
  <si>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</si>
  <si>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</si>
  <si>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</si>
  <si>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</si>
  <si>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</si>
  <si>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</si>
  <si>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</si>
  <si>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</si>
  <si>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</si>
  <si>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</si>
  <si>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</si>
  <si>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</si>
  <si>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</si>
  <si>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</si>
  <si>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</si>
  <si>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</si>
  <si>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</si>
  <si>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</si>
  <si>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</si>
  <si>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</si>
  <si>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</si>
  <si>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</si>
  <si>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</si>
  <si>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</si>
  <si>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</si>
  <si>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</si>
  <si>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</si>
  <si>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</si>
  <si>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</si>
  <si>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</si>
  <si>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</si>
  <si>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</si>
  <si>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</si>
  <si>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</si>
  <si>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</si>
  <si>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</si>
  <si>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</si>
  <si>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</si>
  <si>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</si>
  <si>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</si>
  <si>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</si>
  <si>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</si>
  <si>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</si>
  <si>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</si>
  <si>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</si>
  <si>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</si>
  <si>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</si>
  <si>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</si>
  <si>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</si>
  <si>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</si>
  <si>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</si>
  <si>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</si>
  <si>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</si>
  <si>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</si>
  <si>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</si>
  <si>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</si>
  <si>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</si>
  <si>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</si>
  <si>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</si>
  <si>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</si>
  <si>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</si>
  <si>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</si>
  <si>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</si>
  <si>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</si>
  <si>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</si>
  <si>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</si>
  <si>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</si>
  <si>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</si>
  <si>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</si>
  <si>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</si>
  <si>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</si>
  <si>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</si>
  <si>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</si>
  <si>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</si>
  <si>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</si>
  <si>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</si>
  <si>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</si>
  <si>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</si>
  <si>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</si>
  <si>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</si>
  <si>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</si>
  <si>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</si>
  <si>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</si>
  <si>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</si>
  <si>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</si>
  <si>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</si>
  <si>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</si>
  <si>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</si>
  <si>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</si>
  <si>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</si>
  <si>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</si>
  <si>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</si>
  <si>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</si>
  <si>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</si>
  <si>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</si>
  <si>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</si>
  <si>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</si>
  <si>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</si>
  <si>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</si>
  <si>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</si>
  <si>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</si>
  <si>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</si>
  <si>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</si>
  <si>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</si>
  <si>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</si>
  <si>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</si>
  <si>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</si>
  <si>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</si>
  <si>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</si>
  <si>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</si>
  <si>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</si>
  <si>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</si>
  <si>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</si>
  <si>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</si>
  <si>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</si>
  <si>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</si>
  <si>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</si>
  <si>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</si>
  <si>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</si>
  <si>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</si>
  <si>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</si>
  <si>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</si>
  <si>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</si>
  <si>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</si>
  <si>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</si>
  <si>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</si>
  <si>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</si>
  <si>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</si>
  <si>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</si>
  <si>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</si>
  <si>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</si>
  <si>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</si>
  <si>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</si>
  <si>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</si>
  <si>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</si>
  <si>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</si>
  <si>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</si>
  <si>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</si>
  <si>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</si>
  <si>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</si>
  <si>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</si>
  <si>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</si>
  <si>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</si>
  <si>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</si>
  <si>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</si>
  <si>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</si>
  <si>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</si>
  <si>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</si>
  <si>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</si>
  <si>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</si>
  <si>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</si>
  <si>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</si>
  <si>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</si>
  <si>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</si>
  <si>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</si>
  <si>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</si>
  <si>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</si>
  <si>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</si>
  <si>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</si>
  <si>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</si>
  <si>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</si>
  <si>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</si>
  <si>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</si>
  <si>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</si>
  <si>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</si>
  <si>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</si>
  <si>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</si>
  <si>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</si>
  <si>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</si>
  <si>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</si>
  <si>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</si>
  <si>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</si>
  <si>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</si>
  <si>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</si>
  <si>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</si>
  <si>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</si>
  <si>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</si>
  <si>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</si>
  <si>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</si>
  <si>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</si>
  <si>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</si>
  <si>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</si>
  <si>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</si>
  <si>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</si>
  <si>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</si>
  <si>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</si>
  <si>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</si>
  <si>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</si>
  <si>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</si>
  <si>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</si>
  <si>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</si>
  <si>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</si>
  <si>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</si>
  <si>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</si>
  <si>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</si>
  <si>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</si>
  <si>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</si>
  <si>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</si>
  <si>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</si>
  <si>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</si>
  <si>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</si>
  <si>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</si>
  <si>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</si>
  <si>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</si>
  <si>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</si>
  <si>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</si>
  <si>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</si>
  <si>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</si>
  <si>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</si>
  <si>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</si>
  <si>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</si>
  <si>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</si>
  <si>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</si>
  <si>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</si>
  <si>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</si>
  <si>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</si>
  <si>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</si>
  <si>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</si>
  <si>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</si>
  <si>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</si>
  <si>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</si>
  <si>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</si>
  <si>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</si>
  <si>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</si>
  <si>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</si>
  <si>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</si>
  <si>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</si>
  <si>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</si>
  <si>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</si>
  <si>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</si>
  <si>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</si>
  <si>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</si>
  <si>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</si>
  <si>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</si>
  <si>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</si>
  <si>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</si>
  <si>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</si>
  <si>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</si>
  <si>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</si>
  <si>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</si>
  <si>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</si>
  <si>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</si>
  <si>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</si>
  <si>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</si>
  <si>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</si>
  <si>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</si>
  <si>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</si>
  <si>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</si>
  <si>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</si>
  <si>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</si>
  <si>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</si>
  <si>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</si>
  <si>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</si>
  <si>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</si>
  <si>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</si>
  <si>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</si>
  <si>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</si>
  <si>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</si>
  <si>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</si>
  <si>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</si>
  <si>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</si>
  <si>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</si>
  <si>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</si>
  <si>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</si>
  <si>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</si>
  <si>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</si>
  <si>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</si>
  <si>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</si>
  <si>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</si>
  <si>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</si>
  <si>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</si>
  <si>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</si>
  <si>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</si>
  <si>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</si>
  <si>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</si>
  <si>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</si>
  <si>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</si>
  <si>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</si>
  <si>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</si>
  <si>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</si>
  <si>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</si>
  <si>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</si>
  <si>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</si>
  <si>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</si>
  <si>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</si>
  <si>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</si>
  <si>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</si>
  <si>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</si>
  <si>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</si>
  <si>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</si>
  <si>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</si>
  <si>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</si>
  <si>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</si>
  <si>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</si>
  <si>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</si>
  <si>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</si>
  <si>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</si>
  <si>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</si>
  <si>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</si>
  <si>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</si>
  <si>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</si>
  <si>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</si>
  <si>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</si>
  <si>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</si>
  <si>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</si>
  <si>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</si>
  <si>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</si>
  <si>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</si>
  <si>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</si>
  <si>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</si>
  <si>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</si>
  <si>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</si>
  <si>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</si>
  <si>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</si>
  <si>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</si>
  <si>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</si>
  <si>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</si>
  <si>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</si>
  <si>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</si>
  <si>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</si>
  <si>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</si>
  <si>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</si>
  <si>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</si>
  <si>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</si>
  <si>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</si>
  <si>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</si>
  <si>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</si>
  <si>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</si>
  <si>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</si>
  <si>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</si>
  <si>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</si>
  <si>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</si>
  <si>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</si>
  <si>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</si>
  <si>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</si>
  <si>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</si>
  <si>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</si>
  <si>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</si>
  <si>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</si>
  <si>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</si>
  <si>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</si>
  <si>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</si>
  <si>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</si>
  <si>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</si>
  <si>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</si>
  <si>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</si>
  <si>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</si>
  <si>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</si>
  <si>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</si>
  <si>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</si>
  <si>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</si>
  <si>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</si>
  <si>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</si>
  <si>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</si>
  <si>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</si>
  <si>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ΔΕΝ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</si>
  <si>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</si>
  <si>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</si>
  <si>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</si>
  <si>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</si>
  <si>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</si>
  <si>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</si>
  <si>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</si>
  <si>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</si>
  <si>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</si>
  <si>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</si>
  <si>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</si>
  <si>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</si>
  <si>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</si>
  <si>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</si>
  <si>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</si>
  <si>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</si>
  <si>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</si>
  <si>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</si>
  <si>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</si>
  <si>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</si>
  <si>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δανείου ΤΟΚΟΙ [εκκίνηση = 22% ετησίως]] , [εξόφληση σε 28 δόσεις , σε 15έτη = 2002]</t>
  </si>
  <si>
    <t>28 6μηνιαίες δόσεις των 127.883δρχ (375,30€) = 3.580.724δρχ (10.508,36€)  [κάθε 5ο &amp; 11ο</t>
  </si>
  <si>
    <t>ΑΠΌ 219-59κ</t>
  </si>
  <si>
    <t>219κ</t>
  </si>
  <si>
    <t>δανείου 8323κ ΕΞΟΦΛΗΣΗ</t>
  </si>
  <si>
    <t>υποθήκης 8323κ ΕΞΑΛΕΙΨΗ</t>
  </si>
  <si>
    <t>τόκοι δανείου [προυπολογιζόμενοι VS πληρωμένοι]</t>
  </si>
  <si>
    <t>1γ3</t>
  </si>
  <si>
    <t>????</t>
  </si>
  <si>
    <t>ΔΕΝ αναφέρει</t>
  </si>
  <si>
    <t>τραπεζα …???  [= …???</t>
  </si>
  <si>
    <t>219-45</t>
  </si>
  <si>
    <t>???/</t>
  </si>
  <si>
    <t>δανειοΚύρου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</si>
</sst>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9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20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43" fontId="31" fillId="0" borderId="0" xfId="1" applyFont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64" fontId="21" fillId="4" borderId="1" xfId="1" applyNumberFormat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42" fillId="3" borderId="1" xfId="0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42" fillId="0" borderId="1" xfId="1" applyFont="1" applyFill="1" applyBorder="1"/>
    <xf numFmtId="0" fontId="34" fillId="0" borderId="1" xfId="0" applyFont="1" applyBorder="1" applyAlignment="1">
      <alignment horizontal="center"/>
    </xf>
    <xf numFmtId="43" fontId="12" fillId="0" borderId="1" xfId="1" applyFont="1" applyFill="1" applyBorder="1"/>
    <xf numFmtId="164" fontId="11" fillId="0" borderId="1" xfId="1" applyNumberFormat="1" applyFont="1" applyFill="1" applyBorder="1"/>
    <xf numFmtId="43" fontId="42" fillId="0" borderId="14" xfId="1" applyFont="1" applyFill="1" applyBorder="1"/>
    <xf numFmtId="43" fontId="35" fillId="7" borderId="1" xfId="1" applyFont="1" applyFill="1" applyBorder="1"/>
    <xf numFmtId="43" fontId="35" fillId="7" borderId="14" xfId="1" applyFont="1" applyFill="1" applyBorder="1"/>
    <xf numFmtId="43" fontId="37" fillId="0" borderId="1" xfId="1" applyFont="1" applyFill="1" applyBorder="1" applyAlignment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43" fontId="18" fillId="3" borderId="1" xfId="1" applyFont="1" applyFill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42" fillId="3" borderId="1" xfId="0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6" fillId="2" borderId="1" xfId="1" applyNumberFormat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164" fontId="23" fillId="2" borderId="1" xfId="1" applyNumberFormat="1" applyFont="1" applyFill="1" applyBorder="1" applyAlignment="1">
      <alignment horizontal="center" vertical="center"/>
    </xf>
    <xf numFmtId="43" fontId="21" fillId="0" borderId="0" xfId="1" quotePrefix="1" applyFont="1"/>
    <xf numFmtId="164" fontId="24" fillId="0" borderId="0" xfId="1" applyNumberFormat="1" applyFont="1"/>
    <xf numFmtId="164" fontId="23" fillId="2" borderId="18" xfId="1" applyNumberFormat="1" applyFont="1" applyFill="1" applyBorder="1" applyAlignment="1">
      <alignment horizontal="center" vertical="center"/>
    </xf>
    <xf numFmtId="164" fontId="20" fillId="0" borderId="9" xfId="1" applyNumberFormat="1" applyFont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43" fontId="30" fillId="4" borderId="21" xfId="1" applyFont="1" applyFill="1" applyBorder="1" applyAlignment="1">
      <alignment horizontal="center" vertical="center" wrapText="1"/>
    </xf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42" fillId="7" borderId="0" xfId="1" applyFont="1" applyFill="1"/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14" fontId="21" fillId="0" borderId="0" xfId="0" applyNumberFormat="1" applyFont="1" applyAlignment="1">
      <alignment horizontal="left"/>
    </xf>
    <xf numFmtId="14" fontId="21" fillId="0" borderId="0" xfId="1" applyNumberFormat="1" applyFont="1" applyFill="1"/>
    <xf numFmtId="0" fontId="21" fillId="0" borderId="0" xfId="0" applyFont="1" applyFill="1" applyAlignment="1">
      <alignment horizontal="right"/>
    </xf>
    <xf numFmtId="43" fontId="42" fillId="7" borderId="0" xfId="1" applyFont="1" applyFill="1" applyAlignment="1"/>
    <xf numFmtId="43" fontId="21" fillId="0" borderId="14" xfId="0" applyNumberFormat="1" applyFont="1" applyFill="1" applyBorder="1" applyAlignment="1">
      <alignment horizontal="center" wrapText="1"/>
    </xf>
    <xf numFmtId="164" fontId="24" fillId="0" borderId="0" xfId="1" applyNumberFormat="1" applyFont="1" applyAlignment="1"/>
    <xf numFmtId="43" fontId="21" fillId="0" borderId="0" xfId="1" applyFont="1" applyAlignment="1">
      <alignment horizontal="center"/>
    </xf>
    <xf numFmtId="0" fontId="47" fillId="0" borderId="1" xfId="0" applyFont="1" applyFill="1" applyBorder="1" applyAlignment="1">
      <alignment horizontal="left"/>
    </xf>
    <xf numFmtId="43" fontId="28" fillId="0" borderId="1" xfId="1" applyFont="1" applyFill="1" applyBorder="1" applyAlignment="1"/>
    <xf numFmtId="43" fontId="18" fillId="0" borderId="14" xfId="1" applyFont="1" applyFill="1" applyBorder="1" applyAlignment="1">
      <alignment horizont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5" borderId="15" xfId="1" applyFont="1" applyFill="1" applyBorder="1" applyAlignment="1">
      <alignment horizontal="center" vertical="center" wrapText="1"/>
    </xf>
    <xf numFmtId="43" fontId="26" fillId="5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2"/>
  <sheetViews>
    <sheetView tabSelected="1"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12.28515625" style="8" customWidth="1"/>
    <col min="2" max="2" width="9" style="391" customWidth="1"/>
    <col min="3" max="3" width="38" style="3" bestFit="1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7" t="s">
        <v>1</v>
      </c>
      <c r="B1" s="439" t="s">
        <v>2</v>
      </c>
      <c r="C1" s="441" t="s">
        <v>0</v>
      </c>
      <c r="D1" s="443" t="s">
        <v>62</v>
      </c>
      <c r="E1" s="445" t="s">
        <v>83</v>
      </c>
      <c r="F1" s="446"/>
      <c r="G1" s="446"/>
      <c r="H1" s="446"/>
      <c r="I1" s="446"/>
      <c r="J1" s="446"/>
      <c r="K1" s="446"/>
      <c r="L1" s="431" t="s">
        <v>365</v>
      </c>
      <c r="M1" s="431"/>
      <c r="N1" s="429" t="s">
        <v>510</v>
      </c>
      <c r="O1" s="430"/>
      <c r="P1" s="432" t="s">
        <v>29</v>
      </c>
      <c r="Q1" s="433"/>
      <c r="R1" s="433"/>
      <c r="S1" s="433"/>
      <c r="T1" s="433"/>
      <c r="U1" s="433"/>
      <c r="V1" s="433"/>
      <c r="W1" s="433"/>
      <c r="X1" s="433"/>
      <c r="Y1" s="433"/>
      <c r="Z1" s="433"/>
      <c r="AA1" s="434"/>
    </row>
    <row r="2" spans="1:27" ht="12" thickBot="1">
      <c r="A2" s="438"/>
      <c r="B2" s="440"/>
      <c r="C2" s="442"/>
      <c r="D2" s="444"/>
      <c r="E2" s="89" t="s">
        <v>92</v>
      </c>
      <c r="F2" s="89" t="s">
        <v>3</v>
      </c>
      <c r="G2" s="89" t="s">
        <v>140</v>
      </c>
      <c r="H2" s="89" t="s">
        <v>93</v>
      </c>
      <c r="I2" s="89" t="s">
        <v>94</v>
      </c>
      <c r="J2" s="89" t="s">
        <v>95</v>
      </c>
      <c r="K2" s="100" t="s">
        <v>138</v>
      </c>
      <c r="L2" s="65" t="s">
        <v>23</v>
      </c>
      <c r="M2" s="160" t="s">
        <v>68</v>
      </c>
      <c r="N2" s="151" t="s">
        <v>23</v>
      </c>
      <c r="O2" s="99" t="s">
        <v>139</v>
      </c>
      <c r="P2" s="161">
        <v>1</v>
      </c>
      <c r="Q2" s="161" t="s">
        <v>219</v>
      </c>
      <c r="R2" s="161" t="s">
        <v>220</v>
      </c>
      <c r="S2" s="161" t="s">
        <v>221</v>
      </c>
      <c r="T2" s="161" t="s">
        <v>222</v>
      </c>
      <c r="U2" s="161" t="s">
        <v>376</v>
      </c>
      <c r="V2" s="161" t="s">
        <v>377</v>
      </c>
      <c r="W2" s="161" t="s">
        <v>378</v>
      </c>
      <c r="X2" s="161" t="s">
        <v>379</v>
      </c>
      <c r="Y2" s="161"/>
      <c r="Z2" s="161"/>
      <c r="AA2" s="162"/>
    </row>
    <row r="3" spans="1:27" s="5" customFormat="1">
      <c r="A3" s="395" t="s">
        <v>512</v>
      </c>
      <c r="B3" s="349">
        <v>37719</v>
      </c>
      <c r="C3" s="342" t="s">
        <v>528</v>
      </c>
      <c r="D3" s="343"/>
      <c r="E3" s="344">
        <f>'2-δικαιώμ'!M3</f>
        <v>7.8320000000000007</v>
      </c>
      <c r="F3" s="345">
        <f>'3-φύλλα2α'!F3</f>
        <v>2.93</v>
      </c>
      <c r="G3" s="345">
        <f>'4-πολλυπρ'!P3</f>
        <v>0</v>
      </c>
      <c r="H3" s="343">
        <f>'5-αντίγρ'!M3</f>
        <v>11.498799999999999</v>
      </c>
      <c r="I3" s="343">
        <f>'6-μεταγρ'!H3</f>
        <v>0</v>
      </c>
      <c r="J3" s="343">
        <f>'7-προςΔΟΥ'!E3</f>
        <v>0</v>
      </c>
      <c r="K3" s="343">
        <v>5.87</v>
      </c>
      <c r="L3" s="344">
        <f t="shared" ref="L3:L5" si="0">E3+F3+G3+H3+I3+J3+K3</f>
        <v>28.130800000000001</v>
      </c>
      <c r="M3" s="344"/>
      <c r="N3" s="346"/>
      <c r="O3" s="346">
        <f t="shared" ref="O3:O5" si="1">L3-N3</f>
        <v>28.130800000000001</v>
      </c>
      <c r="P3" s="375">
        <v>0.5</v>
      </c>
      <c r="Q3" s="347"/>
      <c r="R3" s="347"/>
      <c r="S3" s="347"/>
      <c r="T3" s="347"/>
      <c r="U3" s="356" t="s">
        <v>376</v>
      </c>
      <c r="V3" s="347"/>
      <c r="W3" s="347"/>
      <c r="X3" s="347"/>
      <c r="Y3" s="347"/>
      <c r="Z3" s="75"/>
      <c r="AA3" s="75"/>
    </row>
    <row r="4" spans="1:27" s="5" customFormat="1">
      <c r="A4" s="395"/>
      <c r="B4" s="349"/>
      <c r="C4" s="342" t="s">
        <v>529</v>
      </c>
      <c r="D4" s="343"/>
      <c r="E4" s="344">
        <f>'2-δικαιώμ'!M4</f>
        <v>7.8320000000000007</v>
      </c>
      <c r="F4" s="345">
        <f>'3-φύλλα2α'!F4</f>
        <v>2.93</v>
      </c>
      <c r="G4" s="345">
        <f>'4-πολλυπρ'!P4</f>
        <v>0</v>
      </c>
      <c r="H4" s="343">
        <f>'5-αντίγρ'!M4</f>
        <v>0</v>
      </c>
      <c r="I4" s="343">
        <f>'6-μεταγρ'!H4</f>
        <v>9.69</v>
      </c>
      <c r="J4" s="343">
        <f>'7-προςΔΟΥ'!E4</f>
        <v>0</v>
      </c>
      <c r="K4" s="343">
        <v>5.87</v>
      </c>
      <c r="L4" s="344">
        <f t="shared" si="0"/>
        <v>26.321999999999999</v>
      </c>
      <c r="M4" s="344">
        <v>20.54</v>
      </c>
      <c r="N4" s="346">
        <f>M4-P4-'14-βιβλΕσ'!L4</f>
        <v>19.57</v>
      </c>
      <c r="O4" s="346">
        <f t="shared" si="1"/>
        <v>6.7519999999999989</v>
      </c>
      <c r="P4" s="375"/>
      <c r="Q4" s="347"/>
      <c r="R4" s="347"/>
      <c r="S4" s="347"/>
      <c r="T4" s="347"/>
      <c r="U4" s="356" t="s">
        <v>377</v>
      </c>
      <c r="V4" s="347"/>
      <c r="W4" s="347"/>
      <c r="X4" s="347"/>
      <c r="Y4" s="347"/>
      <c r="Z4" s="75"/>
      <c r="AA4" s="75"/>
    </row>
    <row r="5" spans="1:27" s="5" customFormat="1">
      <c r="A5" s="395"/>
      <c r="B5" s="349"/>
      <c r="C5" s="342" t="s">
        <v>530</v>
      </c>
      <c r="D5" s="393">
        <v>111.11</v>
      </c>
      <c r="E5" s="344">
        <f>'2-δικαιώμ'!M5</f>
        <v>11.5837</v>
      </c>
      <c r="F5" s="345">
        <f>'3-φύλλα2α'!F5</f>
        <v>2.93</v>
      </c>
      <c r="G5" s="345">
        <f>'4-πολλυπρ'!P5</f>
        <v>0</v>
      </c>
      <c r="H5" s="343">
        <f>'5-αντίγρ'!M5</f>
        <v>0</v>
      </c>
      <c r="I5" s="343">
        <f>'6-μεταγρ'!H5</f>
        <v>0</v>
      </c>
      <c r="J5" s="343">
        <f>'7-προςΔΟΥ'!E5</f>
        <v>0</v>
      </c>
      <c r="K5" s="343">
        <v>5.87</v>
      </c>
      <c r="L5" s="344">
        <f t="shared" si="0"/>
        <v>20.383700000000001</v>
      </c>
      <c r="M5" s="344"/>
      <c r="N5" s="346">
        <f>M5-P5-'14-βιβλΕσ'!L5</f>
        <v>0</v>
      </c>
      <c r="O5" s="346">
        <f t="shared" si="1"/>
        <v>20.383700000000001</v>
      </c>
      <c r="P5" s="375"/>
      <c r="Q5" s="347"/>
      <c r="R5" s="347"/>
      <c r="S5" s="347"/>
      <c r="T5" s="347"/>
      <c r="U5" s="356" t="s">
        <v>531</v>
      </c>
      <c r="V5" s="347"/>
      <c r="W5" s="347"/>
      <c r="X5" s="347"/>
      <c r="Y5" s="347"/>
      <c r="Z5" s="75"/>
      <c r="AA5" s="75"/>
    </row>
    <row r="6" spans="1:27">
      <c r="A6" s="435" t="s">
        <v>47</v>
      </c>
      <c r="B6" s="436"/>
      <c r="C6" s="436"/>
      <c r="D6" s="436"/>
      <c r="E6" s="38">
        <f t="shared" ref="E6:O6" si="2">SUM(E3:E5)</f>
        <v>27.247700000000002</v>
      </c>
      <c r="F6" s="38">
        <f t="shared" si="2"/>
        <v>8.7900000000000009</v>
      </c>
      <c r="G6" s="38">
        <f t="shared" si="2"/>
        <v>0</v>
      </c>
      <c r="H6" s="38">
        <f t="shared" si="2"/>
        <v>11.498799999999999</v>
      </c>
      <c r="I6" s="38">
        <f t="shared" si="2"/>
        <v>9.69</v>
      </c>
      <c r="J6" s="38">
        <f t="shared" si="2"/>
        <v>0</v>
      </c>
      <c r="K6" s="38">
        <f t="shared" si="2"/>
        <v>17.61</v>
      </c>
      <c r="L6" s="38">
        <f t="shared" si="2"/>
        <v>74.836500000000001</v>
      </c>
      <c r="M6" s="38">
        <f t="shared" si="2"/>
        <v>20.54</v>
      </c>
      <c r="N6" s="38">
        <f t="shared" si="2"/>
        <v>19.57</v>
      </c>
      <c r="O6" s="38">
        <f t="shared" si="2"/>
        <v>55.266500000000008</v>
      </c>
    </row>
    <row r="7" spans="1:27">
      <c r="C7" s="9"/>
    </row>
    <row r="8" spans="1:27">
      <c r="C8" s="30"/>
      <c r="P8" s="207" t="s">
        <v>98</v>
      </c>
      <c r="Q8" s="134"/>
      <c r="R8" s="134"/>
      <c r="S8" s="134"/>
      <c r="T8" s="142"/>
      <c r="U8" s="142"/>
      <c r="V8" s="142"/>
      <c r="W8" s="142"/>
      <c r="X8" s="142"/>
      <c r="Z8" s="134"/>
      <c r="AA8" s="134"/>
    </row>
    <row r="9" spans="1:27">
      <c r="C9" s="94"/>
      <c r="D9" s="8"/>
      <c r="K9" s="221" t="s">
        <v>476</v>
      </c>
      <c r="L9" s="8"/>
      <c r="M9" s="8"/>
      <c r="P9" s="8"/>
      <c r="Q9" s="121" t="s">
        <v>370</v>
      </c>
      <c r="R9" s="121"/>
      <c r="S9" s="121"/>
      <c r="T9" s="136"/>
      <c r="U9" s="142"/>
      <c r="V9" s="142"/>
      <c r="W9" s="142"/>
      <c r="X9" s="142"/>
      <c r="Z9" s="135"/>
      <c r="AA9" s="121"/>
    </row>
    <row r="10" spans="1:27">
      <c r="C10" s="94"/>
      <c r="D10" s="8"/>
      <c r="K10" s="164" t="s">
        <v>223</v>
      </c>
      <c r="L10" s="123"/>
      <c r="M10" s="123"/>
      <c r="P10" s="8"/>
      <c r="Q10" s="121"/>
      <c r="R10" s="121" t="s">
        <v>135</v>
      </c>
      <c r="S10" s="121"/>
      <c r="T10" s="142"/>
      <c r="U10" s="142"/>
      <c r="V10" s="142"/>
      <c r="W10" s="142"/>
      <c r="X10" s="142"/>
      <c r="Z10" s="121"/>
    </row>
    <row r="11" spans="1:27">
      <c r="C11" s="419"/>
      <c r="D11" s="8"/>
      <c r="K11" s="220" t="s">
        <v>224</v>
      </c>
      <c r="P11" s="8"/>
      <c r="S11" s="121" t="s">
        <v>369</v>
      </c>
      <c r="T11" s="94"/>
      <c r="U11" s="94"/>
      <c r="V11" s="94"/>
      <c r="W11" s="94"/>
      <c r="X11" s="94"/>
    </row>
    <row r="12" spans="1:27">
      <c r="C12" s="9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T12" s="121" t="s">
        <v>371</v>
      </c>
      <c r="U12" s="142"/>
      <c r="V12" s="142"/>
      <c r="W12" s="142"/>
      <c r="X12" s="142"/>
    </row>
    <row r="13" spans="1:27">
      <c r="C13" s="94"/>
      <c r="D13" s="408"/>
      <c r="P13" s="8"/>
      <c r="T13" s="94"/>
      <c r="U13" s="142" t="s">
        <v>372</v>
      </c>
      <c r="V13" s="142"/>
      <c r="W13" s="142"/>
      <c r="X13" s="142"/>
    </row>
    <row r="14" spans="1:27">
      <c r="C14" s="419"/>
      <c r="P14" s="8"/>
      <c r="T14" s="94"/>
      <c r="U14" s="94"/>
      <c r="V14" s="142" t="s">
        <v>373</v>
      </c>
      <c r="W14" s="94"/>
      <c r="X14" s="94"/>
    </row>
    <row r="15" spans="1:27">
      <c r="C15" s="94"/>
      <c r="F15" s="407"/>
      <c r="P15" s="8"/>
      <c r="T15" s="94"/>
      <c r="U15" s="94"/>
      <c r="V15" s="94"/>
      <c r="W15" s="222" t="s">
        <v>374</v>
      </c>
      <c r="X15" s="94"/>
    </row>
    <row r="16" spans="1:27">
      <c r="C16" s="94"/>
      <c r="U16" s="142"/>
      <c r="V16" s="142"/>
      <c r="W16" s="94"/>
      <c r="X16" s="95" t="s">
        <v>375</v>
      </c>
      <c r="Y16" s="142"/>
    </row>
    <row r="17" spans="3:25">
      <c r="C17" s="94"/>
      <c r="F17" s="408"/>
      <c r="P17" s="8"/>
      <c r="Q17" s="121"/>
      <c r="R17" s="121"/>
      <c r="S17" s="121"/>
      <c r="T17" s="142"/>
      <c r="U17" s="142"/>
      <c r="V17" s="142"/>
      <c r="W17" s="142"/>
      <c r="X17" s="142"/>
    </row>
    <row r="18" spans="3:25">
      <c r="C18" s="94"/>
      <c r="F18" s="408"/>
      <c r="P18" s="2"/>
      <c r="Q18" s="2"/>
      <c r="R18" s="2"/>
      <c r="S18" s="2"/>
      <c r="U18" s="142"/>
      <c r="V18" s="142"/>
      <c r="W18" s="94"/>
      <c r="X18" s="95"/>
      <c r="Y18" s="142"/>
    </row>
    <row r="19" spans="3:25">
      <c r="C19" s="94"/>
      <c r="D19" s="408"/>
      <c r="E19" s="8"/>
      <c r="F19" s="230" t="s">
        <v>533</v>
      </c>
      <c r="G19" s="8"/>
      <c r="H19" s="8"/>
      <c r="I19" s="8" t="s">
        <v>251</v>
      </c>
      <c r="J19" s="8" t="s">
        <v>516</v>
      </c>
      <c r="L19" s="422" t="s">
        <v>517</v>
      </c>
      <c r="P19" s="2"/>
      <c r="Q19" s="2"/>
      <c r="R19" s="2"/>
      <c r="U19" s="94"/>
      <c r="V19" s="142"/>
      <c r="W19" s="142"/>
      <c r="X19" s="142"/>
      <c r="Y19" s="142"/>
    </row>
    <row r="20" spans="3:25">
      <c r="C20" s="94"/>
      <c r="D20" s="424"/>
      <c r="E20" s="424" t="s">
        <v>512</v>
      </c>
      <c r="F20" s="425" t="s">
        <v>532</v>
      </c>
      <c r="G20" s="414" t="s">
        <v>316</v>
      </c>
      <c r="P20" s="2"/>
      <c r="Q20" s="2"/>
      <c r="R20" s="2"/>
      <c r="U20" s="94"/>
      <c r="V20" s="94"/>
      <c r="W20" s="222"/>
      <c r="X20" s="94"/>
      <c r="Y20" s="94"/>
    </row>
    <row r="21" spans="3:25">
      <c r="C21" s="94"/>
      <c r="D21" s="417"/>
      <c r="E21" s="417"/>
      <c r="F21" s="8"/>
      <c r="G21" s="414" t="s">
        <v>518</v>
      </c>
      <c r="P21" s="2"/>
      <c r="Q21" s="2"/>
      <c r="R21" s="2"/>
      <c r="U21" s="94"/>
      <c r="V21" s="94"/>
      <c r="W21" s="94"/>
      <c r="X21" s="95"/>
      <c r="Y21" s="94"/>
    </row>
    <row r="22" spans="3:25">
      <c r="C22" s="94"/>
      <c r="D22" s="307"/>
      <c r="F22" s="8"/>
      <c r="G22" s="414" t="s">
        <v>519</v>
      </c>
      <c r="P22" s="2"/>
      <c r="Q22" s="2"/>
      <c r="R22" s="2"/>
    </row>
    <row r="23" spans="3:25">
      <c r="C23" s="94"/>
      <c r="D23" s="307"/>
      <c r="F23" s="8"/>
      <c r="G23" s="414">
        <v>3600</v>
      </c>
      <c r="P23" s="2"/>
      <c r="Q23" s="2"/>
      <c r="R23" s="2"/>
    </row>
    <row r="24" spans="3:25">
      <c r="C24" s="94"/>
      <c r="D24" s="307"/>
      <c r="F24" s="8"/>
      <c r="G24" s="414" t="s">
        <v>368</v>
      </c>
      <c r="P24" s="2"/>
      <c r="Q24" s="2"/>
      <c r="R24" s="2"/>
    </row>
    <row r="25" spans="3:25">
      <c r="C25" s="94"/>
      <c r="D25" s="307"/>
      <c r="F25" s="8"/>
      <c r="G25" s="414" t="s">
        <v>520</v>
      </c>
      <c r="P25" s="2"/>
      <c r="Q25" s="2"/>
      <c r="R25" s="2"/>
    </row>
    <row r="26" spans="3:25">
      <c r="C26" s="94"/>
      <c r="D26" s="307"/>
      <c r="G26" s="415" t="s">
        <v>93</v>
      </c>
      <c r="P26" s="2"/>
      <c r="Q26" s="2"/>
      <c r="R26" s="2"/>
    </row>
    <row r="27" spans="3:25">
      <c r="C27" s="94"/>
      <c r="D27" s="307"/>
      <c r="G27" s="415" t="s">
        <v>364</v>
      </c>
      <c r="P27" s="2"/>
      <c r="Q27" s="2"/>
      <c r="R27" s="2"/>
    </row>
    <row r="28" spans="3:25">
      <c r="C28" s="94"/>
      <c r="D28" s="307"/>
      <c r="G28" s="415" t="s">
        <v>94</v>
      </c>
      <c r="P28" s="2"/>
      <c r="Q28" s="2"/>
      <c r="R28" s="2"/>
    </row>
    <row r="29" spans="3:25">
      <c r="C29" s="94"/>
      <c r="D29" s="307"/>
      <c r="G29" s="415" t="s">
        <v>512</v>
      </c>
      <c r="P29" s="2"/>
      <c r="Q29" s="2"/>
      <c r="R29" s="2"/>
    </row>
    <row r="30" spans="3:25">
      <c r="C30" s="94"/>
      <c r="G30" s="415"/>
      <c r="H30" s="178">
        <f>SUM(H20:H29)</f>
        <v>0</v>
      </c>
      <c r="I30" s="178">
        <f t="shared" ref="I30" si="3">SUM(I20:I29)</f>
        <v>0</v>
      </c>
      <c r="J30" s="178">
        <f t="shared" ref="J30" si="4">SUM(J20:J29)</f>
        <v>0</v>
      </c>
      <c r="K30" s="178"/>
      <c r="L30" s="416">
        <f t="shared" ref="L30" si="5">SUM(L20:L29)</f>
        <v>0</v>
      </c>
      <c r="P30" s="2"/>
      <c r="Q30" s="2"/>
      <c r="R30" s="2"/>
    </row>
    <row r="31" spans="3:25">
      <c r="C31" s="94"/>
      <c r="P31" s="2"/>
      <c r="Q31" s="2"/>
      <c r="R31" s="2"/>
    </row>
    <row r="32" spans="3:25">
      <c r="C32" s="94"/>
      <c r="P32" s="2"/>
      <c r="Q32" s="2"/>
      <c r="R32" s="2"/>
    </row>
    <row r="33" spans="3:18">
      <c r="C33" s="94"/>
      <c r="P33" s="2"/>
      <c r="Q33" s="2"/>
      <c r="R33" s="2"/>
    </row>
    <row r="34" spans="3:18">
      <c r="C34" s="94"/>
      <c r="H34" s="2" t="s">
        <v>526</v>
      </c>
    </row>
    <row r="35" spans="3:18">
      <c r="C35" s="94"/>
      <c r="G35" s="94" t="s">
        <v>524</v>
      </c>
    </row>
    <row r="36" spans="3:18">
      <c r="C36" s="94"/>
      <c r="G36" s="94" t="s">
        <v>525</v>
      </c>
    </row>
    <row r="37" spans="3:18">
      <c r="C37" s="94"/>
    </row>
    <row r="38" spans="3:18">
      <c r="C38" s="94"/>
      <c r="H38" s="2" t="s">
        <v>527</v>
      </c>
      <c r="I38" s="8">
        <v>1100000</v>
      </c>
      <c r="K38" s="2">
        <v>10508.36</v>
      </c>
    </row>
    <row r="39" spans="3:18">
      <c r="C39" s="94"/>
      <c r="I39" s="8">
        <v>6000000</v>
      </c>
      <c r="K39" s="2">
        <v>57318.327272727271</v>
      </c>
    </row>
    <row r="40" spans="3:18">
      <c r="C40" s="94"/>
      <c r="I40" s="8">
        <v>2500000</v>
      </c>
      <c r="K40" s="2">
        <v>23882.636363636364</v>
      </c>
    </row>
    <row r="41" spans="3:18">
      <c r="C41" s="94"/>
      <c r="I41" s="8">
        <v>5450000</v>
      </c>
      <c r="K41" s="2">
        <v>52064.14727272727</v>
      </c>
    </row>
    <row r="42" spans="3:18">
      <c r="C42" s="94"/>
      <c r="I42" s="8"/>
    </row>
    <row r="43" spans="3:18">
      <c r="C43" s="94"/>
      <c r="I43" s="8"/>
    </row>
    <row r="44" spans="3:18">
      <c r="C44" s="94"/>
      <c r="I44" s="8"/>
    </row>
    <row r="45" spans="3:18">
      <c r="C45" s="94"/>
    </row>
    <row r="46" spans="3:18">
      <c r="C46" s="94"/>
    </row>
    <row r="47" spans="3:18">
      <c r="C47" s="94"/>
    </row>
    <row r="48" spans="3:18">
      <c r="C48" s="94"/>
    </row>
    <row r="49" spans="3:3">
      <c r="C49" s="94"/>
    </row>
    <row r="50" spans="3:3">
      <c r="C50" s="94"/>
    </row>
    <row r="51" spans="3:3">
      <c r="C51" s="94"/>
    </row>
    <row r="52" spans="3:3">
      <c r="C52" s="94"/>
    </row>
    <row r="53" spans="3:3">
      <c r="C53" s="94"/>
    </row>
    <row r="54" spans="3:3">
      <c r="C54" s="94"/>
    </row>
    <row r="55" spans="3:3">
      <c r="C55" s="94"/>
    </row>
    <row r="56" spans="3:3">
      <c r="C56" s="94"/>
    </row>
    <row r="57" spans="3:3">
      <c r="C57" s="94"/>
    </row>
    <row r="58" spans="3:3">
      <c r="C58" s="94"/>
    </row>
    <row r="59" spans="3:3">
      <c r="C59" s="94"/>
    </row>
    <row r="60" spans="3:3">
      <c r="C60" s="94"/>
    </row>
    <row r="61" spans="3:3">
      <c r="C61" s="94"/>
    </row>
    <row r="62" spans="3:3">
      <c r="C62" s="94"/>
    </row>
    <row r="63" spans="3:3">
      <c r="C63" s="94"/>
    </row>
    <row r="64" spans="3:3">
      <c r="C64" s="94"/>
    </row>
    <row r="65" spans="1:3">
      <c r="C65" s="94"/>
    </row>
    <row r="66" spans="1:3">
      <c r="C66" s="94"/>
    </row>
    <row r="67" spans="1:3">
      <c r="C67" s="94"/>
    </row>
    <row r="68" spans="1:3">
      <c r="C68" s="94"/>
    </row>
    <row r="69" spans="1:3">
      <c r="C69" s="94"/>
    </row>
    <row r="70" spans="1:3">
      <c r="C70" s="94"/>
    </row>
    <row r="71" spans="1:3">
      <c r="C71" s="94"/>
    </row>
    <row r="72" spans="1:3">
      <c r="C72" s="94"/>
    </row>
    <row r="73" spans="1:3">
      <c r="C73" s="94"/>
    </row>
    <row r="74" spans="1:3">
      <c r="A74" s="58"/>
      <c r="B74" s="420"/>
      <c r="C74" s="421"/>
    </row>
    <row r="75" spans="1:3">
      <c r="A75" s="58"/>
      <c r="B75" s="420"/>
      <c r="C75" s="421"/>
    </row>
    <row r="76" spans="1:3">
      <c r="A76" s="58"/>
      <c r="B76" s="420"/>
      <c r="C76" s="421"/>
    </row>
    <row r="77" spans="1:3">
      <c r="A77" s="58"/>
      <c r="B77" s="420"/>
      <c r="C77" s="421"/>
    </row>
    <row r="78" spans="1:3">
      <c r="A78" s="58"/>
      <c r="B78" s="420"/>
      <c r="C78" s="5"/>
    </row>
    <row r="79" spans="1:3">
      <c r="A79" s="58"/>
      <c r="B79" s="420"/>
      <c r="C79" s="421"/>
    </row>
    <row r="80" spans="1:3">
      <c r="A80" s="58"/>
      <c r="B80" s="420"/>
      <c r="C80" s="5"/>
    </row>
    <row r="81" spans="1:3">
      <c r="A81" s="58"/>
      <c r="B81" s="420"/>
      <c r="C81" s="421"/>
    </row>
    <row r="82" spans="1:3">
      <c r="A82" s="58"/>
      <c r="B82" s="420"/>
      <c r="C82" s="421"/>
    </row>
  </sheetData>
  <mergeCells count="9">
    <mergeCell ref="N1:O1"/>
    <mergeCell ref="L1:M1"/>
    <mergeCell ref="P1:AA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2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8.140625" style="3" bestFit="1" customWidth="1"/>
    <col min="2" max="2" width="59.71093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8" t="s">
        <v>19</v>
      </c>
      <c r="B1" s="580" t="s">
        <v>349</v>
      </c>
      <c r="C1" s="580" t="s">
        <v>85</v>
      </c>
      <c r="D1" s="582" t="s">
        <v>350</v>
      </c>
      <c r="E1" s="583"/>
      <c r="F1" s="583"/>
      <c r="G1" s="584" t="s">
        <v>320</v>
      </c>
      <c r="H1" s="585"/>
      <c r="I1" s="574" t="s">
        <v>321</v>
      </c>
      <c r="J1" s="574"/>
      <c r="K1" s="269"/>
      <c r="L1" s="270"/>
      <c r="M1" s="575" t="s">
        <v>351</v>
      </c>
      <c r="N1" s="575"/>
      <c r="O1" s="575"/>
      <c r="P1" s="270"/>
      <c r="Q1" s="575" t="s">
        <v>352</v>
      </c>
      <c r="R1" s="575"/>
      <c r="S1" s="575"/>
      <c r="T1" s="575"/>
      <c r="U1" s="271"/>
      <c r="V1" s="576" t="s">
        <v>320</v>
      </c>
      <c r="W1" s="576" t="s">
        <v>353</v>
      </c>
      <c r="X1" s="576" t="s">
        <v>354</v>
      </c>
      <c r="Y1" s="271"/>
      <c r="Z1" s="568" t="s">
        <v>355</v>
      </c>
      <c r="AA1" s="569"/>
      <c r="AB1" s="569"/>
      <c r="AC1" s="569"/>
      <c r="AD1" s="570"/>
    </row>
    <row r="2" spans="1:30" ht="12" thickBot="1">
      <c r="A2" s="579"/>
      <c r="B2" s="581"/>
      <c r="C2" s="581"/>
      <c r="D2" s="215" t="s">
        <v>327</v>
      </c>
      <c r="E2" s="215" t="s">
        <v>333</v>
      </c>
      <c r="F2" s="154" t="s">
        <v>334</v>
      </c>
      <c r="G2" s="216" t="s">
        <v>356</v>
      </c>
      <c r="H2" s="217" t="s">
        <v>357</v>
      </c>
      <c r="I2" s="216" t="s">
        <v>358</v>
      </c>
      <c r="J2" s="218" t="s">
        <v>359</v>
      </c>
      <c r="K2" s="272" t="s">
        <v>360</v>
      </c>
      <c r="L2" s="273"/>
      <c r="M2" s="274" t="s">
        <v>363</v>
      </c>
      <c r="N2" s="274" t="s">
        <v>361</v>
      </c>
      <c r="O2" s="274" t="s">
        <v>362</v>
      </c>
      <c r="P2" s="273"/>
      <c r="Q2" s="275" t="s">
        <v>363</v>
      </c>
      <c r="R2" s="276">
        <v>1.2999999999999999E-2</v>
      </c>
      <c r="S2" s="276">
        <v>6.4999999999999997E-3</v>
      </c>
      <c r="T2" s="277">
        <v>1.25E-3</v>
      </c>
      <c r="U2" s="278"/>
      <c r="V2" s="577"/>
      <c r="W2" s="577"/>
      <c r="X2" s="577"/>
      <c r="Y2" s="278"/>
      <c r="Z2" s="279" t="s">
        <v>363</v>
      </c>
      <c r="AA2" s="279" t="s">
        <v>361</v>
      </c>
      <c r="AB2" s="280" t="s">
        <v>362</v>
      </c>
      <c r="AC2" s="279" t="s">
        <v>353</v>
      </c>
      <c r="AD2" s="279" t="s">
        <v>354</v>
      </c>
    </row>
    <row r="3" spans="1:30" s="19" customFormat="1">
      <c r="A3" s="128" t="str">
        <f>'1-συμβολαια'!A3</f>
        <v>???</v>
      </c>
      <c r="B3" s="128" t="str">
        <f>'1-συμβολαια'!C3</f>
        <v>δανείου 8323κ ΕΞΟΦΛΗΣΗ</v>
      </c>
      <c r="C3" s="219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'2-δικαιώμ'!I3</f>
        <v>0</v>
      </c>
      <c r="H3" s="29">
        <f>'2-δικαιώμ'!J3</f>
        <v>0.44000000000000006</v>
      </c>
      <c r="I3" s="29">
        <f>'2-δικαιώμ'!K3</f>
        <v>0.44000000000000006</v>
      </c>
      <c r="J3" s="29">
        <f>'2-δικαιώμ'!L3</f>
        <v>8.8000000000000009E-2</v>
      </c>
      <c r="K3" s="159"/>
      <c r="L3" s="159"/>
      <c r="M3" s="33"/>
      <c r="N3" s="33"/>
      <c r="O3" s="33"/>
      <c r="P3" s="159"/>
      <c r="Q3" s="33"/>
      <c r="R3" s="33"/>
      <c r="S3" s="33"/>
      <c r="T3" s="33"/>
      <c r="U3" s="159"/>
      <c r="V3" s="33">
        <f>'2-δικαιώμ'!I3+'2-δικαιώμ'!J3</f>
        <v>0.44000000000000006</v>
      </c>
      <c r="W3" s="33">
        <f>'2-δικαιώμ'!K3</f>
        <v>0.44000000000000006</v>
      </c>
      <c r="X3" s="33">
        <f>'2-δικαιώμ'!L3</f>
        <v>8.8000000000000009E-2</v>
      </c>
      <c r="Y3" s="159"/>
      <c r="Z3" s="33"/>
      <c r="AA3" s="33"/>
      <c r="AB3" s="33"/>
      <c r="AC3" s="33"/>
      <c r="AD3" s="33"/>
    </row>
    <row r="4" spans="1:30" s="19" customFormat="1">
      <c r="A4" s="128"/>
      <c r="B4" s="128" t="str">
        <f>'1-συμβολαια'!C4</f>
        <v>υποθήκης 8323κ ΕΞΑΛΕΙΨΗ</v>
      </c>
      <c r="C4" s="219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'2-δικαιώμ'!I4</f>
        <v>0</v>
      </c>
      <c r="H4" s="29">
        <f>'2-δικαιώμ'!J4</f>
        <v>0.44000000000000006</v>
      </c>
      <c r="I4" s="29">
        <f>'2-δικαιώμ'!K4</f>
        <v>0.44000000000000006</v>
      </c>
      <c r="J4" s="29">
        <f>'2-δικαιώμ'!L4</f>
        <v>8.8000000000000009E-2</v>
      </c>
      <c r="K4" s="159"/>
      <c r="L4" s="159"/>
      <c r="M4" s="33"/>
      <c r="N4" s="33"/>
      <c r="O4" s="33"/>
      <c r="P4" s="159"/>
      <c r="Q4" s="33"/>
      <c r="R4" s="33"/>
      <c r="S4" s="33"/>
      <c r="T4" s="33"/>
      <c r="U4" s="159"/>
      <c r="V4" s="33">
        <f>'2-δικαιώμ'!I4+'2-δικαιώμ'!J4</f>
        <v>0.44000000000000006</v>
      </c>
      <c r="W4" s="33">
        <f>'2-δικαιώμ'!K4</f>
        <v>0.44000000000000006</v>
      </c>
      <c r="X4" s="33">
        <f>'2-δικαιώμ'!L4</f>
        <v>8.8000000000000009E-2</v>
      </c>
      <c r="Y4" s="159"/>
      <c r="Z4" s="33"/>
      <c r="AA4" s="33"/>
      <c r="AB4" s="33"/>
      <c r="AC4" s="33"/>
      <c r="AD4" s="33"/>
    </row>
    <row r="5" spans="1:30" s="19" customFormat="1">
      <c r="A5" s="128"/>
      <c r="B5" s="128" t="str">
        <f>'1-συμβολαια'!C5</f>
        <v>τόκοι δανείου [προυπολογιζόμενοι VS πληρωμένοι]</v>
      </c>
      <c r="C5" s="219">
        <f>'1-συμβολαια'!D5</f>
        <v>111.11</v>
      </c>
      <c r="D5" s="29">
        <f>'8-κ-15-17'!D5</f>
        <v>1.4444300000000001</v>
      </c>
      <c r="E5" s="29">
        <f>'8-κ-15-17'!M5</f>
        <v>0</v>
      </c>
      <c r="F5" s="29">
        <f>'8-κ-15-17'!V5</f>
        <v>0</v>
      </c>
      <c r="G5" s="29">
        <f>'2-δικαιώμ'!I5</f>
        <v>0.95040000000000002</v>
      </c>
      <c r="H5" s="29">
        <f>'2-δικαιώμ'!J5</f>
        <v>0.14650000000000002</v>
      </c>
      <c r="I5" s="29">
        <f>'2-δικαιώμ'!K5</f>
        <v>0.6745000000000001</v>
      </c>
      <c r="J5" s="29">
        <f>'2-δικαιώμ'!L5</f>
        <v>0.13489999999999999</v>
      </c>
      <c r="K5" s="159"/>
      <c r="L5" s="159"/>
      <c r="M5" s="33"/>
      <c r="N5" s="33"/>
      <c r="O5" s="33"/>
      <c r="P5" s="159"/>
      <c r="Q5" s="33"/>
      <c r="R5" s="33"/>
      <c r="S5" s="33"/>
      <c r="T5" s="33"/>
      <c r="U5" s="159"/>
      <c r="V5" s="33">
        <f>'2-δικαιώμ'!I5+'2-δικαιώμ'!J5</f>
        <v>1.0969</v>
      </c>
      <c r="W5" s="33">
        <f>'2-δικαιώμ'!K5</f>
        <v>0.6745000000000001</v>
      </c>
      <c r="X5" s="33">
        <f>'2-δικαιώμ'!L5</f>
        <v>0.13489999999999999</v>
      </c>
      <c r="Y5" s="159"/>
      <c r="Z5" s="33"/>
      <c r="AA5" s="33"/>
      <c r="AB5" s="33"/>
      <c r="AC5" s="33"/>
      <c r="AD5" s="33"/>
    </row>
    <row r="6" spans="1:30">
      <c r="A6" s="571" t="str">
        <f>'1-συμβολαια'!A6</f>
        <v>σύνολο</v>
      </c>
      <c r="B6" s="572"/>
      <c r="C6" s="573"/>
      <c r="D6" s="326">
        <f t="shared" ref="D6:J6" si="0">SUM(D3:D5)</f>
        <v>1.4444300000000001</v>
      </c>
      <c r="E6" s="326">
        <f t="shared" si="0"/>
        <v>0</v>
      </c>
      <c r="F6" s="326">
        <f t="shared" si="0"/>
        <v>0</v>
      </c>
      <c r="G6" s="326">
        <f t="shared" si="0"/>
        <v>0.95040000000000002</v>
      </c>
      <c r="H6" s="326">
        <f t="shared" si="0"/>
        <v>1.0265000000000002</v>
      </c>
      <c r="I6" s="326">
        <f t="shared" si="0"/>
        <v>1.5545000000000002</v>
      </c>
      <c r="J6" s="326">
        <f t="shared" si="0"/>
        <v>0.31090000000000001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9" spans="1:30">
      <c r="B9" s="94"/>
      <c r="D9" s="2"/>
      <c r="E9" s="2"/>
      <c r="F9" s="2"/>
      <c r="G9" s="2"/>
      <c r="H9" s="2"/>
      <c r="I9" s="2"/>
      <c r="J9" s="2"/>
    </row>
    <row r="10" spans="1:30" ht="15.75">
      <c r="B10" s="227" t="s">
        <v>391</v>
      </c>
      <c r="D10" s="2"/>
      <c r="E10" s="2"/>
      <c r="F10" s="2"/>
      <c r="G10" s="144"/>
      <c r="H10" s="309"/>
      <c r="I10" s="310"/>
      <c r="J10" s="5"/>
      <c r="L10" s="311"/>
    </row>
    <row r="11" spans="1:30" ht="12.75">
      <c r="B11" s="228" t="s">
        <v>392</v>
      </c>
      <c r="D11" s="2"/>
      <c r="E11" s="2"/>
      <c r="F11" s="2"/>
      <c r="G11" s="2"/>
      <c r="H11" s="178"/>
      <c r="I11" s="307"/>
      <c r="L11" s="311"/>
    </row>
    <row r="12" spans="1:30" ht="15.75">
      <c r="B12" s="242" t="s">
        <v>393</v>
      </c>
      <c r="D12" s="2"/>
      <c r="E12" s="2"/>
      <c r="F12" s="2"/>
      <c r="G12" s="318"/>
      <c r="H12" s="8"/>
      <c r="I12" s="4"/>
      <c r="J12" s="5"/>
      <c r="L12" s="5"/>
    </row>
    <row r="13" spans="1:30">
      <c r="B13" s="94"/>
      <c r="D13" s="2"/>
      <c r="E13" s="2"/>
      <c r="F13" s="2"/>
      <c r="G13" s="318"/>
      <c r="H13" s="8"/>
      <c r="I13" s="4"/>
    </row>
    <row r="14" spans="1:30">
      <c r="B14" s="94"/>
      <c r="D14" s="2"/>
      <c r="E14" s="2"/>
      <c r="F14" s="2"/>
      <c r="G14" s="318"/>
      <c r="H14" s="8"/>
      <c r="I14" s="4"/>
      <c r="J14" s="5"/>
      <c r="K14" s="5"/>
      <c r="L14" s="5"/>
    </row>
    <row r="15" spans="1:30">
      <c r="B15" s="94"/>
      <c r="D15" s="2"/>
      <c r="E15" s="2"/>
      <c r="F15" s="2"/>
      <c r="G15" s="318"/>
      <c r="H15" s="8"/>
      <c r="I15" s="4"/>
      <c r="J15" s="5"/>
      <c r="K15" s="5"/>
      <c r="L15" s="5"/>
    </row>
    <row r="16" spans="1:30">
      <c r="B16" s="94"/>
      <c r="D16" s="2"/>
      <c r="E16" s="2"/>
      <c r="F16" s="2"/>
      <c r="G16" s="318"/>
      <c r="H16" s="8"/>
      <c r="I16" s="4"/>
      <c r="J16" s="5"/>
      <c r="K16" s="5"/>
      <c r="L16" s="5"/>
    </row>
    <row r="17" spans="2:12">
      <c r="B17" s="94"/>
      <c r="D17" s="2"/>
      <c r="E17" s="2"/>
      <c r="F17" s="2"/>
      <c r="G17" s="318"/>
      <c r="H17" s="8"/>
      <c r="I17" s="4"/>
      <c r="J17" s="5"/>
      <c r="K17" s="5"/>
      <c r="L17" s="5"/>
    </row>
    <row r="18" spans="2:12">
      <c r="B18" s="94"/>
      <c r="D18" s="2"/>
      <c r="E18" s="2"/>
      <c r="F18" s="2"/>
      <c r="G18" s="2"/>
      <c r="H18" s="5"/>
      <c r="I18" s="5"/>
      <c r="J18" s="5"/>
      <c r="K18" s="5"/>
      <c r="L18" s="5"/>
    </row>
    <row r="19" spans="2:12">
      <c r="G19" s="2"/>
      <c r="H19" s="5"/>
      <c r="I19" s="5"/>
      <c r="J19" s="5"/>
      <c r="K19" s="5"/>
      <c r="L19" s="5"/>
    </row>
    <row r="20" spans="2:12">
      <c r="G20" s="2"/>
      <c r="H20" s="5"/>
      <c r="I20" s="5"/>
      <c r="J20" s="5"/>
      <c r="K20" s="5"/>
      <c r="L20" s="5"/>
    </row>
    <row r="21" spans="2:12" ht="15">
      <c r="G21" s="2"/>
      <c r="H21" s="4"/>
      <c r="I21" s="323"/>
      <c r="J21" s="5"/>
      <c r="K21" s="5"/>
      <c r="L21" s="5"/>
    </row>
    <row r="22" spans="2:12" ht="15">
      <c r="G22" s="2"/>
      <c r="H22" s="2"/>
      <c r="I22" s="324"/>
      <c r="K22" s="5"/>
      <c r="L22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C14" sqref="C14"/>
    </sheetView>
  </sheetViews>
  <sheetFormatPr defaultRowHeight="11.25"/>
  <cols>
    <col min="1" max="1" width="10.42578125" style="8" bestFit="1" customWidth="1"/>
    <col min="2" max="2" width="49.140625" style="94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2" t="s">
        <v>1</v>
      </c>
      <c r="B1" s="464" t="s">
        <v>0</v>
      </c>
      <c r="C1" s="499" t="s">
        <v>7</v>
      </c>
      <c r="D1" s="591" t="s">
        <v>45</v>
      </c>
      <c r="E1" s="592"/>
      <c r="F1" s="592"/>
      <c r="G1" s="593" t="s">
        <v>402</v>
      </c>
      <c r="H1" s="594"/>
      <c r="I1" s="594"/>
      <c r="J1" s="594"/>
      <c r="K1" s="595"/>
      <c r="L1" s="589" t="s">
        <v>57</v>
      </c>
      <c r="M1" s="586" t="s">
        <v>29</v>
      </c>
      <c r="N1" s="587"/>
      <c r="O1" s="587"/>
      <c r="P1" s="587"/>
      <c r="Q1" s="587"/>
      <c r="R1" s="587"/>
      <c r="S1" s="588"/>
    </row>
    <row r="2" spans="1:25" ht="34.5" customHeight="1" thickBot="1">
      <c r="A2" s="463"/>
      <c r="B2" s="465"/>
      <c r="C2" s="500"/>
      <c r="D2" s="239" t="s">
        <v>316</v>
      </c>
      <c r="E2" s="239" t="s">
        <v>401</v>
      </c>
      <c r="F2" s="245" t="s">
        <v>90</v>
      </c>
      <c r="G2" s="243" t="s">
        <v>316</v>
      </c>
      <c r="H2" s="244" t="s">
        <v>320</v>
      </c>
      <c r="I2" s="244" t="s">
        <v>403</v>
      </c>
      <c r="J2" s="244" t="s">
        <v>321</v>
      </c>
      <c r="K2" s="241" t="s">
        <v>33</v>
      </c>
      <c r="L2" s="590"/>
      <c r="M2" s="457"/>
      <c r="N2" s="458"/>
      <c r="O2" s="458"/>
      <c r="P2" s="458"/>
      <c r="Q2" s="458"/>
      <c r="R2" s="458"/>
      <c r="S2" s="459"/>
    </row>
    <row r="3" spans="1:25" s="113" customFormat="1" ht="14.25">
      <c r="A3" s="115" t="str">
        <f>'1-συμβολαια'!A3</f>
        <v>???</v>
      </c>
      <c r="B3" s="116" t="str">
        <f>'1-συμβολαια'!C3</f>
        <v>δανείου 8323κ ΕΞΟΦΛΗΣΗ</v>
      </c>
      <c r="C3" s="117">
        <f>'1-συμβολαια'!D3</f>
        <v>0</v>
      </c>
      <c r="D3" s="247"/>
      <c r="E3" s="247"/>
      <c r="F3" s="246"/>
      <c r="G3" s="380"/>
      <c r="H3" s="381"/>
      <c r="I3" s="381"/>
      <c r="J3" s="381"/>
      <c r="K3" s="381">
        <f t="shared" ref="K3:K5" si="0">D3+E3-G3-H3-I3-J3</f>
        <v>0</v>
      </c>
      <c r="L3" s="381"/>
      <c r="M3" s="132" t="s">
        <v>134</v>
      </c>
      <c r="N3" s="132" t="s">
        <v>408</v>
      </c>
      <c r="O3" s="132" t="s">
        <v>132</v>
      </c>
      <c r="P3" s="132" t="s">
        <v>409</v>
      </c>
      <c r="Q3" s="132" t="s">
        <v>410</v>
      </c>
      <c r="R3" s="132" t="s">
        <v>411</v>
      </c>
      <c r="S3" s="26"/>
    </row>
    <row r="4" spans="1:25" s="113" customFormat="1" ht="14.25">
      <c r="A4" s="115">
        <f>'1-συμβολαια'!A4</f>
        <v>0</v>
      </c>
      <c r="B4" s="116" t="str">
        <f>'1-συμβολαια'!C4</f>
        <v>υποθήκης 8323κ ΕΞΑΛΕΙΨΗ</v>
      </c>
      <c r="C4" s="117">
        <f>'1-συμβολαια'!D4</f>
        <v>0</v>
      </c>
      <c r="D4" s="247"/>
      <c r="E4" s="247"/>
      <c r="F4" s="246"/>
      <c r="G4" s="380"/>
      <c r="H4" s="381"/>
      <c r="I4" s="381"/>
      <c r="J4" s="381"/>
      <c r="K4" s="381">
        <f t="shared" si="0"/>
        <v>0</v>
      </c>
      <c r="L4" s="381"/>
      <c r="M4" s="132" t="s">
        <v>134</v>
      </c>
      <c r="N4" s="132" t="s">
        <v>408</v>
      </c>
      <c r="O4" s="132" t="s">
        <v>132</v>
      </c>
      <c r="P4" s="132" t="s">
        <v>409</v>
      </c>
      <c r="Q4" s="132" t="s">
        <v>410</v>
      </c>
      <c r="R4" s="132" t="s">
        <v>411</v>
      </c>
      <c r="S4" s="26"/>
    </row>
    <row r="5" spans="1:25" s="113" customFormat="1" ht="14.25">
      <c r="A5" s="115">
        <f>'1-συμβολαια'!A5</f>
        <v>0</v>
      </c>
      <c r="B5" s="116" t="str">
        <f>'1-συμβολαια'!C5</f>
        <v>τόκοι δανείου [προυπολογιζόμενοι VS πληρωμένοι]</v>
      </c>
      <c r="C5" s="117">
        <f>'1-συμβολαια'!D5</f>
        <v>111.11</v>
      </c>
      <c r="D5" s="247"/>
      <c r="E5" s="247"/>
      <c r="F5" s="246"/>
      <c r="G5" s="380"/>
      <c r="H5" s="381"/>
      <c r="I5" s="381"/>
      <c r="J5" s="381"/>
      <c r="K5" s="381">
        <f t="shared" si="0"/>
        <v>0</v>
      </c>
      <c r="L5" s="381"/>
      <c r="M5" s="132" t="s">
        <v>134</v>
      </c>
      <c r="N5" s="132" t="s">
        <v>408</v>
      </c>
      <c r="O5" s="132" t="s">
        <v>132</v>
      </c>
      <c r="P5" s="132" t="s">
        <v>409</v>
      </c>
      <c r="Q5" s="132" t="s">
        <v>410</v>
      </c>
      <c r="R5" s="132" t="s">
        <v>411</v>
      </c>
      <c r="S5" s="26"/>
    </row>
    <row r="6" spans="1:25" ht="15.75">
      <c r="A6" s="478" t="s">
        <v>56</v>
      </c>
      <c r="B6" s="479"/>
      <c r="C6" s="479"/>
      <c r="D6" s="248">
        <f t="shared" ref="D6:L6" si="1">SUM(D3:D5)</f>
        <v>0</v>
      </c>
      <c r="E6" s="248">
        <f t="shared" si="1"/>
        <v>0</v>
      </c>
      <c r="F6" s="248">
        <f t="shared" si="1"/>
        <v>0</v>
      </c>
      <c r="G6" s="382">
        <f t="shared" si="1"/>
        <v>0</v>
      </c>
      <c r="H6" s="382">
        <f t="shared" si="1"/>
        <v>0</v>
      </c>
      <c r="I6" s="382">
        <f t="shared" si="1"/>
        <v>0</v>
      </c>
      <c r="J6" s="382">
        <f t="shared" si="1"/>
        <v>0</v>
      </c>
      <c r="K6" s="382">
        <f t="shared" si="1"/>
        <v>0</v>
      </c>
      <c r="L6" s="382">
        <f t="shared" si="1"/>
        <v>0</v>
      </c>
    </row>
    <row r="7" spans="1:25" ht="15.75">
      <c r="M7" s="130" t="s">
        <v>102</v>
      </c>
      <c r="N7" s="144"/>
      <c r="O7" s="144"/>
      <c r="P7" s="144"/>
      <c r="Q7" s="144"/>
      <c r="R7" s="144"/>
      <c r="S7" s="144"/>
      <c r="T7" s="126"/>
      <c r="U7" s="126"/>
      <c r="V7" s="126"/>
      <c r="W7" s="126"/>
      <c r="X7" s="5"/>
    </row>
    <row r="8" spans="1:25" ht="15.75">
      <c r="M8" s="240"/>
      <c r="N8" s="130" t="s">
        <v>404</v>
      </c>
      <c r="O8" s="240"/>
      <c r="P8" s="240"/>
      <c r="Q8" s="240"/>
      <c r="R8" s="240"/>
      <c r="S8" s="240"/>
      <c r="T8" s="240"/>
      <c r="U8" s="240"/>
      <c r="V8" s="240"/>
      <c r="W8" s="250"/>
      <c r="X8" s="250"/>
      <c r="Y8" s="250"/>
    </row>
    <row r="9" spans="1:25" ht="15.75">
      <c r="M9" s="250"/>
      <c r="N9" s="250"/>
      <c r="O9" s="144" t="s">
        <v>103</v>
      </c>
      <c r="P9" s="144"/>
      <c r="Q9" s="144"/>
      <c r="R9" s="144"/>
      <c r="S9" s="144"/>
      <c r="T9" s="144"/>
      <c r="U9" s="144"/>
      <c r="V9" s="144"/>
      <c r="W9" s="144"/>
      <c r="X9" s="250"/>
      <c r="Y9" s="249"/>
    </row>
    <row r="10" spans="1:25" ht="15.75">
      <c r="M10" s="250"/>
      <c r="N10" s="250"/>
      <c r="O10" s="250"/>
      <c r="P10" s="251" t="s">
        <v>405</v>
      </c>
      <c r="Q10" s="250"/>
      <c r="R10" s="250"/>
      <c r="S10" s="251"/>
      <c r="T10" s="251"/>
      <c r="U10" s="251"/>
      <c r="V10" s="251"/>
      <c r="W10" s="251"/>
      <c r="X10" s="251"/>
      <c r="Y10" s="249"/>
    </row>
    <row r="11" spans="1:25" ht="15.75">
      <c r="M11" s="250"/>
      <c r="N11" s="250"/>
      <c r="O11" s="250"/>
      <c r="P11" s="250"/>
      <c r="Q11" s="144" t="s">
        <v>406</v>
      </c>
      <c r="R11" s="144"/>
      <c r="S11" s="144"/>
      <c r="T11" s="251"/>
      <c r="U11" s="251"/>
      <c r="V11" s="144"/>
      <c r="W11" s="144"/>
      <c r="X11" s="144"/>
      <c r="Y11" s="249"/>
    </row>
    <row r="12" spans="1:25" ht="15.75">
      <c r="M12" s="250"/>
      <c r="N12" s="250"/>
      <c r="O12" s="250"/>
      <c r="P12" s="250"/>
      <c r="Q12" s="250"/>
      <c r="R12" s="251" t="s">
        <v>407</v>
      </c>
      <c r="S12" s="251"/>
      <c r="T12" s="251"/>
      <c r="U12" s="251"/>
      <c r="V12" s="251"/>
      <c r="W12" s="251"/>
      <c r="X12" s="251"/>
      <c r="Y12" s="249"/>
    </row>
    <row r="13" spans="1:25" ht="15.75">
      <c r="T13" s="131"/>
      <c r="Y13" s="249"/>
    </row>
    <row r="14" spans="1:25" ht="15.75">
      <c r="T14" s="131"/>
    </row>
    <row r="15" spans="1:25" ht="15.75">
      <c r="T15" s="131"/>
    </row>
    <row r="16" spans="1:25" ht="15.75">
      <c r="T16" s="131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5" sqref="B15"/>
    </sheetView>
  </sheetViews>
  <sheetFormatPr defaultRowHeight="15"/>
  <cols>
    <col min="1" max="1" width="11.5703125" style="106" bestFit="1" customWidth="1"/>
    <col min="2" max="2" width="53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62" t="s">
        <v>1</v>
      </c>
      <c r="B1" s="596" t="s">
        <v>0</v>
      </c>
      <c r="C1" s="598" t="s">
        <v>141</v>
      </c>
      <c r="D1" s="598"/>
      <c r="E1" s="598"/>
      <c r="F1" s="599" t="s">
        <v>29</v>
      </c>
      <c r="G1" s="600"/>
      <c r="H1" s="600"/>
      <c r="I1" s="600"/>
      <c r="J1" s="600"/>
      <c r="K1" s="600"/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1"/>
    </row>
    <row r="2" spans="1:22" ht="16.5" thickBot="1">
      <c r="A2" s="463"/>
      <c r="B2" s="597"/>
      <c r="C2" s="104" t="s">
        <v>23</v>
      </c>
      <c r="D2" s="109" t="s">
        <v>9</v>
      </c>
      <c r="E2" s="112" t="s">
        <v>33</v>
      </c>
      <c r="F2" s="298">
        <v>61</v>
      </c>
      <c r="G2" s="298">
        <v>62</v>
      </c>
      <c r="H2" s="298">
        <v>63</v>
      </c>
      <c r="I2" s="299">
        <v>64</v>
      </c>
      <c r="J2" s="300" t="s">
        <v>437</v>
      </c>
      <c r="K2" s="300" t="s">
        <v>438</v>
      </c>
      <c r="L2" s="300" t="s">
        <v>439</v>
      </c>
      <c r="M2" s="301">
        <v>65</v>
      </c>
      <c r="N2" s="302" t="s">
        <v>440</v>
      </c>
      <c r="O2" s="302" t="s">
        <v>441</v>
      </c>
      <c r="P2" s="302" t="s">
        <v>442</v>
      </c>
      <c r="Q2" s="302" t="s">
        <v>443</v>
      </c>
      <c r="R2" s="302" t="s">
        <v>444</v>
      </c>
      <c r="S2" s="298">
        <v>67</v>
      </c>
      <c r="T2" s="181"/>
      <c r="U2" s="181"/>
      <c r="V2" s="297"/>
    </row>
    <row r="3" spans="1:22" s="141" customFormat="1">
      <c r="A3" s="404" t="str">
        <f>'1-συμβολαια'!A3</f>
        <v>???</v>
      </c>
      <c r="B3" s="400" t="str">
        <f>'1-συμβολαια'!C3</f>
        <v>δανείου 8323κ ΕΞΟΦΛΗΣΗ</v>
      </c>
      <c r="C3" s="362">
        <f>'1-συμβολαια'!L3</f>
        <v>28.130800000000001</v>
      </c>
      <c r="D3" s="401">
        <f>'1-συμβολαια'!N3</f>
        <v>0</v>
      </c>
      <c r="E3" s="405">
        <f t="shared" ref="E3:E5" si="0">C3-D3</f>
        <v>28.130800000000001</v>
      </c>
      <c r="F3" s="363">
        <v>61</v>
      </c>
      <c r="G3" s="363">
        <v>62</v>
      </c>
      <c r="H3" s="402"/>
      <c r="I3" s="403"/>
      <c r="J3" s="403"/>
      <c r="K3" s="403"/>
      <c r="L3" s="403"/>
      <c r="M3" s="403"/>
      <c r="N3" s="363"/>
      <c r="O3" s="363"/>
      <c r="P3" s="363"/>
      <c r="Q3" s="363"/>
      <c r="R3" s="363"/>
      <c r="S3" s="363"/>
      <c r="T3" s="363"/>
      <c r="U3" s="363"/>
      <c r="V3" s="363"/>
    </row>
    <row r="4" spans="1:22" s="141" customFormat="1">
      <c r="A4" s="404">
        <f>'1-συμβολαια'!A4</f>
        <v>0</v>
      </c>
      <c r="B4" s="400" t="str">
        <f>'1-συμβολαια'!C4</f>
        <v>υποθήκης 8323κ ΕΞΑΛΕΙΨΗ</v>
      </c>
      <c r="C4" s="362"/>
      <c r="D4" s="401"/>
      <c r="E4" s="405"/>
      <c r="F4" s="363"/>
      <c r="G4" s="363"/>
      <c r="H4" s="402"/>
      <c r="I4" s="403"/>
      <c r="J4" s="403"/>
      <c r="K4" s="403"/>
      <c r="L4" s="403"/>
      <c r="M4" s="403"/>
      <c r="N4" s="363"/>
      <c r="O4" s="363"/>
      <c r="P4" s="363"/>
      <c r="Q4" s="363"/>
      <c r="R4" s="363"/>
      <c r="S4" s="363"/>
      <c r="T4" s="363"/>
      <c r="U4" s="363"/>
      <c r="V4" s="363"/>
    </row>
    <row r="5" spans="1:22" s="141" customFormat="1">
      <c r="A5" s="404">
        <f>'1-συμβολαια'!A5</f>
        <v>0</v>
      </c>
      <c r="B5" s="400" t="str">
        <f>'1-συμβολαια'!C5</f>
        <v>τόκοι δανείου [προυπολογιζόμενοι VS πληρωμένοι]</v>
      </c>
      <c r="C5" s="362">
        <f>'1-συμβολαια'!L5</f>
        <v>20.383700000000001</v>
      </c>
      <c r="D5" s="401">
        <f>'1-συμβολαια'!N5</f>
        <v>0</v>
      </c>
      <c r="E5" s="405">
        <f t="shared" si="0"/>
        <v>20.383700000000001</v>
      </c>
      <c r="F5" s="363">
        <v>61</v>
      </c>
      <c r="G5" s="363">
        <v>62</v>
      </c>
      <c r="H5" s="402"/>
      <c r="I5" s="403"/>
      <c r="J5" s="403"/>
      <c r="K5" s="403"/>
      <c r="L5" s="403"/>
      <c r="M5" s="403"/>
      <c r="N5" s="363"/>
      <c r="O5" s="363"/>
      <c r="P5" s="363"/>
      <c r="Q5" s="363"/>
      <c r="R5" s="363"/>
      <c r="S5" s="363"/>
      <c r="T5" s="363"/>
      <c r="U5" s="363"/>
      <c r="V5" s="363"/>
    </row>
    <row r="6" spans="1:22" ht="15.75">
      <c r="A6" s="478" t="s">
        <v>47</v>
      </c>
      <c r="B6" s="479"/>
      <c r="C6" s="427">
        <f>SUM(C3:C5)</f>
        <v>48.514499999999998</v>
      </c>
      <c r="D6" s="110">
        <f>SUM(D3:D5)</f>
        <v>0</v>
      </c>
      <c r="E6" s="427">
        <f>SUM(E3:E5)</f>
        <v>48.514499999999998</v>
      </c>
      <c r="I6" s="70">
        <f t="shared" ref="I6:T6" si="1">SUM(I3:I5)</f>
        <v>0</v>
      </c>
      <c r="J6" s="70">
        <f t="shared" si="1"/>
        <v>0</v>
      </c>
      <c r="K6" s="70">
        <f t="shared" si="1"/>
        <v>0</v>
      </c>
      <c r="L6" s="70">
        <f t="shared" si="1"/>
        <v>0</v>
      </c>
      <c r="M6" s="70">
        <f t="shared" si="1"/>
        <v>0</v>
      </c>
      <c r="N6" s="70">
        <f t="shared" si="1"/>
        <v>0</v>
      </c>
      <c r="O6" s="70">
        <f t="shared" si="1"/>
        <v>0</v>
      </c>
      <c r="P6" s="70">
        <f t="shared" si="1"/>
        <v>0</v>
      </c>
      <c r="Q6" s="70">
        <f t="shared" si="1"/>
        <v>0</v>
      </c>
      <c r="R6" s="70">
        <f t="shared" si="1"/>
        <v>0</v>
      </c>
      <c r="S6" s="70">
        <f t="shared" si="1"/>
        <v>0</v>
      </c>
      <c r="T6" s="70">
        <f t="shared" si="1"/>
        <v>0</v>
      </c>
    </row>
    <row r="7" spans="1:22"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</row>
    <row r="8" spans="1:22" ht="15.75">
      <c r="F8" s="163" t="s">
        <v>237</v>
      </c>
      <c r="G8" s="130"/>
      <c r="H8" s="303"/>
      <c r="I8" s="303"/>
      <c r="J8" s="303"/>
      <c r="K8" s="303"/>
      <c r="L8" s="303"/>
      <c r="M8" s="303"/>
      <c r="N8" s="303"/>
      <c r="O8" s="303"/>
      <c r="P8" s="303"/>
      <c r="Q8" s="303"/>
      <c r="R8" s="303"/>
      <c r="S8" s="303"/>
      <c r="T8" s="303"/>
      <c r="U8" s="303"/>
      <c r="V8" s="304"/>
    </row>
    <row r="9" spans="1:22" ht="15.75">
      <c r="F9" s="305"/>
      <c r="G9" s="144" t="s">
        <v>238</v>
      </c>
      <c r="H9" s="303"/>
      <c r="I9" s="303"/>
      <c r="J9" s="303"/>
      <c r="K9" s="303"/>
      <c r="L9" s="303"/>
      <c r="M9" s="303"/>
      <c r="N9" s="303"/>
      <c r="O9" s="303"/>
      <c r="P9" s="303"/>
      <c r="Q9" s="303"/>
      <c r="R9" s="303"/>
      <c r="S9" s="303"/>
      <c r="T9" s="303"/>
      <c r="U9" s="303"/>
      <c r="V9" s="304"/>
    </row>
    <row r="10" spans="1:22" ht="15.75">
      <c r="F10" s="304"/>
      <c r="G10" s="304"/>
      <c r="H10" s="163" t="s">
        <v>239</v>
      </c>
      <c r="I10" s="130"/>
      <c r="J10" s="130"/>
      <c r="K10" s="130"/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4"/>
    </row>
    <row r="11" spans="1:22" ht="15.75">
      <c r="F11" s="304"/>
      <c r="G11" s="305"/>
      <c r="H11" s="304"/>
      <c r="I11" s="144" t="s">
        <v>262</v>
      </c>
      <c r="J11" s="144"/>
      <c r="K11" s="144"/>
      <c r="L11" s="306"/>
      <c r="M11" s="306"/>
      <c r="N11" s="306"/>
      <c r="O11" s="306"/>
      <c r="P11" s="306"/>
      <c r="Q11" s="306"/>
      <c r="R11" s="306"/>
      <c r="S11" s="306"/>
      <c r="T11" s="306"/>
      <c r="U11" s="303"/>
      <c r="V11" s="304"/>
    </row>
    <row r="12" spans="1:22" ht="15.75">
      <c r="F12" s="304"/>
      <c r="G12" s="305"/>
      <c r="H12" s="304"/>
      <c r="I12" s="144"/>
      <c r="J12" s="163" t="s">
        <v>445</v>
      </c>
      <c r="K12" s="144"/>
      <c r="L12" s="306"/>
      <c r="M12" s="306"/>
      <c r="N12" s="306"/>
      <c r="O12" s="306"/>
      <c r="P12" s="306"/>
      <c r="Q12" s="306"/>
      <c r="R12" s="306"/>
      <c r="S12" s="306"/>
      <c r="T12" s="306"/>
      <c r="U12" s="303"/>
      <c r="V12" s="304"/>
    </row>
    <row r="13" spans="1:22" ht="15.75">
      <c r="F13" s="304"/>
      <c r="G13" s="305"/>
      <c r="H13" s="304"/>
      <c r="I13" s="144"/>
      <c r="J13" s="144"/>
      <c r="K13" s="144" t="s">
        <v>446</v>
      </c>
      <c r="L13" s="306"/>
      <c r="M13" s="306"/>
      <c r="N13" s="306"/>
      <c r="O13" s="306"/>
      <c r="P13" s="306"/>
      <c r="Q13" s="306"/>
      <c r="R13" s="306"/>
      <c r="S13" s="306"/>
      <c r="T13" s="306"/>
      <c r="U13" s="303"/>
      <c r="V13" s="304"/>
    </row>
    <row r="14" spans="1:22" ht="15.75">
      <c r="F14" s="304"/>
      <c r="G14" s="304"/>
      <c r="H14" s="303"/>
      <c r="I14" s="306"/>
      <c r="J14" s="306"/>
      <c r="K14" s="306"/>
      <c r="L14" s="163" t="s">
        <v>447</v>
      </c>
      <c r="M14" s="306"/>
      <c r="N14" s="306"/>
      <c r="O14" s="306"/>
      <c r="P14" s="306"/>
      <c r="Q14" s="306"/>
      <c r="R14" s="306"/>
      <c r="S14" s="306"/>
      <c r="T14" s="306"/>
      <c r="U14" s="303"/>
      <c r="V14" s="304"/>
    </row>
    <row r="15" spans="1:22" ht="15.75">
      <c r="C15" s="108">
        <f>SUM(C7:C8)</f>
        <v>0</v>
      </c>
      <c r="F15" s="303"/>
      <c r="G15" s="303"/>
      <c r="H15" s="303"/>
      <c r="I15" s="306"/>
      <c r="J15" s="306"/>
      <c r="K15" s="306"/>
      <c r="L15" s="306"/>
      <c r="M15" s="144" t="s">
        <v>263</v>
      </c>
      <c r="N15" s="306"/>
      <c r="O15" s="306"/>
      <c r="P15" s="306"/>
      <c r="Q15" s="306"/>
      <c r="R15" s="306"/>
      <c r="S15" s="306"/>
      <c r="T15" s="306"/>
      <c r="U15" s="303"/>
      <c r="V15" s="304"/>
    </row>
    <row r="16" spans="1:22" ht="15.75">
      <c r="F16" s="304"/>
      <c r="G16" s="304"/>
      <c r="H16" s="303"/>
      <c r="I16" s="306"/>
      <c r="J16" s="306"/>
      <c r="K16" s="306"/>
      <c r="L16" s="306"/>
      <c r="M16" s="306"/>
      <c r="N16" s="163" t="s">
        <v>448</v>
      </c>
      <c r="O16" s="306"/>
      <c r="P16" s="306"/>
      <c r="Q16" s="306"/>
      <c r="R16" s="306"/>
      <c r="S16" s="306"/>
      <c r="T16" s="306"/>
      <c r="U16" s="303"/>
      <c r="V16" s="304"/>
    </row>
    <row r="17" spans="2:22" ht="15.75">
      <c r="F17" s="304"/>
      <c r="G17" s="304"/>
      <c r="H17" s="303"/>
      <c r="I17" s="306"/>
      <c r="J17" s="306"/>
      <c r="K17" s="306"/>
      <c r="L17" s="306"/>
      <c r="M17" s="306"/>
      <c r="N17" s="306"/>
      <c r="O17" s="144" t="s">
        <v>449</v>
      </c>
      <c r="P17" s="306"/>
      <c r="Q17" s="306"/>
      <c r="R17" s="306"/>
      <c r="S17" s="306"/>
      <c r="T17" s="306"/>
      <c r="U17" s="303"/>
      <c r="V17" s="304"/>
    </row>
    <row r="18" spans="2:22" ht="15.75">
      <c r="F18" s="304"/>
      <c r="G18" s="304"/>
      <c r="H18" s="303"/>
      <c r="I18" s="306"/>
      <c r="J18" s="306"/>
      <c r="K18" s="306"/>
      <c r="L18" s="306"/>
      <c r="M18" s="306"/>
      <c r="N18" s="306"/>
      <c r="O18" s="306"/>
      <c r="P18" s="163" t="s">
        <v>264</v>
      </c>
      <c r="Q18" s="306"/>
      <c r="R18" s="306"/>
      <c r="S18" s="306"/>
      <c r="T18" s="306"/>
      <c r="U18" s="303"/>
      <c r="V18" s="304"/>
    </row>
    <row r="19" spans="2:22" ht="15.75">
      <c r="F19" s="304"/>
      <c r="G19" s="304"/>
      <c r="H19" s="303"/>
      <c r="I19" s="306"/>
      <c r="J19" s="306"/>
      <c r="K19" s="306"/>
      <c r="L19" s="306"/>
      <c r="M19" s="306"/>
      <c r="N19" s="306"/>
      <c r="O19" s="306"/>
      <c r="P19" s="306"/>
      <c r="Q19" s="144" t="s">
        <v>265</v>
      </c>
      <c r="R19" s="144"/>
      <c r="S19" s="144"/>
      <c r="T19" s="306"/>
      <c r="U19" s="303"/>
      <c r="V19" s="304"/>
    </row>
    <row r="20" spans="2:22" ht="15.75">
      <c r="F20" s="304"/>
      <c r="G20" s="304"/>
      <c r="H20" s="303"/>
      <c r="I20" s="306"/>
      <c r="J20" s="306"/>
      <c r="K20" s="306"/>
      <c r="L20" s="306"/>
      <c r="M20" s="306"/>
      <c r="N20" s="306"/>
      <c r="O20" s="306"/>
      <c r="P20" s="306"/>
      <c r="Q20" s="306"/>
      <c r="R20" s="163" t="s">
        <v>266</v>
      </c>
      <c r="S20" s="306"/>
      <c r="T20" s="306"/>
      <c r="U20" s="303"/>
      <c r="V20" s="304"/>
    </row>
    <row r="21" spans="2:22" ht="15.75">
      <c r="F21" s="304"/>
      <c r="G21" s="304"/>
      <c r="H21" s="303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144" t="s">
        <v>267</v>
      </c>
      <c r="T21" s="306"/>
      <c r="U21" s="303"/>
      <c r="V21" s="304"/>
    </row>
    <row r="22" spans="2:22" ht="15.75">
      <c r="F22" s="304"/>
      <c r="G22" s="304"/>
      <c r="H22" s="303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163" t="s">
        <v>450</v>
      </c>
      <c r="U22" s="303"/>
      <c r="V22" s="304"/>
    </row>
    <row r="23" spans="2:22">
      <c r="F23" s="304"/>
      <c r="G23" s="304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  <c r="V23" s="304"/>
    </row>
    <row r="24" spans="2:22" ht="15.75" customHeight="1">
      <c r="B24" s="234"/>
      <c r="C24" s="336"/>
      <c r="D24" s="338"/>
      <c r="E24" s="337"/>
      <c r="F24" s="337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</row>
    <row r="25" spans="2:22" ht="15.75" customHeight="1">
      <c r="B25" s="233"/>
      <c r="C25" s="114"/>
      <c r="D25" s="338"/>
      <c r="E25" s="337"/>
      <c r="F25" s="337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</row>
    <row r="26" spans="2:22"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</row>
    <row r="27" spans="2:22"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</row>
    <row r="28" spans="2:22"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</row>
    <row r="29" spans="2:22">
      <c r="D29" s="338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</row>
    <row r="30" spans="2:22"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</row>
    <row r="31" spans="2:22"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</row>
    <row r="32" spans="2:22"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</row>
    <row r="33" spans="8:21"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</row>
    <row r="34" spans="8:21"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</row>
    <row r="35" spans="8:21"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2"/>
  <sheetViews>
    <sheetView workbookViewId="0">
      <pane ySplit="2" topLeftCell="A3" activePane="bottomLeft" state="frozen"/>
      <selection pane="bottomLeft" activeCell="C18" sqref="C18"/>
    </sheetView>
  </sheetViews>
  <sheetFormatPr defaultRowHeight="11.25"/>
  <cols>
    <col min="1" max="1" width="7.28515625" style="8" bestFit="1" customWidth="1"/>
    <col min="2" max="2" width="38" style="148" bestFit="1" customWidth="1"/>
    <col min="3" max="4" width="9.42578125" style="2" customWidth="1"/>
    <col min="5" max="5" width="9.42578125" style="83" customWidth="1"/>
    <col min="6" max="6" width="8.140625" style="83" customWidth="1"/>
    <col min="7" max="7" width="10.7109375" style="83" customWidth="1"/>
    <col min="8" max="8" width="9.42578125" style="83" customWidth="1"/>
    <col min="9" max="9" width="7.85546875" style="83" customWidth="1"/>
    <col min="10" max="10" width="7.42578125" style="83" customWidth="1"/>
    <col min="11" max="11" width="6.85546875" style="83" customWidth="1"/>
    <col min="12" max="24" width="7.140625" style="83" customWidth="1"/>
    <col min="25" max="25" width="6.140625" style="83" customWidth="1"/>
    <col min="26" max="26" width="7.140625" style="83" customWidth="1"/>
    <col min="27" max="30" width="6.140625" style="83" customWidth="1"/>
    <col min="31" max="31" width="7.85546875" style="83" customWidth="1"/>
    <col min="32" max="32" width="16.28515625" style="83" customWidth="1"/>
    <col min="33" max="34" width="7.140625" style="83" customWidth="1"/>
    <col min="35" max="35" width="8.140625" style="83" customWidth="1"/>
    <col min="36" max="36" width="7.7109375" style="83" customWidth="1"/>
    <col min="37" max="37" width="7" style="83" customWidth="1"/>
    <col min="38" max="38" width="6.140625" style="83" customWidth="1"/>
    <col min="39" max="43" width="7.85546875" style="83" customWidth="1"/>
    <col min="44" max="44" width="6.140625" style="83" customWidth="1"/>
    <col min="45" max="45" width="6.140625" style="386" customWidth="1"/>
    <col min="46" max="46" width="6.140625" style="83" customWidth="1"/>
    <col min="47" max="47" width="8.28515625" style="83" customWidth="1"/>
    <col min="48" max="48" width="6.7109375" style="83" customWidth="1"/>
    <col min="49" max="52" width="6.140625" style="83" customWidth="1"/>
    <col min="53" max="53" width="8" style="83" customWidth="1"/>
    <col min="54" max="55" width="6.140625" style="83" customWidth="1"/>
    <col min="56" max="56" width="7.42578125" style="83" customWidth="1"/>
    <col min="57" max="57" width="8.5703125" style="83" customWidth="1"/>
    <col min="58" max="64" width="6.140625" style="83" customWidth="1"/>
    <col min="65" max="65" width="6.140625" style="386" customWidth="1"/>
    <col min="66" max="67" width="6.140625" style="83" customWidth="1"/>
    <col min="68" max="68" width="5.5703125" style="83" customWidth="1"/>
    <col min="69" max="75" width="10.5703125" style="83" customWidth="1"/>
    <col min="76" max="77" width="12.42578125" style="83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37" t="s">
        <v>1</v>
      </c>
      <c r="B1" s="612" t="s">
        <v>0</v>
      </c>
      <c r="C1" s="615" t="s">
        <v>93</v>
      </c>
      <c r="D1" s="616"/>
      <c r="E1" s="603" t="s">
        <v>94</v>
      </c>
      <c r="F1" s="603"/>
      <c r="G1" s="603"/>
      <c r="H1" s="604" t="s">
        <v>167</v>
      </c>
      <c r="I1" s="604"/>
      <c r="J1" s="603" t="s">
        <v>171</v>
      </c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14" t="s">
        <v>172</v>
      </c>
      <c r="AH1" s="614"/>
      <c r="AI1" s="614"/>
      <c r="AJ1" s="614"/>
      <c r="AK1" s="614"/>
      <c r="AL1" s="614"/>
      <c r="AM1" s="614"/>
      <c r="AN1" s="614"/>
      <c r="AO1" s="614"/>
      <c r="AP1" s="614"/>
      <c r="AQ1" s="614"/>
      <c r="AR1" s="614"/>
      <c r="AS1" s="614"/>
      <c r="AT1" s="614"/>
      <c r="AU1" s="614"/>
      <c r="AV1" s="605" t="s">
        <v>188</v>
      </c>
      <c r="AW1" s="606"/>
      <c r="AX1" s="606"/>
      <c r="AY1" s="606"/>
      <c r="AZ1" s="606"/>
      <c r="BA1" s="607"/>
      <c r="BB1" s="608" t="s">
        <v>192</v>
      </c>
      <c r="BC1" s="609"/>
      <c r="BD1" s="609"/>
      <c r="BE1" s="610"/>
      <c r="BF1" s="611" t="s">
        <v>180</v>
      </c>
      <c r="BG1" s="611"/>
      <c r="BH1" s="611"/>
      <c r="BI1" s="611"/>
      <c r="BJ1" s="611"/>
      <c r="BK1" s="611"/>
      <c r="BL1" s="611"/>
      <c r="BM1" s="611"/>
      <c r="BN1" s="611"/>
      <c r="BO1" s="611"/>
      <c r="BP1" s="611"/>
      <c r="BQ1" s="611"/>
      <c r="BR1" s="617" t="s">
        <v>498</v>
      </c>
      <c r="BS1" s="618"/>
      <c r="BT1" s="618"/>
      <c r="BU1" s="618"/>
      <c r="BV1" s="618"/>
      <c r="BW1" s="619"/>
      <c r="BX1" s="602" t="s">
        <v>288</v>
      </c>
      <c r="BY1" s="602"/>
      <c r="BZ1" s="602"/>
    </row>
    <row r="2" spans="1:78" ht="23.25" thickBot="1">
      <c r="A2" s="438"/>
      <c r="B2" s="613"/>
      <c r="C2" s="170"/>
      <c r="D2" s="190" t="s">
        <v>91</v>
      </c>
      <c r="E2" s="151"/>
      <c r="F2" s="191" t="s">
        <v>91</v>
      </c>
      <c r="G2" s="150" t="s">
        <v>166</v>
      </c>
      <c r="H2" s="151"/>
      <c r="I2" s="218" t="s">
        <v>91</v>
      </c>
      <c r="J2" s="151" t="s">
        <v>240</v>
      </c>
      <c r="K2" s="151" t="s">
        <v>241</v>
      </c>
      <c r="L2" s="151" t="s">
        <v>242</v>
      </c>
      <c r="M2" s="151" t="s">
        <v>243</v>
      </c>
      <c r="N2" s="151" t="s">
        <v>244</v>
      </c>
      <c r="O2" s="151" t="s">
        <v>468</v>
      </c>
      <c r="P2" s="151" t="s">
        <v>485</v>
      </c>
      <c r="Q2" s="151" t="s">
        <v>489</v>
      </c>
      <c r="R2" s="151" t="s">
        <v>245</v>
      </c>
      <c r="S2" s="151" t="s">
        <v>433</v>
      </c>
      <c r="T2" s="151" t="s">
        <v>434</v>
      </c>
      <c r="U2" s="151" t="s">
        <v>462</v>
      </c>
      <c r="V2" s="151" t="s">
        <v>471</v>
      </c>
      <c r="W2" s="151" t="s">
        <v>246</v>
      </c>
      <c r="X2" s="151" t="s">
        <v>247</v>
      </c>
      <c r="Y2" s="151" t="s">
        <v>248</v>
      </c>
      <c r="Z2" s="151" t="s">
        <v>282</v>
      </c>
      <c r="AA2" s="151" t="s">
        <v>280</v>
      </c>
      <c r="AB2" s="151" t="s">
        <v>281</v>
      </c>
      <c r="AC2" s="151"/>
      <c r="AD2" s="151"/>
      <c r="AE2" s="151" t="s">
        <v>47</v>
      </c>
      <c r="AF2" s="149" t="s">
        <v>29</v>
      </c>
      <c r="AG2" s="151" t="s">
        <v>173</v>
      </c>
      <c r="AH2" s="151" t="s">
        <v>174</v>
      </c>
      <c r="AI2" s="151" t="s">
        <v>175</v>
      </c>
      <c r="AJ2" s="151" t="s">
        <v>177</v>
      </c>
      <c r="AK2" s="151" t="s">
        <v>178</v>
      </c>
      <c r="AL2" s="151" t="s">
        <v>179</v>
      </c>
      <c r="AM2" s="151" t="s">
        <v>268</v>
      </c>
      <c r="AN2" s="151" t="s">
        <v>269</v>
      </c>
      <c r="AO2" s="151" t="s">
        <v>270</v>
      </c>
      <c r="AP2" s="151" t="s">
        <v>492</v>
      </c>
      <c r="AQ2" s="151" t="s">
        <v>464</v>
      </c>
      <c r="AR2" s="151" t="s">
        <v>465</v>
      </c>
      <c r="AS2" s="151"/>
      <c r="AT2" s="151"/>
      <c r="AU2" s="154" t="s">
        <v>47</v>
      </c>
      <c r="AV2" s="151" t="s">
        <v>185</v>
      </c>
      <c r="AW2" s="151" t="s">
        <v>186</v>
      </c>
      <c r="AX2" s="151" t="s">
        <v>189</v>
      </c>
      <c r="AY2" s="151" t="s">
        <v>187</v>
      </c>
      <c r="AZ2" s="151" t="s">
        <v>191</v>
      </c>
      <c r="BA2" s="149" t="s">
        <v>47</v>
      </c>
      <c r="BB2" s="151" t="s">
        <v>196</v>
      </c>
      <c r="BC2" s="151" t="s">
        <v>197</v>
      </c>
      <c r="BD2" s="151" t="s">
        <v>198</v>
      </c>
      <c r="BE2" s="152" t="s">
        <v>47</v>
      </c>
      <c r="BF2" s="151" t="s">
        <v>207</v>
      </c>
      <c r="BG2" s="151" t="s">
        <v>208</v>
      </c>
      <c r="BH2" s="151" t="s">
        <v>211</v>
      </c>
      <c r="BI2" s="151" t="s">
        <v>216</v>
      </c>
      <c r="BJ2" s="151" t="s">
        <v>217</v>
      </c>
      <c r="BK2" s="151" t="s">
        <v>218</v>
      </c>
      <c r="BL2" s="151" t="s">
        <v>283</v>
      </c>
      <c r="BM2" s="151" t="s">
        <v>284</v>
      </c>
      <c r="BN2" s="151" t="s">
        <v>451</v>
      </c>
      <c r="BO2" s="151" t="s">
        <v>452</v>
      </c>
      <c r="BP2" s="151"/>
      <c r="BQ2" s="149" t="s">
        <v>47</v>
      </c>
      <c r="BR2" s="151"/>
      <c r="BS2" s="151"/>
      <c r="BT2" s="151"/>
      <c r="BU2" s="151"/>
      <c r="BV2" s="151"/>
      <c r="BW2" s="154" t="s">
        <v>499</v>
      </c>
      <c r="BX2" s="170" t="s">
        <v>136</v>
      </c>
      <c r="BY2" s="333" t="s">
        <v>484</v>
      </c>
      <c r="BZ2" s="189" t="s">
        <v>287</v>
      </c>
    </row>
    <row r="3" spans="1:78" s="5" customFormat="1">
      <c r="A3" s="406" t="str">
        <f>'1-συμβολαια'!A3</f>
        <v>???</v>
      </c>
      <c r="B3" s="383" t="str">
        <f>'1-συμβολαια'!C3</f>
        <v>δανείου 8323κ ΕΞΟΦΛΗΣΗ</v>
      </c>
      <c r="C3" s="428">
        <f>'5-αντίγρ'!AN3</f>
        <v>7.93</v>
      </c>
      <c r="D3" s="428">
        <f>'5-αντίγρ'!AM3</f>
        <v>0</v>
      </c>
      <c r="E3" s="332">
        <f>'6-μεταγρ'!P3</f>
        <v>0</v>
      </c>
      <c r="F3" s="332">
        <f>'6-μεταγρ'!N3+'6-μεταγρ'!O3</f>
        <v>0</v>
      </c>
      <c r="G3" s="332">
        <f>'6-μεταγρ'!Q3</f>
        <v>0</v>
      </c>
      <c r="H3" s="332">
        <f>'7-προςΔΟΥ'!P3</f>
        <v>0</v>
      </c>
      <c r="I3" s="292">
        <f>'7-προςΔΟΥ'!K3</f>
        <v>0</v>
      </c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1"/>
      <c r="Y3" s="291"/>
      <c r="Z3" s="293"/>
      <c r="AA3" s="293"/>
      <c r="AB3" s="291"/>
      <c r="AC3" s="291"/>
      <c r="AD3" s="291"/>
      <c r="AE3" s="293">
        <f t="shared" ref="AE3:AE5" si="0">SUM(J3:AD3)</f>
        <v>0</v>
      </c>
      <c r="AF3" s="291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1"/>
      <c r="AU3" s="293">
        <f t="shared" ref="AU3:AU5" si="1">SUM(AG3:AT3)</f>
        <v>0</v>
      </c>
      <c r="AV3" s="293"/>
      <c r="AW3" s="291"/>
      <c r="AX3" s="291"/>
      <c r="AY3" s="291"/>
      <c r="AZ3" s="291"/>
      <c r="BA3" s="293">
        <f t="shared" ref="BA3:BA5" si="2">SUM(AV3:AZ3)</f>
        <v>0</v>
      </c>
      <c r="BB3" s="291"/>
      <c r="BC3" s="291"/>
      <c r="BD3" s="291"/>
      <c r="BE3" s="291">
        <f t="shared" ref="BE3:BE5" si="3">SUM(BB3:BD3)</f>
        <v>0</v>
      </c>
      <c r="BF3" s="291"/>
      <c r="BG3" s="291"/>
      <c r="BH3" s="291"/>
      <c r="BI3" s="291"/>
      <c r="BJ3" s="291"/>
      <c r="BK3" s="291"/>
      <c r="BL3" s="291"/>
      <c r="BM3" s="293"/>
      <c r="BN3" s="293"/>
      <c r="BO3" s="293"/>
      <c r="BP3" s="287"/>
      <c r="BQ3" s="293">
        <f t="shared" ref="BQ3:BQ5" si="4">SUM(BF3:BP3)</f>
        <v>0</v>
      </c>
      <c r="BR3" s="332"/>
      <c r="BS3" s="332"/>
      <c r="BT3" s="332"/>
      <c r="BU3" s="332"/>
      <c r="BV3" s="332"/>
      <c r="BW3" s="332">
        <f t="shared" ref="BW3:BW5" si="5">BR3+BS3+BT3+BU3</f>
        <v>0</v>
      </c>
      <c r="BX3" s="423">
        <f t="shared" ref="BX3:BX5" si="6">C3+G3+H3+AE3-Y3+AU3+BA3+BE3+BQ3-BM3+BW3-BU3</f>
        <v>7.93</v>
      </c>
      <c r="BY3" s="423">
        <f t="shared" ref="BY3:BY5" si="7">D3+F3+I3+AA3+BV3</f>
        <v>0</v>
      </c>
      <c r="BZ3" s="355"/>
    </row>
    <row r="4" spans="1:78" s="5" customFormat="1">
      <c r="A4" s="406">
        <f>'1-συμβολαια'!A4</f>
        <v>0</v>
      </c>
      <c r="B4" s="383" t="str">
        <f>'1-συμβολαια'!C4</f>
        <v>υποθήκης 8323κ ΕΞΑΛΕΙΨΗ</v>
      </c>
      <c r="C4" s="428">
        <f>'5-αντίγρ'!AN4</f>
        <v>9.69</v>
      </c>
      <c r="D4" s="428">
        <f>'5-αντίγρ'!AM4</f>
        <v>1.98</v>
      </c>
      <c r="E4" s="332">
        <f>'6-μεταγρ'!P4</f>
        <v>11.74</v>
      </c>
      <c r="F4" s="332">
        <f>'6-μεταγρ'!N4+'6-μεταγρ'!O4</f>
        <v>1.98</v>
      </c>
      <c r="G4" s="332">
        <f>'6-μεταγρ'!Q4</f>
        <v>0</v>
      </c>
      <c r="H4" s="332">
        <f>'7-προςΔΟΥ'!P4</f>
        <v>0</v>
      </c>
      <c r="I4" s="292">
        <f>'7-προςΔΟΥ'!K4</f>
        <v>0</v>
      </c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1"/>
      <c r="Y4" s="291"/>
      <c r="Z4" s="293"/>
      <c r="AA4" s="293"/>
      <c r="AB4" s="291"/>
      <c r="AC4" s="291"/>
      <c r="AD4" s="291"/>
      <c r="AE4" s="293">
        <f t="shared" si="0"/>
        <v>0</v>
      </c>
      <c r="AF4" s="291"/>
      <c r="AG4" s="293"/>
      <c r="AH4" s="293"/>
      <c r="AI4" s="293">
        <v>6.46</v>
      </c>
      <c r="AJ4" s="293"/>
      <c r="AK4" s="293"/>
      <c r="AL4" s="293"/>
      <c r="AM4" s="293"/>
      <c r="AN4" s="293"/>
      <c r="AO4" s="293"/>
      <c r="AP4" s="293"/>
      <c r="AQ4" s="293"/>
      <c r="AR4" s="293"/>
      <c r="AS4" s="293"/>
      <c r="AT4" s="291"/>
      <c r="AU4" s="293">
        <f t="shared" si="1"/>
        <v>6.46</v>
      </c>
      <c r="AV4" s="293">
        <v>9.1999999999999993</v>
      </c>
      <c r="AW4" s="291"/>
      <c r="AX4" s="291"/>
      <c r="AY4" s="291"/>
      <c r="AZ4" s="291"/>
      <c r="BA4" s="293">
        <f t="shared" si="2"/>
        <v>9.1999999999999993</v>
      </c>
      <c r="BB4" s="291"/>
      <c r="BC4" s="291"/>
      <c r="BD4" s="291"/>
      <c r="BE4" s="291">
        <f t="shared" si="3"/>
        <v>0</v>
      </c>
      <c r="BF4" s="291"/>
      <c r="BG4" s="291"/>
      <c r="BH4" s="291"/>
      <c r="BI4" s="291"/>
      <c r="BJ4" s="291"/>
      <c r="BK4" s="291"/>
      <c r="BL4" s="291"/>
      <c r="BM4" s="293"/>
      <c r="BN4" s="293">
        <v>0.3</v>
      </c>
      <c r="BO4" s="293">
        <v>0.3</v>
      </c>
      <c r="BP4" s="287"/>
      <c r="BQ4" s="293">
        <f t="shared" si="4"/>
        <v>0.6</v>
      </c>
      <c r="BR4" s="332"/>
      <c r="BS4" s="332"/>
      <c r="BT4" s="332"/>
      <c r="BU4" s="332"/>
      <c r="BV4" s="332"/>
      <c r="BW4" s="332">
        <f t="shared" si="5"/>
        <v>0</v>
      </c>
      <c r="BX4" s="423">
        <f t="shared" si="6"/>
        <v>25.95</v>
      </c>
      <c r="BY4" s="423">
        <f t="shared" si="7"/>
        <v>3.96</v>
      </c>
      <c r="BZ4" s="355"/>
    </row>
    <row r="5" spans="1:78" s="5" customFormat="1">
      <c r="A5" s="406">
        <f>'1-συμβολαια'!A5</f>
        <v>0</v>
      </c>
      <c r="B5" s="383" t="str">
        <f>'1-συμβολαια'!C5</f>
        <v>τόκοι δανείου [προυπολογιζόμενοι VS πληρωμένοι]</v>
      </c>
      <c r="C5" s="428">
        <f>'5-αντίγρ'!AN5</f>
        <v>0</v>
      </c>
      <c r="D5" s="428">
        <f>'5-αντίγρ'!AM5</f>
        <v>0</v>
      </c>
      <c r="E5" s="332">
        <f>'6-μεταγρ'!P5</f>
        <v>0</v>
      </c>
      <c r="F5" s="332">
        <f>'6-μεταγρ'!N5+'6-μεταγρ'!O5</f>
        <v>0</v>
      </c>
      <c r="G5" s="332">
        <f>'6-μεταγρ'!Q5</f>
        <v>0</v>
      </c>
      <c r="H5" s="332">
        <f>'7-προςΔΟΥ'!P5</f>
        <v>0</v>
      </c>
      <c r="I5" s="292">
        <f>'7-προςΔΟΥ'!K5</f>
        <v>0</v>
      </c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/>
      <c r="V5" s="293"/>
      <c r="W5" s="293"/>
      <c r="X5" s="291"/>
      <c r="Y5" s="291"/>
      <c r="Z5" s="293"/>
      <c r="AA5" s="293"/>
      <c r="AB5" s="291"/>
      <c r="AC5" s="291"/>
      <c r="AD5" s="291"/>
      <c r="AE5" s="293">
        <f t="shared" si="0"/>
        <v>0</v>
      </c>
      <c r="AF5" s="291"/>
      <c r="AG5" s="293"/>
      <c r="AH5" s="293"/>
      <c r="AI5" s="293"/>
      <c r="AJ5" s="293"/>
      <c r="AK5" s="293"/>
      <c r="AL5" s="293"/>
      <c r="AM5" s="293"/>
      <c r="AN5" s="293"/>
      <c r="AO5" s="293"/>
      <c r="AP5" s="293"/>
      <c r="AQ5" s="293"/>
      <c r="AR5" s="293"/>
      <c r="AS5" s="293"/>
      <c r="AT5" s="291"/>
      <c r="AU5" s="293">
        <f t="shared" si="1"/>
        <v>0</v>
      </c>
      <c r="AV5" s="293"/>
      <c r="AW5" s="291"/>
      <c r="AX5" s="291"/>
      <c r="AY5" s="291"/>
      <c r="AZ5" s="291"/>
      <c r="BA5" s="293">
        <f t="shared" si="2"/>
        <v>0</v>
      </c>
      <c r="BB5" s="291"/>
      <c r="BC5" s="291"/>
      <c r="BD5" s="291"/>
      <c r="BE5" s="291">
        <f t="shared" si="3"/>
        <v>0</v>
      </c>
      <c r="BF5" s="291"/>
      <c r="BG5" s="291"/>
      <c r="BH5" s="291"/>
      <c r="BI5" s="291"/>
      <c r="BJ5" s="291"/>
      <c r="BK5" s="291"/>
      <c r="BL5" s="291"/>
      <c r="BM5" s="293"/>
      <c r="BN5" s="293"/>
      <c r="BO5" s="293"/>
      <c r="BP5" s="287"/>
      <c r="BQ5" s="293">
        <f t="shared" si="4"/>
        <v>0</v>
      </c>
      <c r="BR5" s="332"/>
      <c r="BS5" s="332"/>
      <c r="BT5" s="332"/>
      <c r="BU5" s="332"/>
      <c r="BV5" s="332"/>
      <c r="BW5" s="332">
        <f t="shared" si="5"/>
        <v>0</v>
      </c>
      <c r="BX5" s="423">
        <f t="shared" si="6"/>
        <v>0</v>
      </c>
      <c r="BY5" s="423">
        <f t="shared" si="7"/>
        <v>0</v>
      </c>
      <c r="BZ5" s="355"/>
    </row>
    <row r="6" spans="1:78">
      <c r="A6" s="435" t="s">
        <v>47</v>
      </c>
      <c r="B6" s="436"/>
      <c r="C6" s="38">
        <f t="shared" ref="C6:AE6" si="8">SUM(C3:C5)</f>
        <v>17.619999999999997</v>
      </c>
      <c r="D6" s="38">
        <f t="shared" si="8"/>
        <v>1.98</v>
      </c>
      <c r="E6" s="38">
        <f t="shared" si="8"/>
        <v>11.74</v>
      </c>
      <c r="F6" s="38">
        <f t="shared" si="8"/>
        <v>1.98</v>
      </c>
      <c r="G6" s="38">
        <f t="shared" si="8"/>
        <v>0</v>
      </c>
      <c r="H6" s="38">
        <f t="shared" si="8"/>
        <v>0</v>
      </c>
      <c r="I6" s="38">
        <f t="shared" si="8"/>
        <v>0</v>
      </c>
      <c r="J6" s="38">
        <f t="shared" si="8"/>
        <v>0</v>
      </c>
      <c r="K6" s="38">
        <f t="shared" si="8"/>
        <v>0</v>
      </c>
      <c r="L6" s="38">
        <f t="shared" si="8"/>
        <v>0</v>
      </c>
      <c r="M6" s="38">
        <f t="shared" si="8"/>
        <v>0</v>
      </c>
      <c r="N6" s="38">
        <f t="shared" si="8"/>
        <v>0</v>
      </c>
      <c r="O6" s="38">
        <f t="shared" si="8"/>
        <v>0</v>
      </c>
      <c r="P6" s="38">
        <f t="shared" si="8"/>
        <v>0</v>
      </c>
      <c r="Q6" s="38">
        <f t="shared" si="8"/>
        <v>0</v>
      </c>
      <c r="R6" s="38">
        <f t="shared" si="8"/>
        <v>0</v>
      </c>
      <c r="S6" s="38">
        <f t="shared" si="8"/>
        <v>0</v>
      </c>
      <c r="T6" s="38">
        <f t="shared" si="8"/>
        <v>0</v>
      </c>
      <c r="U6" s="38">
        <f t="shared" si="8"/>
        <v>0</v>
      </c>
      <c r="V6" s="38">
        <f t="shared" si="8"/>
        <v>0</v>
      </c>
      <c r="W6" s="38">
        <f t="shared" si="8"/>
        <v>0</v>
      </c>
      <c r="X6" s="38">
        <f t="shared" si="8"/>
        <v>0</v>
      </c>
      <c r="Y6" s="38">
        <f t="shared" si="8"/>
        <v>0</v>
      </c>
      <c r="Z6" s="38">
        <f t="shared" si="8"/>
        <v>0</v>
      </c>
      <c r="AA6" s="38">
        <f t="shared" si="8"/>
        <v>0</v>
      </c>
      <c r="AB6" s="38">
        <f t="shared" si="8"/>
        <v>0</v>
      </c>
      <c r="AC6" s="38">
        <f t="shared" si="8"/>
        <v>0</v>
      </c>
      <c r="AD6" s="38">
        <f t="shared" si="8"/>
        <v>0</v>
      </c>
      <c r="AE6" s="38">
        <f t="shared" si="8"/>
        <v>0</v>
      </c>
      <c r="AF6" s="38"/>
      <c r="AG6" s="38">
        <f t="shared" ref="AG6:AR6" si="9">SUM(AG3:AG5)</f>
        <v>0</v>
      </c>
      <c r="AH6" s="38">
        <f t="shared" si="9"/>
        <v>0</v>
      </c>
      <c r="AI6" s="38">
        <f t="shared" si="9"/>
        <v>6.46</v>
      </c>
      <c r="AJ6" s="38">
        <f t="shared" si="9"/>
        <v>0</v>
      </c>
      <c r="AK6" s="38">
        <f t="shared" si="9"/>
        <v>0</v>
      </c>
      <c r="AL6" s="253">
        <f t="shared" si="9"/>
        <v>0</v>
      </c>
      <c r="AM6" s="38">
        <f t="shared" si="9"/>
        <v>0</v>
      </c>
      <c r="AN6" s="38">
        <f t="shared" si="9"/>
        <v>0</v>
      </c>
      <c r="AO6" s="38">
        <f t="shared" si="9"/>
        <v>0</v>
      </c>
      <c r="AP6" s="38">
        <f t="shared" si="9"/>
        <v>0</v>
      </c>
      <c r="AQ6" s="38">
        <f t="shared" si="9"/>
        <v>0</v>
      </c>
      <c r="AR6" s="38">
        <f t="shared" si="9"/>
        <v>0</v>
      </c>
      <c r="AS6" s="38"/>
      <c r="AT6" s="38">
        <f t="shared" ref="AT6:BM6" si="10">SUM(AT3:AT5)</f>
        <v>0</v>
      </c>
      <c r="AU6" s="38">
        <f t="shared" si="10"/>
        <v>6.46</v>
      </c>
      <c r="AV6" s="38">
        <f t="shared" si="10"/>
        <v>9.1999999999999993</v>
      </c>
      <c r="AW6" s="257">
        <f t="shared" si="10"/>
        <v>0</v>
      </c>
      <c r="AX6" s="257">
        <f t="shared" si="10"/>
        <v>0</v>
      </c>
      <c r="AY6" s="257">
        <f t="shared" si="10"/>
        <v>0</v>
      </c>
      <c r="AZ6" s="257">
        <f t="shared" si="10"/>
        <v>0</v>
      </c>
      <c r="BA6" s="38">
        <f t="shared" si="10"/>
        <v>9.1999999999999993</v>
      </c>
      <c r="BB6" s="38">
        <f t="shared" si="10"/>
        <v>0</v>
      </c>
      <c r="BC6" s="257">
        <f t="shared" si="10"/>
        <v>0</v>
      </c>
      <c r="BD6" s="38">
        <f t="shared" si="10"/>
        <v>0</v>
      </c>
      <c r="BE6" s="38">
        <f t="shared" si="10"/>
        <v>0</v>
      </c>
      <c r="BF6" s="38">
        <f t="shared" si="10"/>
        <v>0</v>
      </c>
      <c r="BG6" s="38">
        <f t="shared" si="10"/>
        <v>0</v>
      </c>
      <c r="BH6" s="38">
        <f t="shared" si="10"/>
        <v>0</v>
      </c>
      <c r="BI6" s="38">
        <f t="shared" si="10"/>
        <v>0</v>
      </c>
      <c r="BJ6" s="38">
        <f t="shared" si="10"/>
        <v>0</v>
      </c>
      <c r="BK6" s="38">
        <f t="shared" si="10"/>
        <v>0</v>
      </c>
      <c r="BL6" s="38">
        <f t="shared" si="10"/>
        <v>0</v>
      </c>
      <c r="BM6" s="38">
        <f t="shared" si="10"/>
        <v>0</v>
      </c>
      <c r="BN6" s="38"/>
      <c r="BO6" s="38"/>
      <c r="BP6" s="38">
        <f>SUM(BP3:BP5)</f>
        <v>0</v>
      </c>
      <c r="BQ6" s="38">
        <f>SUM(BQ3:BQ5)</f>
        <v>0.6</v>
      </c>
      <c r="BR6" s="38"/>
      <c r="BS6" s="38"/>
      <c r="BT6" s="38"/>
      <c r="BU6" s="38"/>
      <c r="BV6" s="38"/>
      <c r="BW6" s="38"/>
      <c r="BX6" s="38">
        <f>SUM(BX3:BX5)</f>
        <v>33.879999999999995</v>
      </c>
      <c r="BY6" s="38">
        <f>SUM(BY3:BY5)</f>
        <v>3.96</v>
      </c>
      <c r="BZ6" s="257"/>
    </row>
    <row r="7" spans="1:78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34"/>
      <c r="D8" s="134"/>
      <c r="E8" s="2"/>
      <c r="F8" s="2"/>
      <c r="G8" s="2"/>
      <c r="H8" s="2"/>
      <c r="I8" s="2"/>
      <c r="J8" s="167" t="s">
        <v>412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19" t="s">
        <v>422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159" t="s">
        <v>181</v>
      </c>
      <c r="AW8" s="2"/>
      <c r="AX8" s="2"/>
      <c r="AY8" s="2"/>
      <c r="AZ8" s="2"/>
      <c r="BA8" s="2"/>
      <c r="BB8" s="159" t="s">
        <v>193</v>
      </c>
      <c r="BC8" s="2"/>
      <c r="BD8" s="2"/>
      <c r="BE8" s="2"/>
      <c r="BF8" s="159" t="s">
        <v>206</v>
      </c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 t="s">
        <v>500</v>
      </c>
      <c r="BS8" s="2"/>
      <c r="BT8" s="2"/>
      <c r="BU8" s="2"/>
      <c r="BV8" s="2"/>
      <c r="BW8" s="2"/>
      <c r="BX8" s="2"/>
      <c r="BY8" s="2"/>
      <c r="BZ8" s="2"/>
    </row>
    <row r="9" spans="1:78" ht="11.25" customHeight="1">
      <c r="C9" s="134"/>
      <c r="D9" s="134"/>
      <c r="E9" s="2"/>
      <c r="F9" s="2"/>
      <c r="G9" s="2"/>
      <c r="H9" s="2"/>
      <c r="I9" s="2"/>
      <c r="J9" s="4"/>
      <c r="K9" s="334" t="s">
        <v>413</v>
      </c>
      <c r="L9" s="335"/>
      <c r="M9" s="335"/>
      <c r="N9" s="335"/>
      <c r="O9" s="335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167" t="s">
        <v>176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56" t="s">
        <v>184</v>
      </c>
      <c r="AX9" s="2"/>
      <c r="AY9" s="2"/>
      <c r="AZ9" s="2"/>
      <c r="BA9" s="2"/>
      <c r="BB9" s="2"/>
      <c r="BC9" s="255" t="s">
        <v>194</v>
      </c>
      <c r="BD9" s="2"/>
      <c r="BE9" s="2"/>
      <c r="BF9" s="2"/>
      <c r="BG9" s="178" t="s">
        <v>209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501</v>
      </c>
      <c r="BT9" s="2"/>
      <c r="BU9" s="2"/>
      <c r="BV9" s="2"/>
      <c r="BW9" s="2"/>
      <c r="BX9" s="2"/>
      <c r="BY9" s="2"/>
      <c r="BZ9" s="2"/>
    </row>
    <row r="10" spans="1:78" ht="11.25" customHeight="1">
      <c r="C10" s="134"/>
      <c r="D10" s="134"/>
      <c r="E10" s="2"/>
      <c r="F10" s="2"/>
      <c r="G10" s="2"/>
      <c r="H10" s="2"/>
      <c r="I10" s="2"/>
      <c r="J10" s="4"/>
      <c r="K10" s="335"/>
      <c r="L10" s="334" t="s">
        <v>414</v>
      </c>
      <c r="M10" s="335"/>
      <c r="N10" s="335"/>
      <c r="O10" s="335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19" t="s">
        <v>423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55" t="s">
        <v>182</v>
      </c>
      <c r="AY10" s="2"/>
      <c r="AZ10" s="2"/>
      <c r="BA10" s="2"/>
      <c r="BB10" s="2"/>
      <c r="BC10" s="2"/>
      <c r="BD10" s="159" t="s">
        <v>195</v>
      </c>
      <c r="BE10" s="2"/>
      <c r="BF10" s="2"/>
      <c r="BG10" s="2"/>
      <c r="BH10" s="159" t="s">
        <v>210</v>
      </c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31</v>
      </c>
      <c r="BU10" s="2"/>
      <c r="BV10" s="2"/>
      <c r="BW10" s="2"/>
      <c r="BX10" s="2"/>
      <c r="BY10" s="2"/>
      <c r="BZ10" s="2"/>
    </row>
    <row r="11" spans="1:78" ht="11.25" customHeight="1">
      <c r="C11" s="134"/>
      <c r="D11" s="134"/>
      <c r="E11" s="2"/>
      <c r="F11" s="2"/>
      <c r="G11" s="2"/>
      <c r="H11" s="2"/>
      <c r="I11" s="2"/>
      <c r="J11" s="4"/>
      <c r="K11" s="335"/>
      <c r="L11" s="335"/>
      <c r="M11" s="335" t="s">
        <v>415</v>
      </c>
      <c r="N11" s="335"/>
      <c r="O11" s="335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121" t="s">
        <v>424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56" t="s">
        <v>183</v>
      </c>
      <c r="AZ11" s="2"/>
      <c r="BA11" s="2"/>
      <c r="BB11" s="2"/>
      <c r="BC11" s="2"/>
      <c r="BD11" s="2"/>
      <c r="BE11" s="2"/>
      <c r="BF11" s="2"/>
      <c r="BG11" s="2"/>
      <c r="BH11" s="2"/>
      <c r="BI11" s="178" t="s">
        <v>212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502</v>
      </c>
      <c r="BV11" s="2"/>
      <c r="BW11" s="2"/>
      <c r="BX11" s="2"/>
      <c r="BY11" s="2"/>
      <c r="BZ11" s="2"/>
    </row>
    <row r="12" spans="1:78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4"/>
      <c r="N12" s="4" t="s">
        <v>416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19" t="s">
        <v>425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55" t="s">
        <v>190</v>
      </c>
      <c r="BA12" s="2"/>
      <c r="BB12" s="2"/>
      <c r="BC12" s="2"/>
      <c r="BD12" s="2"/>
      <c r="BE12" s="2"/>
      <c r="BF12" s="2"/>
      <c r="BG12" s="2"/>
      <c r="BH12" s="2"/>
      <c r="BI12" s="2"/>
      <c r="BJ12" s="159" t="s">
        <v>213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59</v>
      </c>
      <c r="BW12" s="2"/>
      <c r="BX12" s="3"/>
      <c r="BY12" s="3"/>
    </row>
    <row r="13" spans="1:78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4"/>
      <c r="M13" s="4"/>
      <c r="N13" s="4"/>
      <c r="O13" s="4" t="s">
        <v>469</v>
      </c>
      <c r="P13" s="4"/>
      <c r="Q13" s="4"/>
      <c r="R13" s="4"/>
      <c r="S13" s="180"/>
      <c r="T13" s="180"/>
      <c r="U13" s="180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54" t="s">
        <v>426</v>
      </c>
      <c r="AM13" s="121"/>
      <c r="AN13" s="121"/>
      <c r="AO13" s="121"/>
      <c r="AP13" s="121"/>
      <c r="AQ13" s="121"/>
      <c r="AR13" s="121"/>
      <c r="AS13" s="178"/>
      <c r="AT13" s="121"/>
      <c r="AU13" s="2"/>
      <c r="AV13" s="2"/>
      <c r="AW13" s="2"/>
      <c r="AX13" s="2"/>
      <c r="AY13" s="2"/>
      <c r="AZ13" s="2"/>
      <c r="BA13" s="2"/>
      <c r="BB13" s="2"/>
      <c r="BC13" s="2"/>
      <c r="BD13" s="159" t="s">
        <v>201</v>
      </c>
      <c r="BE13" s="2"/>
      <c r="BF13" s="2"/>
      <c r="BG13" s="2"/>
      <c r="BH13" s="2"/>
      <c r="BI13" s="2"/>
      <c r="BJ13" s="2"/>
      <c r="BK13" s="178" t="s">
        <v>214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34"/>
      <c r="D14" s="134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 t="s">
        <v>486</v>
      </c>
      <c r="Q14" s="4"/>
      <c r="R14" s="4"/>
      <c r="S14" s="180"/>
      <c r="T14" s="180"/>
      <c r="U14" s="180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166" t="s">
        <v>427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56" t="s">
        <v>199</v>
      </c>
      <c r="BE14" s="2"/>
      <c r="BF14" s="2"/>
      <c r="BG14" s="2"/>
      <c r="BH14" s="2"/>
      <c r="BI14" s="2"/>
      <c r="BJ14" s="2"/>
      <c r="BK14" s="178"/>
      <c r="BL14" s="159" t="s">
        <v>215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 ht="11.25" customHeight="1">
      <c r="C15" s="134"/>
      <c r="D15" s="134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9" t="s">
        <v>490</v>
      </c>
      <c r="R15" s="4"/>
      <c r="S15" s="180"/>
      <c r="T15" s="180"/>
      <c r="U15" s="180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121" t="s">
        <v>466</v>
      </c>
      <c r="AO15" s="121"/>
      <c r="AP15" s="121"/>
      <c r="AQ15" s="121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59" t="s">
        <v>200</v>
      </c>
      <c r="BE15" s="2"/>
      <c r="BF15" s="2"/>
      <c r="BG15" s="2"/>
      <c r="BH15" s="2"/>
      <c r="BI15" s="2"/>
      <c r="BJ15" s="2"/>
      <c r="BK15" s="178"/>
      <c r="BL15" s="4"/>
      <c r="BM15" s="178" t="s">
        <v>285</v>
      </c>
      <c r="BN15" s="178"/>
      <c r="BO15" s="178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3"/>
      <c r="D16" s="83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0" t="s">
        <v>417</v>
      </c>
      <c r="S16" s="180"/>
      <c r="T16" s="180"/>
      <c r="U16" s="180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166" t="s">
        <v>467</v>
      </c>
      <c r="AP16" s="2"/>
      <c r="AQ16" s="166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78" t="s">
        <v>202</v>
      </c>
      <c r="BE16" s="2"/>
      <c r="BF16" s="2"/>
      <c r="BG16" s="2"/>
      <c r="BH16" s="2"/>
      <c r="BI16" s="2"/>
      <c r="BJ16" s="2"/>
      <c r="BK16" s="2"/>
      <c r="BL16" s="2"/>
      <c r="BM16" s="2"/>
      <c r="BN16" s="159" t="s">
        <v>454</v>
      </c>
      <c r="BO16" s="159"/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3"/>
      <c r="D17" s="8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 t="s">
        <v>435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2"/>
      <c r="AN17" s="88"/>
      <c r="AO17" s="88"/>
      <c r="AP17" s="121" t="s">
        <v>491</v>
      </c>
      <c r="AQ17" s="121"/>
      <c r="AR17" s="88"/>
      <c r="AS17" s="385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183" t="s">
        <v>249</v>
      </c>
      <c r="BE17" s="2"/>
      <c r="BF17" s="2"/>
      <c r="BG17" s="2"/>
      <c r="BH17" s="2"/>
      <c r="BI17" s="2"/>
      <c r="BJ17" s="2"/>
      <c r="BK17" s="2"/>
      <c r="BL17" s="2"/>
      <c r="BM17" s="385"/>
      <c r="BN17" s="88"/>
      <c r="BO17" s="180" t="s">
        <v>453</v>
      </c>
      <c r="BP17" s="2"/>
      <c r="BQ17" s="2"/>
      <c r="BR17" s="2"/>
      <c r="BS17" s="2"/>
      <c r="BT17" s="2"/>
      <c r="BU17" s="2"/>
      <c r="BV17" s="2"/>
      <c r="BW17" s="2"/>
      <c r="BX17" s="3"/>
      <c r="BY17" s="3"/>
    </row>
    <row r="18" spans="3:77">
      <c r="C18" s="83"/>
      <c r="D18" s="83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4"/>
      <c r="T18" s="335" t="s">
        <v>436</v>
      </c>
      <c r="U18" s="180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2"/>
      <c r="AJ18" s="2"/>
      <c r="AK18" s="2"/>
      <c r="AL18" s="2"/>
      <c r="AM18" s="88"/>
      <c r="AN18" s="88"/>
      <c r="AO18" s="88"/>
      <c r="AP18" s="2"/>
      <c r="AQ18" s="121" t="s">
        <v>487</v>
      </c>
      <c r="AR18" s="121"/>
      <c r="AS18" s="385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184" t="s">
        <v>250</v>
      </c>
      <c r="BE18" s="2"/>
      <c r="BF18" s="2"/>
      <c r="BG18" s="2"/>
      <c r="BH18" s="2"/>
      <c r="BI18" s="2"/>
      <c r="BJ18" s="2"/>
      <c r="BK18" s="2"/>
      <c r="BL18" s="88"/>
      <c r="BM18" s="385"/>
      <c r="BN18" s="88"/>
      <c r="BO18" s="88"/>
      <c r="BP18" s="159" t="s">
        <v>497</v>
      </c>
      <c r="BQ18" s="88"/>
      <c r="BR18" s="88"/>
      <c r="BS18" s="88"/>
      <c r="BT18" s="88"/>
      <c r="BU18" s="88"/>
      <c r="BV18" s="88"/>
      <c r="BW18" s="88"/>
      <c r="BX18" s="88"/>
      <c r="BY18" s="3"/>
    </row>
    <row r="19" spans="3:77">
      <c r="C19" s="83"/>
      <c r="D19" s="83"/>
      <c r="E19" s="88"/>
      <c r="F19" s="88"/>
      <c r="G19" s="88"/>
      <c r="H19" s="88"/>
      <c r="I19" s="88"/>
      <c r="J19" s="88"/>
      <c r="K19" s="88"/>
      <c r="L19" s="88"/>
      <c r="M19" s="88"/>
      <c r="N19" s="4"/>
      <c r="O19" s="4"/>
      <c r="P19" s="4"/>
      <c r="Q19" s="4"/>
      <c r="R19" s="4"/>
      <c r="S19" s="4"/>
      <c r="T19" s="4"/>
      <c r="U19" s="159" t="s">
        <v>463</v>
      </c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2"/>
      <c r="AI19" s="88"/>
      <c r="AJ19" s="88"/>
      <c r="AK19" s="88"/>
      <c r="AL19" s="88"/>
      <c r="AM19" s="88"/>
      <c r="AN19" s="88"/>
      <c r="AO19" s="88"/>
      <c r="AP19" s="2"/>
      <c r="AQ19" s="2"/>
      <c r="AR19" s="166" t="s">
        <v>488</v>
      </c>
      <c r="AS19" s="2"/>
      <c r="AT19" s="2"/>
      <c r="AU19" s="2"/>
      <c r="AV19" s="88"/>
      <c r="AW19" s="88"/>
      <c r="AX19" s="88"/>
      <c r="AY19" s="88"/>
      <c r="AZ19" s="88"/>
      <c r="BA19" s="88"/>
      <c r="BB19" s="88"/>
      <c r="BC19" s="88"/>
      <c r="BD19" s="183" t="s">
        <v>251</v>
      </c>
      <c r="BE19" s="88"/>
      <c r="BF19" s="88"/>
      <c r="BG19" s="88"/>
      <c r="BH19" s="88"/>
      <c r="BI19" s="88"/>
      <c r="BJ19" s="88"/>
      <c r="BK19" s="88"/>
      <c r="BL19" s="88"/>
      <c r="BM19" s="385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3"/>
      <c r="BY19" s="3"/>
    </row>
    <row r="20" spans="3:77">
      <c r="C20" s="83"/>
      <c r="D20" s="83"/>
      <c r="J20" s="88"/>
      <c r="K20" s="88"/>
      <c r="L20" s="88"/>
      <c r="M20" s="88"/>
      <c r="N20" s="88"/>
      <c r="O20" s="88"/>
      <c r="P20" s="88"/>
      <c r="Q20" s="88"/>
      <c r="R20" s="4"/>
      <c r="S20" s="4"/>
      <c r="T20" s="4"/>
      <c r="U20" s="4"/>
      <c r="V20" s="180" t="s">
        <v>470</v>
      </c>
      <c r="W20" s="4"/>
      <c r="X20" s="4"/>
      <c r="Y20" s="4"/>
      <c r="Z20" s="4"/>
      <c r="AA20" s="4"/>
      <c r="AB20" s="4"/>
      <c r="AC20" s="4"/>
      <c r="AD20" s="4"/>
      <c r="AE20" s="2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385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385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3"/>
      <c r="BY20" s="3"/>
    </row>
    <row r="21" spans="3:77">
      <c r="C21" s="83"/>
      <c r="D21" s="83"/>
      <c r="L21" s="88"/>
      <c r="M21" s="88"/>
      <c r="N21" s="88"/>
      <c r="O21" s="88"/>
      <c r="P21" s="88"/>
      <c r="Q21" s="88"/>
      <c r="R21" s="4"/>
      <c r="S21" s="4"/>
      <c r="T21" s="4"/>
      <c r="U21" s="4"/>
      <c r="V21" s="4"/>
      <c r="W21" s="180" t="s">
        <v>418</v>
      </c>
      <c r="X21" s="4"/>
      <c r="Y21" s="4"/>
      <c r="Z21" s="4"/>
      <c r="AA21" s="4"/>
      <c r="AB21" s="4"/>
      <c r="AC21" s="4"/>
      <c r="AD21" s="4"/>
      <c r="AE21" s="2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385"/>
      <c r="AT21" s="88"/>
      <c r="AU21" s="88"/>
      <c r="AV21" s="384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385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3"/>
      <c r="BY21" s="3"/>
    </row>
    <row r="22" spans="3:77">
      <c r="C22" s="83"/>
      <c r="D22" s="83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4"/>
      <c r="W22" s="4"/>
      <c r="X22" s="4" t="s">
        <v>419</v>
      </c>
      <c r="Y22" s="4"/>
      <c r="Z22" s="4"/>
      <c r="AA22" s="4"/>
      <c r="AB22" s="4"/>
      <c r="AC22" s="4"/>
      <c r="AD22" s="4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385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385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3"/>
      <c r="BY22" s="3"/>
    </row>
    <row r="23" spans="3:77">
      <c r="C23" s="83"/>
      <c r="D23" s="83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4"/>
      <c r="W23" s="4"/>
      <c r="X23" s="4"/>
      <c r="Y23" s="179" t="s">
        <v>420</v>
      </c>
      <c r="Z23" s="4"/>
      <c r="AA23" s="4"/>
      <c r="AB23" s="4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385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385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3"/>
      <c r="BY23" s="3"/>
    </row>
    <row r="24" spans="3:77"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4"/>
      <c r="W24" s="4"/>
      <c r="X24" s="4"/>
      <c r="Y24" s="4"/>
      <c r="Z24" s="180" t="s">
        <v>494</v>
      </c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385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385"/>
      <c r="BN24" s="88"/>
      <c r="BO24" s="88"/>
      <c r="BP24" s="88"/>
      <c r="BQ24" s="88"/>
      <c r="BR24" s="88"/>
      <c r="BS24" s="88"/>
      <c r="BT24" s="88"/>
      <c r="BU24" s="88"/>
      <c r="BV24" s="88"/>
      <c r="BW24" s="88"/>
    </row>
    <row r="25" spans="3:77">
      <c r="K25" s="3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159" t="s">
        <v>495</v>
      </c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385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385"/>
      <c r="BN25" s="88"/>
      <c r="BO25" s="88"/>
      <c r="BP25" s="88"/>
      <c r="BQ25" s="88"/>
      <c r="BR25" s="88"/>
      <c r="BS25" s="88"/>
      <c r="BT25" s="88"/>
      <c r="BU25" s="88"/>
      <c r="BV25" s="88"/>
      <c r="BW25" s="88"/>
    </row>
    <row r="26" spans="3:77"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180" t="s">
        <v>421</v>
      </c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385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385"/>
      <c r="BN26" s="88"/>
      <c r="BO26" s="88"/>
      <c r="BP26" s="88"/>
      <c r="BQ26" s="88"/>
      <c r="BR26" s="88"/>
      <c r="BS26" s="88"/>
      <c r="BT26" s="88"/>
      <c r="BU26" s="88"/>
      <c r="BV26" s="88"/>
      <c r="BW26" s="88"/>
    </row>
    <row r="27" spans="3:77">
      <c r="K27" s="3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385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385"/>
      <c r="BN27" s="88"/>
      <c r="BO27" s="88"/>
      <c r="BP27" s="88"/>
      <c r="BQ27" s="88"/>
      <c r="BR27" s="88"/>
      <c r="BS27" s="88"/>
      <c r="BT27" s="88"/>
      <c r="BU27" s="88"/>
      <c r="BV27" s="88"/>
      <c r="BW27" s="88"/>
    </row>
    <row r="28" spans="3:77"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385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385"/>
      <c r="BN28" s="88"/>
      <c r="BO28" s="88"/>
      <c r="BP28" s="88"/>
      <c r="BQ28" s="88"/>
      <c r="BR28" s="88"/>
      <c r="BS28" s="88"/>
      <c r="BT28" s="88"/>
      <c r="BU28" s="88"/>
      <c r="BV28" s="88"/>
      <c r="BW28" s="88"/>
    </row>
    <row r="29" spans="3:77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385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385"/>
      <c r="BN29" s="88"/>
      <c r="BO29" s="88"/>
      <c r="BP29" s="88"/>
      <c r="BQ29" s="88"/>
      <c r="BR29" s="88"/>
      <c r="BS29" s="88"/>
      <c r="BT29" s="88"/>
      <c r="BU29" s="88"/>
      <c r="BV29" s="88"/>
      <c r="BW29" s="88"/>
    </row>
    <row r="30" spans="3:77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385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385"/>
      <c r="BN30" s="88"/>
      <c r="BO30" s="88"/>
      <c r="BP30" s="88"/>
      <c r="BQ30" s="88"/>
      <c r="BR30" s="88"/>
      <c r="BS30" s="88"/>
      <c r="BT30" s="88"/>
      <c r="BU30" s="88"/>
      <c r="BV30" s="88"/>
      <c r="BW30" s="88"/>
    </row>
    <row r="31" spans="3:77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385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385"/>
      <c r="BN31" s="88"/>
      <c r="BO31" s="88"/>
      <c r="BP31" s="88"/>
      <c r="BQ31" s="88"/>
      <c r="BR31" s="88"/>
      <c r="BS31" s="88"/>
      <c r="BT31" s="88"/>
      <c r="BU31" s="88"/>
      <c r="BV31" s="88"/>
      <c r="BW31" s="88"/>
    </row>
    <row r="32" spans="3:77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385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385"/>
      <c r="BN32" s="88"/>
      <c r="BO32" s="88"/>
      <c r="BP32" s="88"/>
      <c r="BQ32" s="88"/>
      <c r="BR32" s="88"/>
      <c r="BS32" s="88"/>
      <c r="BT32" s="88"/>
      <c r="BU32" s="88"/>
      <c r="BV32" s="88"/>
      <c r="BW32" s="88"/>
    </row>
  </sheetData>
  <mergeCells count="13">
    <mergeCell ref="BX1:BZ1"/>
    <mergeCell ref="A6:B6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2"/>
  <sheetViews>
    <sheetView workbookViewId="0">
      <pane ySplit="2" topLeftCell="A3" activePane="bottomLeft" state="frozen"/>
      <selection pane="bottomLeft" activeCell="H25" sqref="H25"/>
    </sheetView>
  </sheetViews>
  <sheetFormatPr defaultRowHeight="11.25"/>
  <cols>
    <col min="1" max="1" width="7.28515625" style="8" bestFit="1" customWidth="1"/>
    <col min="2" max="2" width="38" style="92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5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32" t="s">
        <v>1</v>
      </c>
      <c r="B1" s="634" t="s">
        <v>0</v>
      </c>
      <c r="C1" s="636" t="s">
        <v>7</v>
      </c>
      <c r="D1" s="627" t="s">
        <v>6</v>
      </c>
      <c r="E1" s="628"/>
      <c r="F1" s="629" t="s">
        <v>5</v>
      </c>
      <c r="G1" s="630"/>
      <c r="H1" s="627" t="s">
        <v>63</v>
      </c>
      <c r="I1" s="628"/>
      <c r="J1" s="624" t="s">
        <v>9</v>
      </c>
      <c r="K1" s="445" t="s">
        <v>428</v>
      </c>
      <c r="L1" s="626"/>
      <c r="M1" s="445" t="s">
        <v>82</v>
      </c>
      <c r="N1" s="446"/>
      <c r="O1" s="446"/>
      <c r="P1" s="446"/>
      <c r="Q1" s="446"/>
      <c r="R1" s="620" t="s">
        <v>84</v>
      </c>
      <c r="S1" s="620"/>
      <c r="T1" s="620"/>
      <c r="U1" s="620"/>
      <c r="V1" s="620"/>
      <c r="W1" s="620"/>
      <c r="X1" s="620"/>
    </row>
    <row r="2" spans="1:28" ht="15.75" customHeight="1" thickBot="1">
      <c r="A2" s="633"/>
      <c r="B2" s="635"/>
      <c r="C2" s="444"/>
      <c r="D2" s="62"/>
      <c r="E2" s="35" t="s">
        <v>9</v>
      </c>
      <c r="F2" s="62"/>
      <c r="G2" s="63" t="s">
        <v>9</v>
      </c>
      <c r="H2" s="62"/>
      <c r="I2" s="35" t="s">
        <v>9</v>
      </c>
      <c r="J2" s="625"/>
      <c r="K2" s="341"/>
      <c r="L2" s="182" t="s">
        <v>9</v>
      </c>
      <c r="M2" s="185" t="s">
        <v>137</v>
      </c>
      <c r="N2" s="185" t="s">
        <v>428</v>
      </c>
      <c r="O2" s="185" t="s">
        <v>364</v>
      </c>
      <c r="P2" s="185" t="s">
        <v>59</v>
      </c>
      <c r="Q2" s="186" t="s">
        <v>136</v>
      </c>
      <c r="R2" s="621" t="s">
        <v>432</v>
      </c>
      <c r="S2" s="622"/>
      <c r="T2" s="622"/>
      <c r="U2" s="622"/>
      <c r="V2" s="622"/>
      <c r="W2" s="623"/>
      <c r="X2" s="187" t="s">
        <v>47</v>
      </c>
    </row>
    <row r="3" spans="1:28" s="5" customFormat="1">
      <c r="A3" s="406" t="str">
        <f>'1-συμβολαια'!A3</f>
        <v>???</v>
      </c>
      <c r="B3" s="383" t="str">
        <f>'1-συμβολαια'!C3</f>
        <v>δανείου 8323κ ΕΞΟΦΛΗΣΗ</v>
      </c>
      <c r="C3" s="387">
        <f>'1-συμβολαια'!D3</f>
        <v>0</v>
      </c>
      <c r="D3" s="355"/>
      <c r="E3" s="355"/>
      <c r="F3" s="355"/>
      <c r="G3" s="355"/>
      <c r="H3" s="355"/>
      <c r="I3" s="355"/>
      <c r="J3" s="345">
        <f>'1-συμβολαια'!N3</f>
        <v>0</v>
      </c>
      <c r="K3" s="345">
        <f>'2-δικαιώμ'!O3+'5-αντίγρ'!O3</f>
        <v>2.3892000000000002</v>
      </c>
      <c r="L3" s="345"/>
      <c r="M3" s="345">
        <f>'1-συμβολαια'!O3</f>
        <v>28.130800000000001</v>
      </c>
      <c r="N3" s="345">
        <f t="shared" ref="N3:N5" si="0">K3-L3</f>
        <v>2.3892000000000002</v>
      </c>
      <c r="O3" s="345">
        <f>'8-κ-15-17'!AG3</f>
        <v>0</v>
      </c>
      <c r="P3" s="345">
        <f>'11-χαρτόσ'!L3+'5-αντίγρ'!AM3+'6-μεταγρ'!N3+'6-μεταγρ'!O3+'7-προςΔΟΥ'!K3+'13-ντιΜιΧο'!BY3</f>
        <v>0</v>
      </c>
      <c r="Q3" s="345">
        <f>'13-ντιΜιΧο'!BX3</f>
        <v>7.93</v>
      </c>
      <c r="R3" s="294"/>
      <c r="S3" s="286"/>
      <c r="T3" s="286"/>
      <c r="U3" s="286"/>
      <c r="V3" s="286"/>
      <c r="W3" s="286"/>
      <c r="X3" s="289"/>
    </row>
    <row r="4" spans="1:28" s="5" customFormat="1">
      <c r="A4" s="406">
        <f>'1-συμβολαια'!A4</f>
        <v>0</v>
      </c>
      <c r="B4" s="383" t="str">
        <f>'1-συμβολαια'!C4</f>
        <v>υποθήκης 8323κ ΕΞΑΛΕΙΨΗ</v>
      </c>
      <c r="C4" s="387">
        <f>'1-συμβολαια'!D4</f>
        <v>0</v>
      </c>
      <c r="D4" s="355"/>
      <c r="E4" s="355"/>
      <c r="F4" s="355"/>
      <c r="G4" s="355"/>
      <c r="H4" s="355"/>
      <c r="I4" s="355"/>
      <c r="J4" s="345">
        <f>'1-συμβολαια'!N4</f>
        <v>19.57</v>
      </c>
      <c r="K4" s="345">
        <f>'2-δικαιώμ'!O4+'5-αντίγρ'!O4</f>
        <v>0.96800000000000008</v>
      </c>
      <c r="L4" s="345">
        <v>0.97</v>
      </c>
      <c r="M4" s="345">
        <f>'1-συμβολαια'!O4</f>
        <v>6.7519999999999989</v>
      </c>
      <c r="N4" s="345">
        <f t="shared" si="0"/>
        <v>-1.9999999999998908E-3</v>
      </c>
      <c r="O4" s="345">
        <f>'8-κ-15-17'!AG4</f>
        <v>0</v>
      </c>
      <c r="P4" s="345">
        <f>'11-χαρτόσ'!L4+'5-αντίγρ'!AM4+'6-μεταγρ'!N4+'6-μεταγρ'!O4+'7-προςΔΟΥ'!K4+'13-ντιΜιΧο'!BY4</f>
        <v>7.92</v>
      </c>
      <c r="Q4" s="345">
        <f>'13-ντιΜιΧο'!BX4</f>
        <v>25.95</v>
      </c>
      <c r="R4" s="294"/>
      <c r="S4" s="286"/>
      <c r="T4" s="286"/>
      <c r="U4" s="286"/>
      <c r="V4" s="286"/>
      <c r="W4" s="286"/>
      <c r="X4" s="289"/>
    </row>
    <row r="5" spans="1:28" s="5" customFormat="1">
      <c r="A5" s="406">
        <f>'1-συμβολαια'!A5</f>
        <v>0</v>
      </c>
      <c r="B5" s="383" t="str">
        <f>'1-συμβολαια'!C5</f>
        <v>τόκοι δανείου [προυπολογιζόμενοι VS πληρωμένοι]</v>
      </c>
      <c r="C5" s="387">
        <f>'1-συμβολαια'!D5</f>
        <v>111.11</v>
      </c>
      <c r="D5" s="355"/>
      <c r="E5" s="355"/>
      <c r="F5" s="355"/>
      <c r="G5" s="355"/>
      <c r="H5" s="355"/>
      <c r="I5" s="355"/>
      <c r="J5" s="345">
        <f>'1-συμβολαια'!N5</f>
        <v>0</v>
      </c>
      <c r="K5" s="345">
        <f>'2-δικαιώμ'!O5+'5-αντίγρ'!O5</f>
        <v>1.9063000000000001</v>
      </c>
      <c r="L5" s="345"/>
      <c r="M5" s="345">
        <f>'1-συμβολαια'!O5</f>
        <v>20.383700000000001</v>
      </c>
      <c r="N5" s="345">
        <f t="shared" si="0"/>
        <v>1.9063000000000001</v>
      </c>
      <c r="O5" s="345">
        <f>'8-κ-15-17'!AG5</f>
        <v>1.4444300000000001</v>
      </c>
      <c r="P5" s="345">
        <f>'11-χαρτόσ'!L5+'5-αντίγρ'!AM5+'6-μεταγρ'!N5+'6-μεταγρ'!O5+'7-προςΔΟΥ'!K5+'13-ντιΜιΧο'!BY5</f>
        <v>0</v>
      </c>
      <c r="Q5" s="345">
        <f>'13-ντιΜιΧο'!BX5</f>
        <v>0</v>
      </c>
      <c r="R5" s="294"/>
      <c r="S5" s="286"/>
      <c r="T5" s="286"/>
      <c r="U5" s="286"/>
      <c r="V5" s="286"/>
      <c r="W5" s="286"/>
      <c r="X5" s="289"/>
    </row>
    <row r="6" spans="1:28">
      <c r="A6" s="631" t="s">
        <v>56</v>
      </c>
      <c r="B6" s="631"/>
      <c r="C6" s="631"/>
      <c r="D6" s="11">
        <f t="shared" ref="D6:X6" si="1">SUM(D3:D5)</f>
        <v>0</v>
      </c>
      <c r="E6" s="11">
        <f t="shared" si="1"/>
        <v>0</v>
      </c>
      <c r="F6" s="11">
        <f t="shared" si="1"/>
        <v>0</v>
      </c>
      <c r="G6" s="11">
        <f t="shared" si="1"/>
        <v>0</v>
      </c>
      <c r="H6" s="11">
        <f t="shared" si="1"/>
        <v>0</v>
      </c>
      <c r="I6" s="11">
        <f t="shared" si="1"/>
        <v>0</v>
      </c>
      <c r="J6" s="11">
        <f t="shared" si="1"/>
        <v>19.57</v>
      </c>
      <c r="K6" s="11">
        <f t="shared" si="1"/>
        <v>5.2635000000000005</v>
      </c>
      <c r="L6" s="11">
        <f t="shared" si="1"/>
        <v>0.97</v>
      </c>
      <c r="M6" s="11">
        <f t="shared" si="1"/>
        <v>55.266500000000008</v>
      </c>
      <c r="N6" s="11">
        <f t="shared" si="1"/>
        <v>4.2935000000000008</v>
      </c>
      <c r="O6" s="11">
        <f t="shared" si="1"/>
        <v>1.4444300000000001</v>
      </c>
      <c r="P6" s="11">
        <f t="shared" si="1"/>
        <v>7.92</v>
      </c>
      <c r="Q6" s="11">
        <f t="shared" si="1"/>
        <v>33.879999999999995</v>
      </c>
      <c r="R6" s="295">
        <f t="shared" si="1"/>
        <v>0</v>
      </c>
      <c r="S6" s="295">
        <f t="shared" si="1"/>
        <v>0</v>
      </c>
      <c r="T6" s="295">
        <f t="shared" si="1"/>
        <v>0</v>
      </c>
      <c r="U6" s="295">
        <f t="shared" si="1"/>
        <v>0</v>
      </c>
      <c r="V6" s="295">
        <f t="shared" si="1"/>
        <v>0</v>
      </c>
      <c r="W6" s="295">
        <f t="shared" si="1"/>
        <v>0</v>
      </c>
      <c r="X6" s="296">
        <f t="shared" si="1"/>
        <v>0</v>
      </c>
    </row>
    <row r="8" spans="1:28" ht="15.75" customHeight="1">
      <c r="L8" s="64"/>
      <c r="R8" s="2"/>
      <c r="S8" s="2"/>
      <c r="T8" s="2"/>
      <c r="U8" s="2"/>
      <c r="V8" s="2"/>
    </row>
    <row r="9" spans="1:28">
      <c r="S9" s="85"/>
      <c r="T9" s="85"/>
      <c r="U9" s="85"/>
      <c r="V9" s="85"/>
      <c r="W9" s="85"/>
      <c r="X9" s="85"/>
      <c r="Y9" s="85"/>
      <c r="Z9" s="85"/>
      <c r="AA9" s="85"/>
      <c r="AB9" s="85"/>
    </row>
    <row r="10" spans="1:28">
      <c r="S10" s="85"/>
      <c r="T10" s="85"/>
      <c r="U10" s="85"/>
      <c r="V10" s="85"/>
      <c r="W10" s="85"/>
      <c r="X10" s="85"/>
      <c r="Y10" s="85"/>
      <c r="Z10" s="85"/>
      <c r="AA10" s="85"/>
      <c r="AB10" s="85"/>
    </row>
    <row r="11" spans="1:28" s="5" customFormat="1">
      <c r="A11" s="58"/>
      <c r="B11" s="118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</row>
    <row r="12" spans="1:28">
      <c r="K12" s="4"/>
    </row>
  </sheetData>
  <mergeCells count="12">
    <mergeCell ref="D1:E1"/>
    <mergeCell ref="F1:G1"/>
    <mergeCell ref="H1:I1"/>
    <mergeCell ref="A6:C6"/>
    <mergeCell ref="A1:A2"/>
    <mergeCell ref="B1:B2"/>
    <mergeCell ref="C1:C2"/>
    <mergeCell ref="R1:X1"/>
    <mergeCell ref="R2:W2"/>
    <mergeCell ref="M1:Q1"/>
    <mergeCell ref="J1:J2"/>
    <mergeCell ref="K1:L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9" t="s">
        <v>75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</row>
    <row r="2" spans="1:23" s="9" customFormat="1" ht="23.25" customHeight="1" thickBot="1">
      <c r="A2" s="261" t="s">
        <v>19</v>
      </c>
      <c r="B2" s="640" t="s">
        <v>29</v>
      </c>
      <c r="C2" s="641"/>
      <c r="D2" s="642"/>
      <c r="E2" s="643" t="s">
        <v>84</v>
      </c>
      <c r="F2" s="644"/>
      <c r="G2" s="644"/>
      <c r="H2" s="645"/>
      <c r="I2" s="646" t="s">
        <v>84</v>
      </c>
      <c r="J2" s="647"/>
      <c r="K2" s="647"/>
      <c r="L2" s="648"/>
      <c r="M2" s="262" t="s">
        <v>38</v>
      </c>
      <c r="N2" s="262" t="s">
        <v>39</v>
      </c>
      <c r="O2" s="262" t="s">
        <v>40</v>
      </c>
      <c r="P2" s="262" t="s">
        <v>41</v>
      </c>
      <c r="Q2" s="262" t="s">
        <v>42</v>
      </c>
    </row>
    <row r="3" spans="1:23" s="19" customFormat="1">
      <c r="A3" s="32" t="str">
        <f>'1-συμβολαια'!A3</f>
        <v>???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23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23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7" spans="1:23" ht="15.75" customHeight="1">
      <c r="B7" s="637" t="s">
        <v>104</v>
      </c>
      <c r="C7" s="637"/>
      <c r="D7" s="637"/>
      <c r="E7" s="637"/>
      <c r="F7" s="637"/>
      <c r="G7" s="637"/>
      <c r="H7" s="637"/>
      <c r="I7" s="637"/>
      <c r="J7" s="637"/>
      <c r="K7" s="637"/>
      <c r="L7" s="3"/>
      <c r="M7" s="3"/>
      <c r="N7" s="3"/>
      <c r="O7" s="3"/>
      <c r="P7" s="3"/>
      <c r="Q7" s="3"/>
    </row>
    <row r="8" spans="1:23" ht="15.75" customHeight="1">
      <c r="C8" s="638" t="s">
        <v>105</v>
      </c>
      <c r="D8" s="638"/>
      <c r="E8" s="638"/>
      <c r="F8" s="638"/>
      <c r="G8" s="638"/>
      <c r="H8" s="638"/>
      <c r="I8" s="638"/>
      <c r="J8" s="638"/>
      <c r="K8" s="638"/>
      <c r="L8" s="3"/>
      <c r="M8" s="3"/>
      <c r="N8" s="3"/>
      <c r="O8" s="3"/>
      <c r="P8" s="3"/>
      <c r="Q8" s="3"/>
    </row>
    <row r="9" spans="1:23" ht="15.75" customHeight="1">
      <c r="D9" s="637" t="s">
        <v>286</v>
      </c>
      <c r="E9" s="637"/>
      <c r="F9" s="637"/>
      <c r="G9" s="637"/>
      <c r="H9" s="637"/>
      <c r="I9" s="637"/>
      <c r="J9" s="637"/>
      <c r="K9" s="637"/>
      <c r="L9" s="637"/>
      <c r="M9" s="637"/>
      <c r="N9" s="637"/>
      <c r="O9" s="637"/>
      <c r="P9" s="3"/>
      <c r="Q9" s="3"/>
    </row>
    <row r="10" spans="1:23" s="5" customFormat="1" ht="15.75" customHeight="1">
      <c r="A10" s="58"/>
      <c r="B10" s="259"/>
      <c r="C10" s="259"/>
      <c r="D10" s="260"/>
      <c r="E10" s="638" t="s">
        <v>429</v>
      </c>
      <c r="F10" s="638"/>
      <c r="G10" s="638"/>
      <c r="H10" s="638"/>
      <c r="I10" s="638"/>
      <c r="J10" s="638"/>
      <c r="K10" s="638"/>
      <c r="L10" s="638"/>
      <c r="M10" s="638"/>
      <c r="N10" s="3"/>
      <c r="O10" s="3"/>
      <c r="P10" s="3"/>
      <c r="Q10" s="3"/>
    </row>
    <row r="11" spans="1:23" s="5" customFormat="1" ht="15.75" customHeight="1">
      <c r="A11" s="58"/>
      <c r="B11" s="259"/>
      <c r="C11" s="259"/>
      <c r="D11" s="260"/>
      <c r="E11" s="6"/>
      <c r="F11" s="637" t="s">
        <v>127</v>
      </c>
      <c r="G11" s="637"/>
      <c r="H11" s="637"/>
      <c r="I11" s="637"/>
      <c r="J11" s="637"/>
      <c r="K11" s="637"/>
      <c r="L11" s="637"/>
      <c r="M11" s="637"/>
      <c r="N11" s="637"/>
      <c r="O11" s="637"/>
      <c r="P11" s="637"/>
      <c r="Q11" s="3"/>
    </row>
    <row r="12" spans="1:23" s="5" customFormat="1" ht="15.75" customHeight="1">
      <c r="A12" s="58"/>
      <c r="B12" s="259"/>
      <c r="C12" s="259"/>
      <c r="D12" s="260"/>
      <c r="E12" s="6"/>
      <c r="F12" s="6"/>
      <c r="G12" s="638" t="s">
        <v>430</v>
      </c>
      <c r="H12" s="638"/>
      <c r="I12" s="638"/>
      <c r="J12" s="638"/>
      <c r="K12" s="638"/>
      <c r="L12" s="638"/>
      <c r="M12" s="638"/>
      <c r="N12" s="638"/>
      <c r="O12" s="638"/>
      <c r="P12" s="638"/>
      <c r="Q12" s="638"/>
    </row>
    <row r="13" spans="1:23" s="5" customFormat="1" ht="15.75" customHeight="1">
      <c r="A13" s="58"/>
      <c r="B13" s="259"/>
      <c r="C13" s="259"/>
      <c r="D13" s="260"/>
      <c r="E13" s="6"/>
      <c r="F13" s="6"/>
      <c r="G13" s="252"/>
      <c r="H13" s="637" t="s">
        <v>106</v>
      </c>
      <c r="I13" s="637"/>
      <c r="J13" s="637"/>
      <c r="K13" s="637"/>
      <c r="L13" s="637"/>
      <c r="M13" s="637"/>
      <c r="N13" s="637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8"/>
      <c r="B14" s="259"/>
      <c r="C14" s="259"/>
      <c r="D14" s="260"/>
      <c r="E14" s="6"/>
      <c r="F14" s="6"/>
      <c r="G14" s="252"/>
      <c r="H14" s="6"/>
      <c r="I14" s="638" t="s">
        <v>107</v>
      </c>
      <c r="J14" s="638"/>
      <c r="K14" s="638"/>
      <c r="L14" s="638"/>
      <c r="M14" s="638"/>
      <c r="N14" s="638"/>
      <c r="O14" s="638"/>
      <c r="P14" s="638"/>
      <c r="Q14" s="638"/>
      <c r="R14" s="638"/>
      <c r="S14" s="3"/>
      <c r="T14" s="3"/>
      <c r="U14" s="3"/>
      <c r="V14" s="3"/>
      <c r="W14" s="3"/>
    </row>
    <row r="15" spans="1:23" s="5" customFormat="1" ht="15.75" customHeight="1">
      <c r="A15" s="58"/>
      <c r="B15" s="259"/>
      <c r="C15" s="259"/>
      <c r="D15" s="260"/>
      <c r="E15" s="6"/>
      <c r="F15" s="6"/>
      <c r="G15" s="252"/>
      <c r="H15" s="6"/>
      <c r="I15" s="6"/>
      <c r="J15" s="637" t="s">
        <v>108</v>
      </c>
      <c r="K15" s="637"/>
      <c r="L15" s="637"/>
      <c r="M15" s="637"/>
      <c r="N15" s="637"/>
      <c r="O15" s="637"/>
      <c r="P15" s="637"/>
      <c r="Q15" s="637"/>
      <c r="R15" s="3"/>
      <c r="S15" s="3"/>
      <c r="T15" s="3"/>
      <c r="U15" s="3"/>
      <c r="V15" s="3"/>
      <c r="W15" s="3"/>
    </row>
    <row r="16" spans="1:23" s="5" customFormat="1" ht="15.75" customHeight="1">
      <c r="A16" s="58"/>
      <c r="B16" s="259"/>
      <c r="C16" s="259"/>
      <c r="D16" s="260"/>
      <c r="E16" s="6"/>
      <c r="F16" s="6"/>
      <c r="G16" s="252"/>
      <c r="H16" s="6"/>
      <c r="I16" s="6"/>
      <c r="J16" s="6"/>
      <c r="K16" s="649" t="s">
        <v>128</v>
      </c>
      <c r="L16" s="649"/>
      <c r="M16" s="649"/>
      <c r="N16" s="649"/>
      <c r="O16" s="649"/>
      <c r="P16" s="649"/>
      <c r="Q16" s="649"/>
      <c r="R16" s="649"/>
      <c r="S16" s="649"/>
      <c r="T16" s="649"/>
      <c r="U16" s="649"/>
      <c r="V16" s="3"/>
      <c r="W16" s="3"/>
    </row>
    <row r="17" spans="1:23" s="5" customFormat="1" ht="15.75" customHeight="1">
      <c r="A17" s="58"/>
      <c r="B17" s="259"/>
      <c r="C17" s="259"/>
      <c r="D17" s="260"/>
      <c r="E17" s="6"/>
      <c r="F17" s="6"/>
      <c r="G17" s="252"/>
      <c r="H17" s="6"/>
      <c r="I17" s="6"/>
      <c r="J17" s="6"/>
      <c r="K17" s="6"/>
      <c r="L17" s="637" t="s">
        <v>109</v>
      </c>
      <c r="M17" s="637"/>
      <c r="N17" s="637"/>
      <c r="O17" s="637"/>
      <c r="P17" s="637"/>
      <c r="Q17" s="637"/>
      <c r="R17" s="637"/>
      <c r="S17" s="637"/>
      <c r="T17" s="3"/>
      <c r="U17" s="3"/>
      <c r="V17" s="3"/>
      <c r="W17" s="3"/>
    </row>
    <row r="18" spans="1:23" s="5" customFormat="1" ht="15.75" customHeight="1">
      <c r="A18" s="58"/>
      <c r="B18" s="259"/>
      <c r="C18" s="259"/>
      <c r="D18" s="260"/>
      <c r="E18" s="6"/>
      <c r="F18" s="6"/>
      <c r="G18" s="252"/>
      <c r="H18" s="6"/>
      <c r="I18" s="6"/>
      <c r="J18" s="6"/>
      <c r="K18" s="6"/>
      <c r="L18" s="3"/>
      <c r="M18" s="638" t="s">
        <v>110</v>
      </c>
      <c r="N18" s="638"/>
      <c r="O18" s="638"/>
      <c r="P18" s="638"/>
      <c r="Q18" s="638"/>
      <c r="R18" s="638"/>
      <c r="S18" s="638"/>
      <c r="T18" s="638"/>
      <c r="U18" s="3"/>
      <c r="V18" s="3"/>
      <c r="W18" s="3"/>
    </row>
    <row r="19" spans="1:23" s="5" customFormat="1" ht="15.75" customHeight="1">
      <c r="A19" s="58"/>
      <c r="B19" s="259"/>
      <c r="C19" s="259"/>
      <c r="D19" s="260"/>
      <c r="E19" s="6"/>
      <c r="F19" s="6"/>
      <c r="G19" s="252"/>
      <c r="H19" s="6"/>
      <c r="I19" s="6"/>
      <c r="J19" s="6"/>
      <c r="K19" s="6"/>
      <c r="L19" s="3"/>
      <c r="M19" s="3"/>
      <c r="N19" s="637" t="s">
        <v>111</v>
      </c>
      <c r="O19" s="637"/>
      <c r="P19" s="637"/>
      <c r="Q19" s="637"/>
      <c r="R19" s="637"/>
      <c r="S19" s="637"/>
      <c r="T19" s="637"/>
      <c r="U19" s="637"/>
      <c r="V19" s="637"/>
      <c r="W19" s="637"/>
    </row>
    <row r="20" spans="1:23" s="5" customFormat="1" ht="15.75" customHeight="1">
      <c r="A20" s="58"/>
      <c r="B20" s="259"/>
      <c r="C20" s="259"/>
      <c r="D20" s="260"/>
      <c r="E20" s="6"/>
      <c r="F20" s="6"/>
      <c r="G20" s="252"/>
      <c r="H20" s="252"/>
      <c r="I20" s="252"/>
      <c r="J20" s="252"/>
      <c r="K20" s="252"/>
      <c r="L20" s="252"/>
      <c r="M20" s="252"/>
      <c r="N20" s="252"/>
      <c r="O20" s="252"/>
      <c r="P20" s="252"/>
      <c r="Q20" s="252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7.42578125" style="8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39" t="s">
        <v>75</v>
      </c>
      <c r="B1" s="639"/>
      <c r="C1" s="639"/>
      <c r="D1" s="639"/>
      <c r="E1" s="639"/>
      <c r="F1" s="639"/>
      <c r="G1" s="639"/>
      <c r="H1" s="639"/>
      <c r="I1" s="639"/>
      <c r="J1" s="639"/>
      <c r="K1" s="639"/>
      <c r="L1" s="639"/>
      <c r="M1" s="639"/>
      <c r="N1" s="639"/>
      <c r="O1" s="639"/>
      <c r="P1" s="639"/>
      <c r="Q1" s="639"/>
      <c r="R1" s="639"/>
      <c r="S1" s="639"/>
      <c r="T1" s="639"/>
    </row>
    <row r="2" spans="1:20" s="9" customFormat="1" ht="23.25" customHeight="1" thickBot="1">
      <c r="A2" s="261" t="s">
        <v>19</v>
      </c>
      <c r="B2" s="640" t="s">
        <v>29</v>
      </c>
      <c r="C2" s="641"/>
      <c r="D2" s="642"/>
      <c r="E2" s="643" t="s">
        <v>84</v>
      </c>
      <c r="F2" s="644"/>
      <c r="G2" s="645"/>
      <c r="H2" s="650" t="s">
        <v>84</v>
      </c>
      <c r="I2" s="651"/>
      <c r="J2" s="652"/>
      <c r="K2" s="646" t="s">
        <v>84</v>
      </c>
      <c r="L2" s="647"/>
      <c r="M2" s="648"/>
      <c r="N2" s="262" t="s">
        <v>36</v>
      </c>
      <c r="O2" s="262" t="s">
        <v>37</v>
      </c>
      <c r="P2" s="262" t="s">
        <v>38</v>
      </c>
      <c r="Q2" s="262" t="s">
        <v>39</v>
      </c>
      <c r="R2" s="262" t="s">
        <v>40</v>
      </c>
      <c r="S2" s="262" t="s">
        <v>41</v>
      </c>
      <c r="T2" s="262" t="s">
        <v>42</v>
      </c>
    </row>
    <row r="3" spans="1:20" s="19" customFormat="1">
      <c r="A3" s="32" t="str">
        <f>'1-συμβολαια'!A3</f>
        <v>???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9" customFormat="1">
      <c r="A4" s="32">
        <f>'1-συμβολαια'!A4</f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5" spans="1:20" s="19" customFormat="1">
      <c r="A5" s="32">
        <f>'1-συμβολαια'!A5</f>
        <v>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7" spans="1:20" ht="15.75">
      <c r="B7" s="637" t="s">
        <v>112</v>
      </c>
      <c r="C7" s="637"/>
      <c r="D7" s="637"/>
      <c r="E7" s="637"/>
      <c r="F7" s="637"/>
      <c r="G7" s="637"/>
      <c r="H7" s="637"/>
      <c r="I7" s="125"/>
      <c r="J7" s="6"/>
      <c r="K7" s="6"/>
      <c r="L7" s="3"/>
      <c r="M7" s="3"/>
      <c r="N7" s="3"/>
      <c r="O7" s="3"/>
    </row>
    <row r="8" spans="1:20" ht="15.75">
      <c r="B8" s="6"/>
      <c r="C8" s="638" t="s">
        <v>113</v>
      </c>
      <c r="D8" s="638"/>
      <c r="E8" s="638"/>
      <c r="F8" s="638"/>
      <c r="G8" s="638"/>
      <c r="H8" s="638"/>
      <c r="I8" s="638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37" t="s">
        <v>114</v>
      </c>
      <c r="E9" s="637"/>
      <c r="F9" s="637"/>
      <c r="G9" s="637"/>
      <c r="H9" s="637"/>
      <c r="I9" s="637"/>
      <c r="J9" s="637"/>
      <c r="K9" s="637"/>
      <c r="L9" s="3"/>
      <c r="M9" s="3"/>
      <c r="N9" s="3"/>
      <c r="O9" s="3"/>
    </row>
    <row r="10" spans="1:20" ht="15.75" customHeight="1">
      <c r="B10" s="6"/>
      <c r="C10" s="6"/>
      <c r="D10" s="6"/>
      <c r="E10" s="653" t="s">
        <v>119</v>
      </c>
      <c r="F10" s="653"/>
      <c r="G10" s="653"/>
      <c r="H10" s="653"/>
      <c r="I10" s="653"/>
      <c r="J10" s="653"/>
      <c r="K10" s="653"/>
      <c r="L10" s="653"/>
      <c r="M10" s="3"/>
      <c r="N10" s="3"/>
      <c r="O10" s="3"/>
    </row>
    <row r="11" spans="1:20" ht="15.75" customHeight="1">
      <c r="B11" s="6"/>
      <c r="C11" s="6"/>
      <c r="D11" s="6"/>
      <c r="E11" s="6"/>
      <c r="F11" s="637" t="s">
        <v>115</v>
      </c>
      <c r="G11" s="637"/>
      <c r="H11" s="637"/>
      <c r="I11" s="637"/>
      <c r="J11" s="637"/>
      <c r="K11" s="637"/>
      <c r="L11" s="637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38" t="s">
        <v>116</v>
      </c>
      <c r="H12" s="638"/>
      <c r="I12" s="638"/>
      <c r="J12" s="638"/>
      <c r="K12" s="638"/>
      <c r="L12" s="638"/>
      <c r="M12" s="638"/>
      <c r="N12" s="3"/>
      <c r="O12" s="3"/>
    </row>
    <row r="13" spans="1:20" ht="15.75">
      <c r="B13" s="6"/>
      <c r="C13" s="6"/>
      <c r="D13" s="6"/>
      <c r="E13" s="6"/>
      <c r="F13" s="6"/>
      <c r="G13" s="6"/>
      <c r="H13" s="637" t="s">
        <v>117</v>
      </c>
      <c r="I13" s="637"/>
      <c r="J13" s="637"/>
      <c r="K13" s="637"/>
      <c r="L13" s="637"/>
      <c r="M13" s="637"/>
      <c r="N13" s="637"/>
      <c r="O13" s="3"/>
    </row>
    <row r="14" spans="1:20" ht="15.75">
      <c r="B14" s="6"/>
      <c r="C14" s="6"/>
      <c r="D14" s="6"/>
      <c r="E14" s="6"/>
      <c r="F14" s="6"/>
      <c r="G14" s="6"/>
      <c r="H14" s="6"/>
      <c r="I14" s="638" t="s">
        <v>118</v>
      </c>
      <c r="J14" s="638"/>
      <c r="K14" s="638"/>
      <c r="L14" s="638"/>
      <c r="M14" s="638"/>
      <c r="N14" s="638"/>
      <c r="O14" s="638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491" t="s">
        <v>65</v>
      </c>
      <c r="B1" s="491"/>
      <c r="C1" s="655" t="s">
        <v>66</v>
      </c>
      <c r="D1" s="655"/>
      <c r="E1" s="491" t="s">
        <v>0</v>
      </c>
      <c r="F1" s="491"/>
      <c r="G1" s="656" t="s">
        <v>10</v>
      </c>
      <c r="H1" s="656"/>
      <c r="I1" s="656"/>
      <c r="J1" s="491" t="s">
        <v>8</v>
      </c>
      <c r="K1" s="491"/>
      <c r="L1" s="657" t="s">
        <v>431</v>
      </c>
      <c r="M1" s="658"/>
      <c r="N1" s="658"/>
      <c r="O1" s="659"/>
      <c r="P1" s="654" t="s">
        <v>64</v>
      </c>
      <c r="Q1" s="654"/>
      <c r="R1" s="656" t="s">
        <v>55</v>
      </c>
      <c r="S1" s="656"/>
      <c r="T1" s="662" t="s">
        <v>46</v>
      </c>
      <c r="U1" s="660" t="s">
        <v>84</v>
      </c>
      <c r="V1" s="660"/>
      <c r="W1" s="660"/>
      <c r="X1" s="660"/>
      <c r="Y1" s="660"/>
      <c r="Z1" s="660"/>
      <c r="AA1" s="660"/>
      <c r="AB1" s="660"/>
      <c r="AC1" s="660"/>
    </row>
    <row r="2" spans="1:35" s="12" customFormat="1" ht="15.75" customHeight="1" thickBot="1">
      <c r="A2" s="97"/>
      <c r="B2" s="51"/>
      <c r="C2" s="86"/>
      <c r="D2" s="54" t="s">
        <v>67</v>
      </c>
      <c r="E2" s="98"/>
      <c r="F2" s="52" t="s">
        <v>67</v>
      </c>
      <c r="G2" s="48" t="s">
        <v>11</v>
      </c>
      <c r="H2" s="46" t="s">
        <v>12</v>
      </c>
      <c r="I2" s="47" t="s">
        <v>29</v>
      </c>
      <c r="J2" s="74" t="s">
        <v>23</v>
      </c>
      <c r="K2" s="53" t="s">
        <v>67</v>
      </c>
      <c r="L2" s="74" t="s">
        <v>316</v>
      </c>
      <c r="M2" s="74" t="s">
        <v>320</v>
      </c>
      <c r="N2" s="74" t="s">
        <v>321</v>
      </c>
      <c r="O2" s="258" t="s">
        <v>29</v>
      </c>
      <c r="P2" s="60" t="s">
        <v>23</v>
      </c>
      <c r="Q2" s="53" t="s">
        <v>67</v>
      </c>
      <c r="R2" s="74" t="s">
        <v>23</v>
      </c>
      <c r="S2" s="34" t="s">
        <v>67</v>
      </c>
      <c r="T2" s="663"/>
      <c r="U2" s="661"/>
      <c r="V2" s="661"/>
      <c r="W2" s="661"/>
      <c r="X2" s="661"/>
      <c r="Y2" s="661"/>
      <c r="Z2" s="661"/>
      <c r="AA2" s="661"/>
      <c r="AB2" s="661"/>
      <c r="AC2" s="661"/>
    </row>
    <row r="3" spans="1:35" s="19" customFormat="1">
      <c r="A3" s="14" t="str">
        <f>'1-συμβολαια'!A3</f>
        <v>???</v>
      </c>
      <c r="B3" s="50"/>
      <c r="C3" s="81">
        <f>'1-συμβολαια'!B3</f>
        <v>37719</v>
      </c>
      <c r="D3" s="20"/>
      <c r="E3" s="93" t="str">
        <f>'1-συμβολαια'!C3</f>
        <v>δανείου 8323κ ΕΞΟΦΛΗΣΗ</v>
      </c>
      <c r="F3" s="15"/>
      <c r="G3" s="16" t="str">
        <f>'4-πολλυπρ'!D3</f>
        <v>τραπεζα …???  [= …???</v>
      </c>
      <c r="H3" s="16" t="str">
        <f>'4-πολλυπρ'!I3</f>
        <v>219-45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1.4212</v>
      </c>
      <c r="S3" s="24"/>
      <c r="T3" s="25"/>
      <c r="U3" s="87"/>
      <c r="V3" s="87"/>
      <c r="W3" s="82"/>
      <c r="X3" s="26"/>
      <c r="Y3" s="26"/>
      <c r="Z3" s="26"/>
      <c r="AA3" s="26"/>
      <c r="AB3" s="26"/>
      <c r="AC3" s="26"/>
    </row>
    <row r="4" spans="1:35" s="19" customFormat="1">
      <c r="A4" s="14">
        <f>'1-συμβολαια'!A4</f>
        <v>0</v>
      </c>
      <c r="B4" s="50"/>
      <c r="C4" s="81">
        <f>'1-συμβολαια'!B4</f>
        <v>0</v>
      </c>
      <c r="D4" s="20"/>
      <c r="E4" s="93" t="str">
        <f>'1-συμβολαια'!C4</f>
        <v>υποθήκης 8323κ ΕΞΑΛΕΙΨΗ</v>
      </c>
      <c r="F4" s="15"/>
      <c r="G4" s="16" t="str">
        <f>'4-πολλυπρ'!D4</f>
        <v>τραπεζα …???  [= …???</v>
      </c>
      <c r="H4" s="16" t="str">
        <f>'4-πολλυπρ'!I4</f>
        <v>219-45</v>
      </c>
      <c r="I4" s="21"/>
      <c r="J4" s="21">
        <f>'1-συμβολαια'!D4</f>
        <v>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7"/>
      <c r="V4" s="87"/>
      <c r="W4" s="82"/>
      <c r="X4" s="26"/>
      <c r="Y4" s="26"/>
      <c r="Z4" s="26"/>
      <c r="AA4" s="26"/>
      <c r="AB4" s="26"/>
      <c r="AC4" s="26"/>
    </row>
    <row r="5" spans="1:35" s="19" customFormat="1">
      <c r="A5" s="14">
        <f>'1-συμβολαια'!A5</f>
        <v>0</v>
      </c>
      <c r="B5" s="50"/>
      <c r="C5" s="81">
        <f>'1-συμβολαια'!B5</f>
        <v>0</v>
      </c>
      <c r="D5" s="20"/>
      <c r="E5" s="93" t="str">
        <f>'1-συμβολαια'!C5</f>
        <v>τόκοι δανείου [προυπολογιζόμενοι VS πληρωμένοι]</v>
      </c>
      <c r="F5" s="15"/>
      <c r="G5" s="16" t="str">
        <f>'4-πολλυπρ'!D5</f>
        <v>τραπεζα …???  [= …???</v>
      </c>
      <c r="H5" s="16" t="str">
        <f>'4-πολλυπρ'!I5</f>
        <v>219-45</v>
      </c>
      <c r="I5" s="21"/>
      <c r="J5" s="21">
        <f>'1-συμβολαια'!D5</f>
        <v>111.11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7"/>
      <c r="V5" s="87"/>
      <c r="W5" s="82"/>
      <c r="X5" s="26"/>
      <c r="Y5" s="26"/>
      <c r="Z5" s="26"/>
      <c r="AA5" s="26"/>
      <c r="AB5" s="26"/>
      <c r="AC5" s="26"/>
    </row>
    <row r="6" spans="1:35">
      <c r="A6" s="435" t="s">
        <v>56</v>
      </c>
      <c r="B6" s="436"/>
      <c r="C6" s="436"/>
      <c r="D6" s="436"/>
      <c r="E6" s="436"/>
      <c r="F6" s="436"/>
      <c r="G6" s="436"/>
      <c r="H6" s="436"/>
      <c r="I6" s="436"/>
      <c r="J6" s="436"/>
      <c r="K6" s="45"/>
      <c r="L6" s="1">
        <f>SUM(L3:L5)</f>
        <v>0</v>
      </c>
      <c r="M6" s="1"/>
      <c r="N6" s="1"/>
      <c r="O6" s="1">
        <f>SUM(O3:O5)</f>
        <v>0</v>
      </c>
      <c r="P6" s="38" t="e">
        <f>SUM(P3:P5)</f>
        <v>#REF!</v>
      </c>
      <c r="Q6" s="1">
        <f>SUM(Q3:Q5)</f>
        <v>0</v>
      </c>
      <c r="R6" s="1">
        <f>SUM(R3:R5)</f>
        <v>1.4212</v>
      </c>
      <c r="S6" s="1">
        <f>SUM(S3:S5)</f>
        <v>0</v>
      </c>
      <c r="T6" s="3"/>
      <c r="U6" s="83"/>
      <c r="V6" s="83"/>
    </row>
    <row r="7" spans="1:35">
      <c r="T7" s="127"/>
    </row>
    <row r="8" spans="1:35" ht="15.75" customHeight="1">
      <c r="T8" s="127"/>
      <c r="U8" s="637" t="s">
        <v>120</v>
      </c>
      <c r="V8" s="637"/>
      <c r="W8" s="637"/>
      <c r="X8" s="637"/>
      <c r="Y8" s="637"/>
      <c r="Z8" s="637"/>
      <c r="AA8" s="637"/>
      <c r="AB8" s="637"/>
      <c r="AC8" s="637"/>
      <c r="AD8" s="125"/>
      <c r="AE8" s="125"/>
      <c r="AF8" s="125"/>
      <c r="AG8" s="125"/>
      <c r="AH8" s="120"/>
      <c r="AI8" s="120"/>
    </row>
    <row r="9" spans="1:35" ht="15.75" customHeight="1">
      <c r="T9" s="127"/>
      <c r="U9" s="126"/>
      <c r="V9" s="638" t="s">
        <v>121</v>
      </c>
      <c r="W9" s="638"/>
      <c r="X9" s="638"/>
      <c r="Y9" s="638"/>
      <c r="Z9" s="638"/>
      <c r="AA9" s="638"/>
      <c r="AB9" s="638"/>
      <c r="AC9" s="638"/>
      <c r="AD9" s="638"/>
      <c r="AE9" s="120"/>
      <c r="AF9" s="120"/>
      <c r="AG9" s="120"/>
      <c r="AH9" s="120"/>
      <c r="AI9" s="120"/>
    </row>
    <row r="10" spans="1:35" ht="15.75" customHeight="1">
      <c r="T10" s="127"/>
      <c r="U10" s="126"/>
      <c r="V10" s="126"/>
      <c r="W10" s="637" t="s">
        <v>122</v>
      </c>
      <c r="X10" s="637"/>
      <c r="Y10" s="637"/>
      <c r="Z10" s="637"/>
      <c r="AA10" s="637"/>
      <c r="AB10" s="637"/>
      <c r="AC10" s="637"/>
      <c r="AD10" s="637"/>
      <c r="AE10" s="637"/>
      <c r="AF10" s="120"/>
      <c r="AG10" s="120"/>
      <c r="AH10" s="120"/>
      <c r="AI10" s="120"/>
    </row>
    <row r="11" spans="1:35" ht="15.75">
      <c r="U11" s="126"/>
      <c r="V11" s="126"/>
      <c r="W11" s="126"/>
      <c r="X11" s="638" t="s">
        <v>123</v>
      </c>
      <c r="Y11" s="638"/>
      <c r="Z11" s="638"/>
      <c r="AA11" s="638"/>
      <c r="AB11" s="638"/>
      <c r="AC11" s="638"/>
      <c r="AD11" s="638"/>
      <c r="AE11" s="638"/>
      <c r="AF11" s="638"/>
      <c r="AG11" s="120"/>
      <c r="AH11" s="120"/>
      <c r="AI11" s="120"/>
    </row>
    <row r="12" spans="1:35" ht="15.75">
      <c r="U12" s="126"/>
      <c r="V12" s="126"/>
      <c r="W12" s="126"/>
      <c r="X12" s="126"/>
      <c r="Y12" s="637" t="s">
        <v>124</v>
      </c>
      <c r="Z12" s="637"/>
      <c r="AA12" s="637"/>
      <c r="AB12" s="637"/>
      <c r="AC12" s="637"/>
      <c r="AD12" s="637"/>
      <c r="AE12" s="637"/>
      <c r="AF12" s="637"/>
      <c r="AG12" s="637"/>
      <c r="AH12" s="120"/>
      <c r="AI12" s="120"/>
    </row>
    <row r="13" spans="1:35" ht="15.75">
      <c r="U13" s="126"/>
      <c r="V13" s="126"/>
      <c r="W13" s="126"/>
      <c r="X13" s="126"/>
      <c r="Y13" s="126"/>
      <c r="Z13" s="638" t="s">
        <v>125</v>
      </c>
      <c r="AA13" s="638"/>
      <c r="AB13" s="638"/>
      <c r="AC13" s="638"/>
      <c r="AD13" s="638"/>
      <c r="AE13" s="638"/>
      <c r="AF13" s="638"/>
      <c r="AG13" s="638"/>
      <c r="AH13" s="638"/>
      <c r="AI13" s="120"/>
    </row>
    <row r="14" spans="1:35" ht="15.75">
      <c r="U14" s="126"/>
      <c r="V14" s="126"/>
      <c r="W14" s="126"/>
      <c r="X14" s="126"/>
      <c r="Y14" s="126"/>
      <c r="Z14" s="126"/>
      <c r="AA14" s="637" t="s">
        <v>126</v>
      </c>
      <c r="AB14" s="637"/>
      <c r="AC14" s="637"/>
      <c r="AD14" s="637"/>
      <c r="AE14" s="637"/>
      <c r="AF14" s="637"/>
      <c r="AG14" s="637"/>
      <c r="AH14" s="637"/>
      <c r="AI14" s="637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D22" sqref="D2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1" customFormat="1" ht="32.25" customHeight="1">
      <c r="A1" s="668" t="s">
        <v>31</v>
      </c>
      <c r="B1" s="669"/>
      <c r="C1" s="669"/>
      <c r="D1" s="669"/>
      <c r="E1" s="670"/>
      <c r="F1" s="671" t="s">
        <v>289</v>
      </c>
      <c r="G1" s="672"/>
      <c r="H1" s="672"/>
      <c r="I1" s="673"/>
      <c r="J1" s="664" t="s">
        <v>290</v>
      </c>
      <c r="K1" s="665"/>
      <c r="L1" s="665"/>
      <c r="M1" s="665"/>
      <c r="N1" s="665"/>
      <c r="O1" s="665"/>
      <c r="P1" s="665"/>
      <c r="Q1" s="665"/>
      <c r="R1" s="665"/>
      <c r="S1" s="665"/>
      <c r="T1" s="665"/>
      <c r="U1" s="665"/>
      <c r="V1" s="665"/>
      <c r="W1" s="665"/>
      <c r="X1" s="665"/>
      <c r="Y1" s="666"/>
      <c r="Z1" s="674" t="s">
        <v>291</v>
      </c>
      <c r="AA1" s="675"/>
      <c r="AB1" s="675"/>
      <c r="AC1" s="676"/>
      <c r="AD1" s="664" t="s">
        <v>292</v>
      </c>
      <c r="AE1" s="665"/>
      <c r="AF1" s="665"/>
      <c r="AG1" s="665"/>
      <c r="AH1" s="665"/>
      <c r="AI1" s="665"/>
      <c r="AJ1" s="665"/>
      <c r="AK1" s="665"/>
      <c r="AL1" s="665"/>
      <c r="AM1" s="665"/>
      <c r="AN1" s="665"/>
      <c r="AO1" s="665"/>
      <c r="AP1" s="665"/>
      <c r="AQ1" s="665"/>
      <c r="AR1" s="665"/>
      <c r="AS1" s="666"/>
      <c r="AT1" s="671" t="s">
        <v>293</v>
      </c>
      <c r="AU1" s="672"/>
      <c r="AV1" s="672"/>
      <c r="AW1" s="673"/>
      <c r="AX1" s="664" t="s">
        <v>294</v>
      </c>
      <c r="AY1" s="665"/>
      <c r="AZ1" s="665"/>
      <c r="BA1" s="665"/>
      <c r="BB1" s="665"/>
      <c r="BC1" s="665"/>
      <c r="BD1" s="665"/>
      <c r="BE1" s="665"/>
      <c r="BF1" s="665"/>
      <c r="BG1" s="665"/>
      <c r="BH1" s="665"/>
      <c r="BI1" s="665"/>
      <c r="BJ1" s="665"/>
      <c r="BK1" s="665"/>
      <c r="BL1" s="665"/>
      <c r="BM1" s="666"/>
    </row>
    <row r="2" spans="1:65" s="4" customFormat="1" ht="23.25" customHeight="1">
      <c r="A2" s="193" t="s">
        <v>19</v>
      </c>
      <c r="B2" s="193" t="s">
        <v>295</v>
      </c>
      <c r="C2" s="194" t="s">
        <v>296</v>
      </c>
      <c r="D2" s="445" t="s">
        <v>29</v>
      </c>
      <c r="E2" s="626"/>
      <c r="F2" s="195" t="s">
        <v>297</v>
      </c>
      <c r="G2" s="193" t="s">
        <v>18</v>
      </c>
      <c r="H2" s="195" t="s">
        <v>23</v>
      </c>
      <c r="I2" s="196" t="s">
        <v>84</v>
      </c>
      <c r="J2" s="197" t="s">
        <v>298</v>
      </c>
      <c r="K2" s="197" t="s">
        <v>299</v>
      </c>
      <c r="L2" s="195" t="s">
        <v>300</v>
      </c>
      <c r="M2" s="195" t="s">
        <v>301</v>
      </c>
      <c r="N2" s="195" t="s">
        <v>302</v>
      </c>
      <c r="O2" s="195" t="s">
        <v>303</v>
      </c>
      <c r="P2" s="195" t="s">
        <v>304</v>
      </c>
      <c r="Q2" s="195" t="s">
        <v>305</v>
      </c>
      <c r="R2" s="195" t="s">
        <v>306</v>
      </c>
      <c r="S2" s="195" t="s">
        <v>307</v>
      </c>
      <c r="T2" s="195" t="s">
        <v>308</v>
      </c>
      <c r="U2" s="195" t="s">
        <v>23</v>
      </c>
      <c r="V2" s="195" t="s">
        <v>309</v>
      </c>
      <c r="W2" s="195" t="s">
        <v>310</v>
      </c>
      <c r="X2" s="195" t="s">
        <v>311</v>
      </c>
      <c r="Y2" s="198" t="s">
        <v>312</v>
      </c>
      <c r="Z2" s="195" t="s">
        <v>297</v>
      </c>
      <c r="AA2" s="193" t="s">
        <v>18</v>
      </c>
      <c r="AB2" s="195" t="s">
        <v>23</v>
      </c>
      <c r="AC2" s="199" t="s">
        <v>84</v>
      </c>
      <c r="AD2" s="197" t="s">
        <v>298</v>
      </c>
      <c r="AE2" s="197" t="s">
        <v>299</v>
      </c>
      <c r="AF2" s="195" t="s">
        <v>300</v>
      </c>
      <c r="AG2" s="195" t="s">
        <v>301</v>
      </c>
      <c r="AH2" s="195" t="s">
        <v>302</v>
      </c>
      <c r="AI2" s="195" t="s">
        <v>303</v>
      </c>
      <c r="AJ2" s="195" t="s">
        <v>304</v>
      </c>
      <c r="AK2" s="195" t="s">
        <v>305</v>
      </c>
      <c r="AL2" s="195" t="s">
        <v>306</v>
      </c>
      <c r="AM2" s="195" t="s">
        <v>307</v>
      </c>
      <c r="AN2" s="195" t="s">
        <v>308</v>
      </c>
      <c r="AO2" s="195" t="s">
        <v>23</v>
      </c>
      <c r="AP2" s="195" t="s">
        <v>309</v>
      </c>
      <c r="AQ2" s="195" t="s">
        <v>310</v>
      </c>
      <c r="AR2" s="195" t="s">
        <v>311</v>
      </c>
      <c r="AS2" s="198" t="s">
        <v>312</v>
      </c>
      <c r="AT2" s="195" t="s">
        <v>297</v>
      </c>
      <c r="AU2" s="193" t="s">
        <v>18</v>
      </c>
      <c r="AV2" s="195" t="s">
        <v>23</v>
      </c>
      <c r="AW2" s="196" t="s">
        <v>84</v>
      </c>
      <c r="AX2" s="197" t="s">
        <v>298</v>
      </c>
      <c r="AY2" s="197" t="s">
        <v>299</v>
      </c>
      <c r="AZ2" s="195" t="s">
        <v>300</v>
      </c>
      <c r="BA2" s="195" t="s">
        <v>301</v>
      </c>
      <c r="BB2" s="195" t="s">
        <v>302</v>
      </c>
      <c r="BC2" s="195" t="s">
        <v>303</v>
      </c>
      <c r="BD2" s="195" t="s">
        <v>304</v>
      </c>
      <c r="BE2" s="195" t="s">
        <v>305</v>
      </c>
      <c r="BF2" s="195" t="s">
        <v>306</v>
      </c>
      <c r="BG2" s="195" t="s">
        <v>307</v>
      </c>
      <c r="BH2" s="195" t="s">
        <v>308</v>
      </c>
      <c r="BI2" s="195" t="s">
        <v>23</v>
      </c>
      <c r="BJ2" s="195" t="s">
        <v>309</v>
      </c>
      <c r="BK2" s="195" t="s">
        <v>310</v>
      </c>
      <c r="BL2" s="195" t="s">
        <v>313</v>
      </c>
      <c r="BM2" s="198" t="s">
        <v>312</v>
      </c>
    </row>
    <row r="3" spans="1:65">
      <c r="A3" s="32" t="str">
        <f>'1-συμβολαια'!A3</f>
        <v>???</v>
      </c>
      <c r="B3" s="16" t="str">
        <f>'4-πολλυπρ'!D3</f>
        <v>τραπεζα …???  [= …???</v>
      </c>
      <c r="C3" s="16" t="str">
        <f>'4-πολλυπρ'!I3</f>
        <v>219-45</v>
      </c>
      <c r="D3" s="26"/>
      <c r="E3" s="26"/>
      <c r="F3" s="13"/>
      <c r="G3" s="31"/>
      <c r="H3" s="13"/>
      <c r="I3" s="26"/>
      <c r="J3" s="13"/>
      <c r="K3" s="147" t="s">
        <v>314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200" t="s">
        <v>314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2">
        <f>'1-συμβολαια'!A4</f>
        <v>0</v>
      </c>
      <c r="B4" s="16" t="str">
        <f>'4-πολλυπρ'!D4</f>
        <v>τραπεζα …???  [= …???</v>
      </c>
      <c r="C4" s="16" t="str">
        <f>'4-πολλυπρ'!I4</f>
        <v>219-45</v>
      </c>
      <c r="D4" s="26"/>
      <c r="E4" s="26"/>
      <c r="F4" s="13"/>
      <c r="G4" s="31"/>
      <c r="H4" s="13"/>
      <c r="I4" s="26"/>
      <c r="J4" s="13"/>
      <c r="K4" s="147" t="s">
        <v>314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200" t="s">
        <v>314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>
        <f>'1-συμβολαια'!A5</f>
        <v>0</v>
      </c>
      <c r="B5" s="16" t="str">
        <f>'4-πολλυπρ'!D5</f>
        <v>τραπεζα …???  [= …???</v>
      </c>
      <c r="C5" s="16" t="str">
        <f>'4-πολλυπρ'!I5</f>
        <v>219-45</v>
      </c>
      <c r="D5" s="26"/>
      <c r="E5" s="26"/>
      <c r="F5" s="13"/>
      <c r="G5" s="31"/>
      <c r="H5" s="13"/>
      <c r="I5" s="26"/>
      <c r="J5" s="13"/>
      <c r="K5" s="147" t="s">
        <v>314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200" t="s">
        <v>314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7" spans="1:65">
      <c r="F7" s="667" t="s">
        <v>315</v>
      </c>
      <c r="G7" s="667"/>
      <c r="H7" s="667"/>
      <c r="I7" s="667"/>
    </row>
    <row r="8" spans="1:65">
      <c r="F8" s="667"/>
      <c r="G8" s="667"/>
      <c r="H8" s="667"/>
      <c r="I8" s="667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E9"/>
  <sheetViews>
    <sheetView workbookViewId="0">
      <pane ySplit="2" topLeftCell="A3" activePane="bottomLeft" state="frozen"/>
      <selection pane="bottomLeft" activeCell="S22" sqref="S22"/>
    </sheetView>
  </sheetViews>
  <sheetFormatPr defaultRowHeight="11.25"/>
  <cols>
    <col min="1" max="1" width="7.28515625" style="8" bestFit="1" customWidth="1"/>
    <col min="2" max="2" width="8.7109375" style="391" bestFit="1" customWidth="1"/>
    <col min="3" max="3" width="47.140625" style="94" customWidth="1"/>
    <col min="4" max="4" width="10.140625" style="3" customWidth="1"/>
    <col min="5" max="5" width="10.285156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0" width="10.28515625" style="2" bestFit="1" customWidth="1"/>
    <col min="11" max="11" width="13.140625" style="2" customWidth="1"/>
    <col min="12" max="12" width="9.42578125" style="2" customWidth="1"/>
    <col min="13" max="13" width="8.85546875" style="2" customWidth="1"/>
    <col min="14" max="14" width="8.7109375" style="77" bestFit="1" customWidth="1"/>
    <col min="15" max="15" width="6.42578125" style="2" bestFit="1" customWidth="1"/>
    <col min="16" max="16" width="10.7109375" style="2" customWidth="1"/>
    <col min="17" max="18" width="9.42578125" style="2" bestFit="1" customWidth="1"/>
    <col min="19" max="19" width="8.285156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7109375" style="30" bestFit="1" customWidth="1"/>
    <col min="24" max="24" width="10.28515625" style="8" bestFit="1" customWidth="1"/>
    <col min="25" max="25" width="21.42578125" style="79" customWidth="1"/>
    <col min="26" max="26" width="7.5703125" style="3" customWidth="1"/>
    <col min="27" max="27" width="9.5703125" style="3" customWidth="1"/>
    <col min="28" max="30" width="6.42578125" style="3" customWidth="1"/>
    <col min="31" max="31" width="7.5703125" style="3" customWidth="1"/>
    <col min="32" max="32" width="7.28515625" style="3" customWidth="1"/>
    <col min="33" max="35" width="6.42578125" style="3" customWidth="1"/>
    <col min="36" max="36" width="7.5703125" style="3" customWidth="1"/>
    <col min="37" max="37" width="7.28515625" style="3" customWidth="1"/>
    <col min="38" max="40" width="6.42578125" style="3" customWidth="1"/>
    <col min="41" max="56" width="7" style="3" customWidth="1"/>
    <col min="57" max="57" width="29.28515625" style="3" bestFit="1" customWidth="1"/>
    <col min="58" max="16384" width="9.140625" style="3"/>
  </cols>
  <sheetData>
    <row r="1" spans="1:57" ht="29.25" customHeight="1">
      <c r="A1" s="715" t="s">
        <v>1</v>
      </c>
      <c r="B1" s="717" t="s">
        <v>2</v>
      </c>
      <c r="C1" s="714" t="s">
        <v>0</v>
      </c>
      <c r="D1" s="718" t="s">
        <v>11</v>
      </c>
      <c r="E1" s="712" t="s">
        <v>12</v>
      </c>
      <c r="F1" s="699" t="s">
        <v>504</v>
      </c>
      <c r="G1" s="700"/>
      <c r="H1" s="700"/>
      <c r="I1" s="701" t="s">
        <v>515</v>
      </c>
      <c r="J1" s="702" t="s">
        <v>505</v>
      </c>
      <c r="K1" s="704" t="s">
        <v>506</v>
      </c>
      <c r="L1" s="683" t="s">
        <v>136</v>
      </c>
      <c r="M1" s="687" t="s">
        <v>507</v>
      </c>
      <c r="N1" s="688"/>
      <c r="O1" s="688"/>
      <c r="P1" s="691" t="s">
        <v>43</v>
      </c>
      <c r="Q1" s="692"/>
      <c r="R1" s="693" t="s">
        <v>58</v>
      </c>
      <c r="S1" s="694"/>
      <c r="T1" s="689" t="s">
        <v>76</v>
      </c>
      <c r="U1" s="690"/>
      <c r="V1" s="690"/>
      <c r="W1" s="695" t="s">
        <v>54</v>
      </c>
      <c r="X1" s="697" t="s">
        <v>44</v>
      </c>
      <c r="Y1" s="685" t="s">
        <v>79</v>
      </c>
      <c r="Z1" s="706" t="s">
        <v>29</v>
      </c>
      <c r="AA1" s="707"/>
      <c r="AB1" s="707"/>
      <c r="AC1" s="707"/>
      <c r="AD1" s="708"/>
      <c r="AE1" s="677" t="s">
        <v>29</v>
      </c>
      <c r="AF1" s="678"/>
      <c r="AG1" s="678"/>
      <c r="AH1" s="678"/>
      <c r="AI1" s="678"/>
      <c r="AJ1" s="678"/>
      <c r="AK1" s="678"/>
      <c r="AL1" s="678"/>
      <c r="AM1" s="678"/>
      <c r="AN1" s="679"/>
    </row>
    <row r="2" spans="1:57" ht="26.25" thickBot="1">
      <c r="A2" s="716"/>
      <c r="B2" s="440"/>
      <c r="C2" s="465"/>
      <c r="D2" s="719"/>
      <c r="E2" s="713"/>
      <c r="F2" s="268" t="s">
        <v>251</v>
      </c>
      <c r="G2" s="267" t="s">
        <v>91</v>
      </c>
      <c r="H2" s="339" t="s">
        <v>47</v>
      </c>
      <c r="I2" s="522"/>
      <c r="J2" s="703"/>
      <c r="K2" s="705"/>
      <c r="L2" s="684"/>
      <c r="M2" s="71" t="s">
        <v>23</v>
      </c>
      <c r="N2" s="76" t="s">
        <v>81</v>
      </c>
      <c r="O2" s="413" t="s">
        <v>80</v>
      </c>
      <c r="P2" s="41" t="s">
        <v>23</v>
      </c>
      <c r="Q2" s="36" t="s">
        <v>34</v>
      </c>
      <c r="R2" s="41" t="s">
        <v>23</v>
      </c>
      <c r="S2" s="42" t="s">
        <v>34</v>
      </c>
      <c r="T2" s="41" t="s">
        <v>508</v>
      </c>
      <c r="U2" s="10" t="s">
        <v>509</v>
      </c>
      <c r="V2" s="40" t="s">
        <v>33</v>
      </c>
      <c r="W2" s="696"/>
      <c r="X2" s="698"/>
      <c r="Y2" s="686"/>
      <c r="Z2" s="706"/>
      <c r="AA2" s="707"/>
      <c r="AB2" s="707"/>
      <c r="AC2" s="707"/>
      <c r="AD2" s="708"/>
      <c r="AE2" s="680"/>
      <c r="AF2" s="681"/>
      <c r="AG2" s="681"/>
      <c r="AH2" s="681"/>
      <c r="AI2" s="681"/>
      <c r="AJ2" s="681"/>
      <c r="AK2" s="681"/>
      <c r="AL2" s="681"/>
      <c r="AM2" s="681"/>
      <c r="AN2" s="682"/>
    </row>
    <row r="3" spans="1:57" s="5" customFormat="1">
      <c r="A3" s="409" t="str">
        <f>'1-συμβολαια'!A3</f>
        <v>???</v>
      </c>
      <c r="B3" s="390">
        <f>'1-συμβολαια'!B3</f>
        <v>37719</v>
      </c>
      <c r="C3" s="388" t="str">
        <f>'1-συμβολαια'!C3</f>
        <v>δανείου 8323κ ΕΞΟΦΛΗΣΗ</v>
      </c>
      <c r="D3" s="352" t="str">
        <f>'4-πολλυπρ'!D3</f>
        <v>τραπεζα …???  [= …???</v>
      </c>
      <c r="E3" s="352" t="str">
        <f>'4-πολλυπρ'!I3</f>
        <v>219-45</v>
      </c>
      <c r="F3" s="351">
        <f>'14-βιβλΕσ'!K3</f>
        <v>2.3892000000000002</v>
      </c>
      <c r="G3" s="346">
        <f>'14-βιβλΕσ'!P3</f>
        <v>0</v>
      </c>
      <c r="H3" s="346">
        <f t="shared" ref="H3:H5" si="0">F3+G3</f>
        <v>2.3892000000000002</v>
      </c>
      <c r="I3" s="346">
        <f>'8-κ-15-17'!AG3</f>
        <v>0</v>
      </c>
      <c r="J3" s="346">
        <f t="shared" ref="J3:J5" si="1">V3</f>
        <v>38.450000000000003</v>
      </c>
      <c r="K3" s="346">
        <f>('14-βιβλΕσ'!M3+'14-βιβλΕσ'!N3+'14-βιβλΕσ'!Q3)*40%</f>
        <v>15.380000000000003</v>
      </c>
      <c r="L3" s="346">
        <f>'14-βιβλΕσ'!Q3</f>
        <v>7.93</v>
      </c>
      <c r="M3" s="266"/>
      <c r="N3" s="266"/>
      <c r="O3" s="266"/>
      <c r="P3" s="346">
        <f t="shared" ref="P3:P5" si="2">V3+J3</f>
        <v>76.900000000000006</v>
      </c>
      <c r="Q3" s="289">
        <v>994</v>
      </c>
      <c r="R3" s="266"/>
      <c r="S3" s="266"/>
      <c r="T3" s="346">
        <f>'1-συμβολαια'!L3+'8-κ-15-17'!AG3+'14-βιβλΕσ'!K3+'14-βιβλΕσ'!P3+'14-βιβλΕσ'!Q3</f>
        <v>38.450000000000003</v>
      </c>
      <c r="U3" s="346">
        <f>'1-συμβολαια'!M3</f>
        <v>0</v>
      </c>
      <c r="V3" s="346">
        <f t="shared" ref="V3:V5" si="3">T3-U3</f>
        <v>38.450000000000003</v>
      </c>
      <c r="W3" s="353">
        <v>45932</v>
      </c>
      <c r="X3" s="285">
        <f t="shared" ref="X3:X5" si="4">Q3+S3</f>
        <v>994</v>
      </c>
      <c r="Y3" s="389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</row>
    <row r="4" spans="1:57" s="5" customFormat="1">
      <c r="A4" s="409">
        <f>'1-συμβολαια'!A4</f>
        <v>0</v>
      </c>
      <c r="B4" s="390"/>
      <c r="C4" s="388" t="str">
        <f>'1-συμβολαια'!C4</f>
        <v>υποθήκης 8323κ ΕΞΑΛΕΙΨΗ</v>
      </c>
      <c r="D4" s="352" t="str">
        <f>'4-πολλυπρ'!D4</f>
        <v>τραπεζα …???  [= …???</v>
      </c>
      <c r="E4" s="352" t="str">
        <f>'4-πολλυπρ'!I4</f>
        <v>219-45</v>
      </c>
      <c r="F4" s="351">
        <f>'14-βιβλΕσ'!K4</f>
        <v>0.96800000000000008</v>
      </c>
      <c r="G4" s="346">
        <f>'14-βιβλΕσ'!P4</f>
        <v>7.92</v>
      </c>
      <c r="H4" s="346">
        <f t="shared" si="0"/>
        <v>8.8879999999999999</v>
      </c>
      <c r="I4" s="346">
        <f>'8-κ-15-17'!AG4</f>
        <v>0</v>
      </c>
      <c r="J4" s="346">
        <f t="shared" si="1"/>
        <v>40.619999999999997</v>
      </c>
      <c r="K4" s="346">
        <f>('14-βιβλΕσ'!M4+'14-βιβλΕσ'!N4+'14-βιβλΕσ'!Q4)*40%</f>
        <v>13.079999999999998</v>
      </c>
      <c r="L4" s="346">
        <f>'14-βιβλΕσ'!Q4</f>
        <v>25.95</v>
      </c>
      <c r="M4" s="266"/>
      <c r="N4" s="266"/>
      <c r="O4" s="266"/>
      <c r="P4" s="346">
        <f t="shared" si="2"/>
        <v>81.239999999999995</v>
      </c>
      <c r="Q4" s="289">
        <v>1050</v>
      </c>
      <c r="R4" s="266"/>
      <c r="S4" s="266"/>
      <c r="T4" s="346">
        <f>'1-συμβολαια'!L4+'8-κ-15-17'!AG4+'14-βιβλΕσ'!K4+'14-βιβλΕσ'!P4+'14-βιβλΕσ'!Q4</f>
        <v>61.16</v>
      </c>
      <c r="U4" s="346">
        <f>'1-συμβολαια'!M4</f>
        <v>20.54</v>
      </c>
      <c r="V4" s="346">
        <f t="shared" si="3"/>
        <v>40.619999999999997</v>
      </c>
      <c r="W4" s="353"/>
      <c r="X4" s="285">
        <f t="shared" si="4"/>
        <v>1050</v>
      </c>
      <c r="Y4" s="389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</row>
    <row r="5" spans="1:57" s="5" customFormat="1">
      <c r="A5" s="409">
        <f>'1-συμβολαια'!A5</f>
        <v>0</v>
      </c>
      <c r="B5" s="390"/>
      <c r="C5" s="388" t="str">
        <f>'1-συμβολαια'!C5</f>
        <v>τόκοι δανείου [προυπολογιζόμενοι VS πληρωμένοι]</v>
      </c>
      <c r="D5" s="352" t="str">
        <f>'4-πολλυπρ'!D5</f>
        <v>τραπεζα …???  [= …???</v>
      </c>
      <c r="E5" s="352" t="str">
        <f>'4-πολλυπρ'!I5</f>
        <v>219-45</v>
      </c>
      <c r="F5" s="351">
        <f>'14-βιβλΕσ'!K5</f>
        <v>1.9063000000000001</v>
      </c>
      <c r="G5" s="346">
        <f>'14-βιβλΕσ'!P5</f>
        <v>0</v>
      </c>
      <c r="H5" s="346">
        <f t="shared" si="0"/>
        <v>1.9063000000000001</v>
      </c>
      <c r="I5" s="346">
        <f>'8-κ-15-17'!AG5</f>
        <v>1.4444300000000001</v>
      </c>
      <c r="J5" s="346">
        <f t="shared" si="1"/>
        <v>23.734430000000003</v>
      </c>
      <c r="K5" s="346">
        <f>('14-βιβλΕσ'!M5+'14-βιβλΕσ'!N5+'14-βιβλΕσ'!Q5)*40%</f>
        <v>8.9160000000000021</v>
      </c>
      <c r="L5" s="346">
        <f>'14-βιβλΕσ'!Q5</f>
        <v>0</v>
      </c>
      <c r="M5" s="266"/>
      <c r="N5" s="266"/>
      <c r="O5" s="266"/>
      <c r="P5" s="346">
        <f t="shared" si="2"/>
        <v>47.468860000000006</v>
      </c>
      <c r="Q5" s="289">
        <v>613</v>
      </c>
      <c r="R5" s="266"/>
      <c r="S5" s="266"/>
      <c r="T5" s="346">
        <f>'1-συμβολαια'!L5+'8-κ-15-17'!AG5+'14-βιβλΕσ'!K5+'14-βιβλΕσ'!P5+'14-βιβλΕσ'!Q5</f>
        <v>23.734430000000003</v>
      </c>
      <c r="U5" s="346">
        <f>'1-συμβολαια'!M5</f>
        <v>0</v>
      </c>
      <c r="V5" s="346">
        <f t="shared" si="3"/>
        <v>23.734430000000003</v>
      </c>
      <c r="W5" s="353"/>
      <c r="X5" s="285">
        <f t="shared" si="4"/>
        <v>613</v>
      </c>
      <c r="Y5" s="389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</row>
    <row r="6" spans="1:57">
      <c r="A6" s="709" t="s">
        <v>35</v>
      </c>
      <c r="B6" s="710"/>
      <c r="C6" s="710"/>
      <c r="D6" s="710"/>
      <c r="E6" s="711"/>
      <c r="F6" s="43">
        <f t="shared" ref="F6:V6" si="5">SUM(F3:F5)</f>
        <v>5.2635000000000005</v>
      </c>
      <c r="G6" s="43">
        <f t="shared" si="5"/>
        <v>7.92</v>
      </c>
      <c r="H6" s="43">
        <f t="shared" si="5"/>
        <v>13.1835</v>
      </c>
      <c r="I6" s="43">
        <f t="shared" si="5"/>
        <v>1.4444300000000001</v>
      </c>
      <c r="J6" s="43">
        <f t="shared" si="5"/>
        <v>102.80443</v>
      </c>
      <c r="K6" s="43">
        <f t="shared" si="5"/>
        <v>37.376000000000005</v>
      </c>
      <c r="L6" s="43">
        <f t="shared" si="5"/>
        <v>33.879999999999995</v>
      </c>
      <c r="M6" s="43">
        <f t="shared" si="5"/>
        <v>0</v>
      </c>
      <c r="N6" s="43">
        <f t="shared" si="5"/>
        <v>0</v>
      </c>
      <c r="O6" s="43">
        <f t="shared" si="5"/>
        <v>0</v>
      </c>
      <c r="P6" s="43">
        <f t="shared" si="5"/>
        <v>205.60885999999999</v>
      </c>
      <c r="Q6" s="392">
        <f t="shared" si="5"/>
        <v>2657</v>
      </c>
      <c r="R6" s="43">
        <f t="shared" si="5"/>
        <v>0</v>
      </c>
      <c r="S6" s="392">
        <f t="shared" si="5"/>
        <v>0</v>
      </c>
      <c r="T6" s="43">
        <f t="shared" si="5"/>
        <v>123.34443</v>
      </c>
      <c r="U6" s="43">
        <f t="shared" si="5"/>
        <v>20.54</v>
      </c>
      <c r="V6" s="43">
        <f t="shared" si="5"/>
        <v>102.80443</v>
      </c>
      <c r="W6" s="43"/>
      <c r="X6" s="392">
        <f>SUM(X3:X5)</f>
        <v>2657</v>
      </c>
    </row>
    <row r="7" spans="1:57">
      <c r="L7" s="77"/>
    </row>
    <row r="8" spans="1:57">
      <c r="L8" s="139"/>
      <c r="T8" s="139"/>
    </row>
    <row r="9" spans="1:57" ht="15">
      <c r="Z9" s="129"/>
      <c r="AA9" s="129"/>
      <c r="AB9" s="129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29"/>
    </row>
  </sheetData>
  <mergeCells count="20">
    <mergeCell ref="A6:E6"/>
    <mergeCell ref="E1:E2"/>
    <mergeCell ref="C1:C2"/>
    <mergeCell ref="A1:A2"/>
    <mergeCell ref="B1:B2"/>
    <mergeCell ref="D1:D2"/>
    <mergeCell ref="F1:H1"/>
    <mergeCell ref="I1:I2"/>
    <mergeCell ref="J1:J2"/>
    <mergeCell ref="K1:K2"/>
    <mergeCell ref="Z1:AD2"/>
    <mergeCell ref="AE1:AN2"/>
    <mergeCell ref="L1:L2"/>
    <mergeCell ref="Y1:Y2"/>
    <mergeCell ref="M1:O1"/>
    <mergeCell ref="T1:V1"/>
    <mergeCell ref="P1:Q1"/>
    <mergeCell ref="R1:S1"/>
    <mergeCell ref="W1:W2"/>
    <mergeCell ref="X1:X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pane ySplit="1" topLeftCell="A2" activePane="bottomLeft" state="frozen"/>
      <selection pane="bottomLeft" activeCell="D18" sqref="D18"/>
    </sheetView>
  </sheetViews>
  <sheetFormatPr defaultRowHeight="11.25"/>
  <cols>
    <col min="1" max="1" width="7.28515625" style="3" bestFit="1" customWidth="1"/>
    <col min="2" max="2" width="38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02"/>
      <c r="B1" s="202"/>
      <c r="C1" s="327"/>
      <c r="D1" s="202" t="s">
        <v>316</v>
      </c>
      <c r="E1" s="202" t="s">
        <v>317</v>
      </c>
      <c r="F1" s="202" t="s">
        <v>318</v>
      </c>
      <c r="G1" s="202" t="s">
        <v>319</v>
      </c>
      <c r="H1" s="202" t="s">
        <v>320</v>
      </c>
      <c r="I1" s="202" t="s">
        <v>321</v>
      </c>
      <c r="J1" s="202" t="s">
        <v>322</v>
      </c>
      <c r="K1" s="340" t="s">
        <v>323</v>
      </c>
      <c r="L1" s="450" t="s">
        <v>324</v>
      </c>
      <c r="M1" s="451"/>
      <c r="N1" s="451"/>
      <c r="O1" s="451"/>
      <c r="P1" s="452" t="s">
        <v>325</v>
      </c>
      <c r="Q1" s="452"/>
      <c r="R1" s="452"/>
      <c r="S1" s="452"/>
      <c r="T1" s="453"/>
    </row>
    <row r="2" spans="1:20">
      <c r="A2" s="394" t="str">
        <f>'1-συμβολαια'!A3</f>
        <v>???</v>
      </c>
      <c r="B2" s="78" t="str">
        <f>'1-συμβολαια'!C3</f>
        <v>δανείου 8323κ ΕΞΟΦΛΗΣΗ</v>
      </c>
      <c r="C2" s="326">
        <f>'1-συμβολαια'!D3</f>
        <v>0</v>
      </c>
      <c r="D2" s="326">
        <v>0.5</v>
      </c>
      <c r="E2" s="326"/>
      <c r="F2" s="326"/>
      <c r="G2" s="326"/>
      <c r="H2" s="326"/>
      <c r="I2" s="326"/>
      <c r="J2" s="326"/>
      <c r="K2" s="326">
        <f t="shared" ref="K2:K4" si="0">SUM(D2:I2)</f>
        <v>0.5</v>
      </c>
      <c r="L2" s="376" t="s">
        <v>503</v>
      </c>
      <c r="M2" s="78"/>
      <c r="N2" s="78"/>
      <c r="O2" s="78"/>
      <c r="P2" s="78"/>
      <c r="Q2" s="78"/>
      <c r="R2" s="78"/>
      <c r="S2" s="78"/>
      <c r="T2" s="78"/>
    </row>
    <row r="3" spans="1:20">
      <c r="A3" s="394">
        <f>'1-συμβολαια'!A4</f>
        <v>0</v>
      </c>
      <c r="B3" s="78" t="str">
        <f>'1-συμβολαια'!C4</f>
        <v>υποθήκης 8323κ ΕΞΑΛΕΙΨΗ</v>
      </c>
      <c r="C3" s="326">
        <f>'1-συμβολαια'!D4</f>
        <v>0</v>
      </c>
      <c r="D3" s="326"/>
      <c r="E3" s="326"/>
      <c r="F3" s="326"/>
      <c r="G3" s="326"/>
      <c r="H3" s="326"/>
      <c r="I3" s="326"/>
      <c r="J3" s="326"/>
      <c r="K3" s="326">
        <f t="shared" si="0"/>
        <v>0</v>
      </c>
      <c r="L3" s="78"/>
      <c r="M3" s="78"/>
      <c r="N3" s="78"/>
      <c r="O3" s="78"/>
      <c r="P3" s="78"/>
      <c r="Q3" s="78"/>
      <c r="R3" s="78"/>
      <c r="S3" s="78"/>
      <c r="T3" s="78"/>
    </row>
    <row r="4" spans="1:20">
      <c r="A4" s="394">
        <f>'1-συμβολαια'!A5</f>
        <v>0</v>
      </c>
      <c r="B4" s="78" t="str">
        <f>'1-συμβολαια'!C5</f>
        <v>τόκοι δανείου [προυπολογιζόμενοι VS πληρωμένοι]</v>
      </c>
      <c r="C4" s="326">
        <f>'1-συμβολαια'!D5</f>
        <v>111.11</v>
      </c>
      <c r="D4" s="326"/>
      <c r="E4" s="326"/>
      <c r="F4" s="326"/>
      <c r="G4" s="326"/>
      <c r="H4" s="326"/>
      <c r="I4" s="326"/>
      <c r="J4" s="326"/>
      <c r="K4" s="326">
        <f t="shared" si="0"/>
        <v>0</v>
      </c>
      <c r="L4" s="78"/>
      <c r="M4" s="78"/>
      <c r="N4" s="78"/>
      <c r="O4" s="78"/>
      <c r="P4" s="78"/>
      <c r="Q4" s="78"/>
      <c r="R4" s="78"/>
      <c r="S4" s="78"/>
      <c r="T4" s="78"/>
    </row>
    <row r="5" spans="1:20">
      <c r="A5" s="447" t="str">
        <f>'1-συμβολαια'!A6</f>
        <v>σύνολο</v>
      </c>
      <c r="B5" s="448"/>
      <c r="C5" s="449"/>
      <c r="D5" s="326">
        <f t="shared" ref="D5:K5" si="1">SUM(D2:D4)</f>
        <v>0.5</v>
      </c>
      <c r="E5" s="326">
        <f t="shared" si="1"/>
        <v>0</v>
      </c>
      <c r="F5" s="326">
        <f t="shared" si="1"/>
        <v>0</v>
      </c>
      <c r="G5" s="326">
        <f t="shared" si="1"/>
        <v>0</v>
      </c>
      <c r="H5" s="326">
        <f t="shared" si="1"/>
        <v>0</v>
      </c>
      <c r="I5" s="326">
        <f t="shared" si="1"/>
        <v>0</v>
      </c>
      <c r="J5" s="326">
        <f t="shared" si="1"/>
        <v>0</v>
      </c>
      <c r="K5" s="326">
        <f t="shared" si="1"/>
        <v>0.5</v>
      </c>
    </row>
    <row r="6" spans="1:20">
      <c r="J6" s="2"/>
    </row>
    <row r="7" spans="1:20">
      <c r="C7" s="2" t="s">
        <v>397</v>
      </c>
      <c r="I7" s="5"/>
    </row>
    <row r="8" spans="1:20">
      <c r="J8" s="2"/>
    </row>
    <row r="9" spans="1:20">
      <c r="H9" s="167"/>
    </row>
    <row r="10" spans="1:20">
      <c r="J10" s="2"/>
    </row>
    <row r="11" spans="1:20">
      <c r="E11" s="121"/>
      <c r="J11" s="2"/>
    </row>
    <row r="12" spans="1:20">
      <c r="E12" s="6"/>
      <c r="J12" s="2"/>
    </row>
    <row r="15" spans="1:20">
      <c r="C15" s="4"/>
      <c r="D15" s="5"/>
      <c r="E15" s="5"/>
      <c r="F15" s="5"/>
      <c r="G15" s="5"/>
      <c r="H15" s="5"/>
      <c r="I15" s="5"/>
      <c r="J15" s="5"/>
      <c r="K15" s="5"/>
    </row>
    <row r="16" spans="1:20">
      <c r="C16" s="4"/>
      <c r="D16" s="5"/>
      <c r="E16" s="5"/>
      <c r="F16" s="5"/>
      <c r="G16" s="5"/>
      <c r="H16" s="5"/>
      <c r="I16" s="5"/>
      <c r="J16" s="5"/>
      <c r="K16" s="5"/>
    </row>
    <row r="17" spans="3:11">
      <c r="C17" s="4"/>
      <c r="D17" s="5"/>
      <c r="E17" s="5"/>
      <c r="F17" s="5"/>
      <c r="G17" s="5"/>
      <c r="H17" s="5"/>
      <c r="I17" s="5"/>
      <c r="J17" s="5"/>
      <c r="K17" s="5"/>
    </row>
    <row r="18" spans="3:11">
      <c r="C18" s="4"/>
      <c r="D18" s="5"/>
      <c r="E18" s="5"/>
      <c r="F18" s="5"/>
      <c r="G18" s="5"/>
      <c r="H18" s="5"/>
      <c r="I18" s="5"/>
      <c r="J18" s="5"/>
      <c r="K18" s="5"/>
    </row>
    <row r="19" spans="3:11">
      <c r="C19" s="4"/>
      <c r="D19" s="5"/>
      <c r="E19" s="5"/>
      <c r="F19" s="5"/>
      <c r="G19" s="5"/>
      <c r="H19" s="5"/>
      <c r="I19" s="5"/>
      <c r="J19" s="5"/>
      <c r="K19" s="5"/>
    </row>
    <row r="20" spans="3:11">
      <c r="C20" s="4"/>
      <c r="D20" s="5"/>
      <c r="E20" s="5"/>
      <c r="F20" s="5"/>
      <c r="G20" s="5"/>
      <c r="H20" s="5"/>
      <c r="I20" s="5"/>
      <c r="J20" s="5"/>
      <c r="K20" s="5"/>
    </row>
    <row r="21" spans="3:11">
      <c r="C21" s="4"/>
      <c r="D21" s="5"/>
    </row>
    <row r="22" spans="3:11">
      <c r="C22" s="4"/>
      <c r="D22" s="5"/>
    </row>
    <row r="23" spans="3:11">
      <c r="C23" s="4"/>
      <c r="D23" s="5"/>
    </row>
    <row r="24" spans="3:11">
      <c r="D24" s="5"/>
    </row>
    <row r="25" spans="3:11">
      <c r="D25" s="5"/>
    </row>
    <row r="26" spans="3:11">
      <c r="D26" s="5"/>
    </row>
    <row r="27" spans="3:11">
      <c r="D27" s="5"/>
    </row>
    <row r="28" spans="3:11">
      <c r="D28" s="5"/>
    </row>
  </sheetData>
  <mergeCells count="3">
    <mergeCell ref="A5:C5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0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7" style="8" customWidth="1"/>
    <col min="2" max="2" width="44.140625" style="94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3" customWidth="1"/>
    <col min="17" max="17" width="8" style="83" customWidth="1"/>
    <col min="18" max="18" width="5.85546875" style="83" customWidth="1"/>
    <col min="19" max="19" width="15.42578125" style="83" customWidth="1"/>
    <col min="20" max="20" width="8" style="83" customWidth="1"/>
    <col min="21" max="21" width="16.85546875" style="83" customWidth="1"/>
    <col min="22" max="24" width="8" style="83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2" t="s">
        <v>1</v>
      </c>
      <c r="B1" s="464" t="s">
        <v>0</v>
      </c>
      <c r="C1" s="466" t="s">
        <v>7</v>
      </c>
      <c r="D1" s="460" t="s">
        <v>366</v>
      </c>
      <c r="E1" s="461"/>
      <c r="F1" s="461"/>
      <c r="G1" s="461"/>
      <c r="H1" s="461"/>
      <c r="I1" s="461"/>
      <c r="J1" s="461"/>
      <c r="K1" s="461"/>
      <c r="L1" s="461"/>
      <c r="M1" s="468" t="s">
        <v>92</v>
      </c>
      <c r="N1" s="469"/>
      <c r="O1" s="470" t="s">
        <v>251</v>
      </c>
      <c r="P1" s="454" t="s">
        <v>84</v>
      </c>
      <c r="Q1" s="455"/>
      <c r="R1" s="455"/>
      <c r="S1" s="455"/>
      <c r="T1" s="455"/>
      <c r="U1" s="455"/>
      <c r="V1" s="455"/>
      <c r="W1" s="455"/>
      <c r="X1" s="455"/>
      <c r="Y1" s="455"/>
      <c r="Z1" s="456"/>
    </row>
    <row r="2" spans="1:26" s="12" customFormat="1" ht="24" customHeight="1" thickBot="1">
      <c r="A2" s="463"/>
      <c r="B2" s="465"/>
      <c r="C2" s="467"/>
      <c r="D2" s="60" t="s">
        <v>77</v>
      </c>
      <c r="E2" s="60" t="s">
        <v>78</v>
      </c>
      <c r="F2" s="60" t="s">
        <v>367</v>
      </c>
      <c r="G2" s="60" t="s">
        <v>368</v>
      </c>
      <c r="H2" s="60" t="s">
        <v>23</v>
      </c>
      <c r="I2" s="223" t="s">
        <v>356</v>
      </c>
      <c r="J2" s="223" t="s">
        <v>357</v>
      </c>
      <c r="K2" s="223" t="s">
        <v>380</v>
      </c>
      <c r="L2" s="224" t="s">
        <v>359</v>
      </c>
      <c r="M2" s="226" t="s">
        <v>381</v>
      </c>
      <c r="N2" s="225" t="s">
        <v>382</v>
      </c>
      <c r="O2" s="471"/>
      <c r="P2" s="457"/>
      <c r="Q2" s="458"/>
      <c r="R2" s="458"/>
      <c r="S2" s="458"/>
      <c r="T2" s="458"/>
      <c r="U2" s="458"/>
      <c r="V2" s="458"/>
      <c r="W2" s="458"/>
      <c r="X2" s="458"/>
      <c r="Y2" s="458"/>
      <c r="Z2" s="459"/>
    </row>
    <row r="3" spans="1:26" s="5" customFormat="1">
      <c r="A3" s="395" t="str">
        <f>'1-συμβολαια'!A3</f>
        <v>???</v>
      </c>
      <c r="B3" s="357" t="str">
        <f>'1-συμβολαια'!C3</f>
        <v>δανείου 8323κ ΕΞΟΦΛΗΣΗ</v>
      </c>
      <c r="C3" s="351">
        <f>'1-συμβολαια'!D3</f>
        <v>0</v>
      </c>
      <c r="D3" s="344">
        <v>8.8000000000000007</v>
      </c>
      <c r="E3" s="344"/>
      <c r="F3" s="344"/>
      <c r="G3" s="344"/>
      <c r="H3" s="344">
        <f t="shared" ref="H3:H5" si="0">D3+E3+F3+G3</f>
        <v>8.8000000000000007</v>
      </c>
      <c r="I3" s="345">
        <f t="shared" ref="I3:I5" si="1">(F3+G3)*9%</f>
        <v>0</v>
      </c>
      <c r="J3" s="345">
        <f t="shared" ref="J3:J5" si="2">(D3+E3)*5%</f>
        <v>0.44000000000000006</v>
      </c>
      <c r="K3" s="345">
        <f t="shared" ref="K3:K5" si="3">H3*5%</f>
        <v>0.44000000000000006</v>
      </c>
      <c r="L3" s="351">
        <f t="shared" ref="L3:L5" si="4">H3*1%</f>
        <v>8.8000000000000009E-2</v>
      </c>
      <c r="M3" s="351">
        <f t="shared" ref="M3:M5" si="5">H3-O3</f>
        <v>7.8320000000000007</v>
      </c>
      <c r="N3" s="351">
        <f t="shared" ref="N3:N5" si="6">D3+E3</f>
        <v>8.8000000000000007</v>
      </c>
      <c r="O3" s="351">
        <f t="shared" ref="O3:O5" si="7">I3+J3+K3+L3</f>
        <v>0.96800000000000008</v>
      </c>
      <c r="P3" s="358"/>
      <c r="Q3" s="358"/>
      <c r="R3" s="358"/>
      <c r="S3" s="358"/>
      <c r="T3" s="358"/>
      <c r="U3" s="358"/>
      <c r="V3" s="358"/>
      <c r="W3" s="287"/>
      <c r="X3" s="287"/>
      <c r="Y3" s="287"/>
      <c r="Z3" s="287"/>
    </row>
    <row r="4" spans="1:26" s="5" customFormat="1">
      <c r="A4" s="395">
        <f>'1-συμβολαια'!A4</f>
        <v>0</v>
      </c>
      <c r="B4" s="357" t="str">
        <f>'1-συμβολαια'!C4</f>
        <v>υποθήκης 8323κ ΕΞΑΛΕΙΨΗ</v>
      </c>
      <c r="C4" s="351">
        <f>'1-συμβολαια'!D4</f>
        <v>0</v>
      </c>
      <c r="D4" s="344">
        <v>8.8000000000000007</v>
      </c>
      <c r="E4" s="344"/>
      <c r="F4" s="344"/>
      <c r="G4" s="344"/>
      <c r="H4" s="344">
        <f t="shared" si="0"/>
        <v>8.8000000000000007</v>
      </c>
      <c r="I4" s="345">
        <f t="shared" si="1"/>
        <v>0</v>
      </c>
      <c r="J4" s="345">
        <f t="shared" si="2"/>
        <v>0.44000000000000006</v>
      </c>
      <c r="K4" s="345">
        <f t="shared" si="3"/>
        <v>0.44000000000000006</v>
      </c>
      <c r="L4" s="351">
        <f t="shared" si="4"/>
        <v>8.8000000000000009E-2</v>
      </c>
      <c r="M4" s="351">
        <f t="shared" si="5"/>
        <v>7.8320000000000007</v>
      </c>
      <c r="N4" s="351">
        <f t="shared" si="6"/>
        <v>8.8000000000000007</v>
      </c>
      <c r="O4" s="351">
        <f t="shared" si="7"/>
        <v>0.96800000000000008</v>
      </c>
      <c r="P4" s="358"/>
      <c r="Q4" s="358"/>
      <c r="R4" s="358"/>
      <c r="S4" s="358"/>
      <c r="T4" s="358"/>
      <c r="U4" s="358"/>
      <c r="V4" s="358"/>
      <c r="W4" s="287"/>
      <c r="X4" s="287"/>
      <c r="Y4" s="287"/>
      <c r="Z4" s="287"/>
    </row>
    <row r="5" spans="1:26" s="5" customFormat="1">
      <c r="A5" s="395">
        <f>'1-συμβολαια'!A5</f>
        <v>0</v>
      </c>
      <c r="B5" s="357" t="str">
        <f>'1-συμβολαια'!C5</f>
        <v>τόκοι δανείου [προυπολογιζόμενοι VS πληρωμένοι]</v>
      </c>
      <c r="C5" s="351">
        <f>'1-συμβολαια'!D5</f>
        <v>111.11</v>
      </c>
      <c r="D5" s="344"/>
      <c r="E5" s="344">
        <v>2.93</v>
      </c>
      <c r="F5" s="344">
        <v>10.56</v>
      </c>
      <c r="G5" s="344"/>
      <c r="H5" s="344">
        <f t="shared" si="0"/>
        <v>13.49</v>
      </c>
      <c r="I5" s="345">
        <f t="shared" si="1"/>
        <v>0.95040000000000002</v>
      </c>
      <c r="J5" s="345">
        <f t="shared" si="2"/>
        <v>0.14650000000000002</v>
      </c>
      <c r="K5" s="345">
        <f t="shared" si="3"/>
        <v>0.6745000000000001</v>
      </c>
      <c r="L5" s="351">
        <f t="shared" si="4"/>
        <v>0.13489999999999999</v>
      </c>
      <c r="M5" s="351">
        <f t="shared" si="5"/>
        <v>11.5837</v>
      </c>
      <c r="N5" s="351">
        <f t="shared" si="6"/>
        <v>2.93</v>
      </c>
      <c r="O5" s="351">
        <f t="shared" si="7"/>
        <v>1.9063000000000001</v>
      </c>
      <c r="P5" s="358"/>
      <c r="Q5" s="358" t="s">
        <v>394</v>
      </c>
      <c r="R5" s="358" t="s">
        <v>395</v>
      </c>
      <c r="S5" s="358" t="s">
        <v>396</v>
      </c>
      <c r="T5" s="358"/>
      <c r="U5" s="358"/>
      <c r="V5" s="358"/>
      <c r="W5" s="287"/>
      <c r="X5" s="287"/>
      <c r="Y5" s="287"/>
      <c r="Z5" s="287"/>
    </row>
    <row r="6" spans="1:26">
      <c r="A6" s="435" t="s">
        <v>56</v>
      </c>
      <c r="B6" s="436"/>
      <c r="C6" s="436"/>
      <c r="D6" s="38">
        <f t="shared" ref="D6:O6" si="8">SUM(D3:D5)</f>
        <v>17.600000000000001</v>
      </c>
      <c r="E6" s="38">
        <f t="shared" si="8"/>
        <v>2.93</v>
      </c>
      <c r="F6" s="38">
        <f t="shared" si="8"/>
        <v>10.56</v>
      </c>
      <c r="G6" s="38">
        <f t="shared" si="8"/>
        <v>0</v>
      </c>
      <c r="H6" s="38">
        <f t="shared" si="8"/>
        <v>31.090000000000003</v>
      </c>
      <c r="I6" s="38">
        <f t="shared" si="8"/>
        <v>0.95040000000000002</v>
      </c>
      <c r="J6" s="38">
        <f t="shared" si="8"/>
        <v>1.0265000000000002</v>
      </c>
      <c r="K6" s="38">
        <f t="shared" si="8"/>
        <v>1.5545000000000002</v>
      </c>
      <c r="L6" s="38">
        <f t="shared" si="8"/>
        <v>0.31090000000000001</v>
      </c>
      <c r="M6" s="38">
        <f t="shared" si="8"/>
        <v>27.247700000000002</v>
      </c>
      <c r="N6" s="38">
        <f t="shared" si="8"/>
        <v>20.53</v>
      </c>
      <c r="O6" s="38">
        <f t="shared" si="8"/>
        <v>3.8423000000000003</v>
      </c>
    </row>
    <row r="7" spans="1:26">
      <c r="J7" s="307"/>
      <c r="K7" s="178"/>
      <c r="L7" s="8"/>
      <c r="P7" s="165" t="s">
        <v>383</v>
      </c>
      <c r="Q7" s="134"/>
      <c r="R7" s="134"/>
      <c r="S7" s="134"/>
      <c r="T7" s="134"/>
      <c r="U7" s="134"/>
      <c r="V7" s="134"/>
      <c r="W7" s="134"/>
      <c r="X7" s="134"/>
      <c r="Y7" s="134"/>
    </row>
    <row r="8" spans="1:26">
      <c r="I8" s="178"/>
      <c r="J8" s="178"/>
      <c r="K8" s="178"/>
      <c r="L8" s="8"/>
      <c r="P8" s="142"/>
      <c r="Q8" s="165" t="s">
        <v>384</v>
      </c>
      <c r="R8" s="134"/>
      <c r="S8" s="134"/>
      <c r="T8" s="134"/>
      <c r="U8" s="134"/>
      <c r="V8" s="134"/>
      <c r="W8" s="134"/>
      <c r="X8" s="134"/>
      <c r="Y8" s="142"/>
    </row>
    <row r="9" spans="1:26">
      <c r="P9" s="142"/>
      <c r="Q9" s="142"/>
      <c r="R9" s="134" t="s">
        <v>385</v>
      </c>
      <c r="S9" s="142"/>
      <c r="T9" s="142"/>
      <c r="U9" s="142"/>
      <c r="V9" s="142"/>
      <c r="W9" s="142"/>
      <c r="X9" s="142"/>
      <c r="Y9" s="142"/>
    </row>
    <row r="10" spans="1:26">
      <c r="P10" s="142"/>
      <c r="Q10" s="142"/>
      <c r="R10" s="142"/>
      <c r="S10" s="165" t="s">
        <v>386</v>
      </c>
      <c r="T10" s="142"/>
      <c r="U10" s="142"/>
      <c r="V10" s="142"/>
      <c r="W10" s="142"/>
      <c r="X10" s="142"/>
      <c r="Y10" s="142"/>
    </row>
    <row r="11" spans="1:26">
      <c r="P11" s="142"/>
      <c r="Q11" s="142"/>
      <c r="R11" s="142"/>
      <c r="S11" s="142"/>
      <c r="T11" s="134" t="s">
        <v>387</v>
      </c>
      <c r="U11" s="142"/>
      <c r="V11" s="142"/>
      <c r="W11" s="142"/>
      <c r="X11" s="142"/>
      <c r="Y11" s="142"/>
    </row>
    <row r="12" spans="1:26">
      <c r="P12" s="142"/>
      <c r="Q12" s="142"/>
      <c r="R12" s="134"/>
      <c r="S12" s="134"/>
      <c r="T12" s="142"/>
      <c r="U12" s="165" t="s">
        <v>388</v>
      </c>
      <c r="V12" s="142"/>
      <c r="W12" s="134"/>
      <c r="X12" s="134"/>
      <c r="Y12" s="134"/>
      <c r="Z12" s="134"/>
    </row>
    <row r="13" spans="1:26">
      <c r="P13" s="142"/>
      <c r="Q13" s="142"/>
      <c r="R13" s="134"/>
      <c r="S13" s="134"/>
      <c r="T13" s="142"/>
      <c r="U13" s="142"/>
      <c r="V13" s="134" t="s">
        <v>389</v>
      </c>
      <c r="W13" s="134"/>
      <c r="X13" s="134"/>
      <c r="Y13" s="134"/>
      <c r="Z13" s="142"/>
    </row>
    <row r="14" spans="1:26" ht="15.75">
      <c r="B14" s="308" t="s">
        <v>472</v>
      </c>
      <c r="C14" s="411"/>
      <c r="D14" s="144"/>
      <c r="E14" s="144"/>
      <c r="F14" s="144"/>
      <c r="G14" s="144"/>
      <c r="H14" s="144"/>
      <c r="I14" s="144"/>
      <c r="J14" s="144"/>
      <c r="K14" s="144"/>
      <c r="L14" s="144"/>
      <c r="M14" s="144"/>
      <c r="N14" s="144"/>
      <c r="O14" s="144"/>
      <c r="P14" s="309"/>
      <c r="Q14" s="310"/>
      <c r="R14" s="5"/>
      <c r="S14" s="3"/>
      <c r="T14" s="311"/>
      <c r="U14" s="142"/>
      <c r="V14" s="142"/>
      <c r="W14" s="142"/>
      <c r="X14" s="142"/>
      <c r="Y14" s="142"/>
      <c r="Z14" s="142"/>
    </row>
    <row r="15" spans="1:26" ht="15.75">
      <c r="B15" s="144"/>
      <c r="C15" s="229" t="s">
        <v>473</v>
      </c>
      <c r="D15" s="312"/>
      <c r="E15" s="312"/>
      <c r="F15" s="312"/>
      <c r="G15" s="313"/>
      <c r="H15" s="313"/>
      <c r="I15" s="313"/>
      <c r="J15" s="313"/>
      <c r="K15" s="313"/>
      <c r="L15" s="313"/>
      <c r="M15" s="313"/>
      <c r="N15" s="313"/>
      <c r="P15" s="178"/>
      <c r="Q15" s="307"/>
      <c r="R15" s="3"/>
      <c r="S15" s="3"/>
      <c r="T15" s="311"/>
    </row>
    <row r="16" spans="1:26" ht="15.75">
      <c r="B16" s="314"/>
      <c r="C16" s="315"/>
      <c r="D16" s="316" t="s">
        <v>390</v>
      </c>
      <c r="E16" s="316"/>
      <c r="F16" s="316"/>
      <c r="G16" s="316"/>
      <c r="H16" s="317"/>
      <c r="I16" s="317"/>
      <c r="J16" s="317"/>
      <c r="K16" s="317"/>
      <c r="L16" s="317"/>
      <c r="M16" s="317"/>
      <c r="O16" s="318"/>
      <c r="P16" s="8"/>
      <c r="Q16" s="4"/>
      <c r="R16" s="5"/>
      <c r="S16" s="3"/>
      <c r="T16" s="5"/>
    </row>
    <row r="17" spans="2:24" ht="15.75">
      <c r="B17" s="314"/>
      <c r="C17" s="315"/>
      <c r="D17" s="315"/>
      <c r="E17" s="315"/>
      <c r="F17" s="315"/>
      <c r="G17" s="315"/>
      <c r="H17" s="315"/>
      <c r="I17" s="319"/>
      <c r="J17" s="319"/>
      <c r="K17" s="319"/>
      <c r="L17" s="319"/>
      <c r="M17" s="61"/>
      <c r="O17" s="318"/>
      <c r="P17" s="8"/>
      <c r="Q17" s="4"/>
      <c r="R17" s="3"/>
      <c r="S17" s="3"/>
      <c r="T17" s="3"/>
    </row>
    <row r="18" spans="2:24" ht="15.75">
      <c r="B18" s="314"/>
      <c r="C18" s="412" t="s">
        <v>61</v>
      </c>
      <c r="D18" s="235"/>
      <c r="E18" s="313"/>
      <c r="F18" s="313"/>
      <c r="G18" s="319"/>
      <c r="H18" s="319"/>
      <c r="I18" s="319"/>
      <c r="J18" s="320"/>
      <c r="K18" s="315"/>
      <c r="L18" s="315"/>
      <c r="M18" s="319"/>
      <c r="O18" s="318"/>
      <c r="P18" s="8"/>
      <c r="Q18" s="4"/>
      <c r="R18" s="5"/>
      <c r="S18" s="5"/>
      <c r="T18" s="5"/>
    </row>
    <row r="19" spans="2:24" ht="15.75">
      <c r="B19" s="314"/>
      <c r="C19" s="315"/>
      <c r="D19" s="227" t="s">
        <v>474</v>
      </c>
      <c r="E19" s="227"/>
      <c r="F19" s="227"/>
      <c r="G19" s="321"/>
      <c r="H19" s="321"/>
      <c r="I19" s="321"/>
      <c r="J19" s="321"/>
      <c r="K19" s="321"/>
      <c r="L19" s="321"/>
      <c r="M19" s="313"/>
      <c r="O19" s="318"/>
      <c r="P19" s="8"/>
      <c r="Q19" s="4"/>
      <c r="R19" s="5"/>
      <c r="S19" s="5"/>
      <c r="T19" s="5"/>
    </row>
    <row r="20" spans="2:24" ht="15">
      <c r="B20" s="314"/>
      <c r="C20" s="315"/>
      <c r="D20" s="228" t="s">
        <v>475</v>
      </c>
      <c r="E20" s="228"/>
      <c r="F20" s="228"/>
      <c r="G20" s="228"/>
      <c r="H20" s="321"/>
      <c r="I20" s="321"/>
      <c r="J20" s="321"/>
      <c r="K20" s="321"/>
      <c r="L20" s="321"/>
      <c r="M20" s="321"/>
      <c r="O20" s="318"/>
      <c r="P20" s="8"/>
      <c r="Q20" s="4"/>
      <c r="R20" s="5"/>
      <c r="S20" s="5"/>
      <c r="T20" s="5"/>
      <c r="U20" s="3"/>
      <c r="V20" s="3"/>
      <c r="W20" s="3"/>
      <c r="X20" s="3"/>
    </row>
    <row r="21" spans="2:24" ht="15.75">
      <c r="B21" s="314"/>
      <c r="C21" s="315"/>
      <c r="D21" s="229" t="s">
        <v>393</v>
      </c>
      <c r="E21" s="319"/>
      <c r="F21" s="319"/>
      <c r="G21" s="319"/>
      <c r="H21" s="319"/>
      <c r="I21" s="315"/>
      <c r="J21" s="319"/>
      <c r="K21" s="319"/>
      <c r="L21" s="319"/>
      <c r="M21" s="322"/>
      <c r="O21" s="318"/>
      <c r="P21" s="8"/>
      <c r="Q21" s="4"/>
      <c r="R21" s="5"/>
      <c r="S21" s="5"/>
      <c r="T21" s="5"/>
      <c r="U21" s="3"/>
      <c r="V21" s="3"/>
      <c r="W21" s="3"/>
      <c r="X21" s="3"/>
    </row>
    <row r="22" spans="2:24" ht="15">
      <c r="B22" s="314"/>
      <c r="C22" s="315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P22" s="5"/>
      <c r="Q22" s="5"/>
      <c r="R22" s="5"/>
      <c r="S22" s="5"/>
      <c r="T22" s="5"/>
      <c r="U22" s="3"/>
      <c r="V22" s="3"/>
      <c r="W22" s="3"/>
      <c r="X22" s="3"/>
    </row>
    <row r="23" spans="2:24">
      <c r="P23" s="5"/>
      <c r="Q23" s="5"/>
      <c r="R23" s="5"/>
      <c r="S23" s="5"/>
      <c r="T23" s="5"/>
    </row>
    <row r="24" spans="2:24">
      <c r="P24" s="5"/>
      <c r="Q24" s="5"/>
      <c r="R24" s="5"/>
      <c r="S24" s="5"/>
      <c r="T24" s="5"/>
    </row>
    <row r="25" spans="2:24" ht="15">
      <c r="P25" s="4"/>
      <c r="Q25" s="323"/>
      <c r="R25" s="5"/>
      <c r="S25" s="5"/>
      <c r="T25" s="5"/>
    </row>
    <row r="26" spans="2:24" ht="15">
      <c r="D26" s="2"/>
      <c r="P26" s="2"/>
      <c r="Q26" s="324"/>
      <c r="R26" s="3"/>
      <c r="S26" s="5"/>
      <c r="T26" s="5"/>
    </row>
    <row r="27" spans="2:24" ht="15">
      <c r="P27" s="8"/>
      <c r="Q27" s="231"/>
      <c r="R27" s="324"/>
      <c r="S27" s="3"/>
      <c r="T27" s="3"/>
    </row>
    <row r="28" spans="2:24">
      <c r="B28" s="95"/>
      <c r="C28" s="4"/>
      <c r="D28" s="58"/>
      <c r="E28" s="4"/>
      <c r="F28" s="4"/>
      <c r="G28" s="4"/>
      <c r="H28" s="58"/>
      <c r="I28" s="58"/>
      <c r="J28" s="58"/>
      <c r="K28" s="58"/>
      <c r="O28" s="8"/>
      <c r="P28" s="5"/>
      <c r="Q28" s="5"/>
      <c r="R28" s="5"/>
      <c r="S28" s="5"/>
    </row>
    <row r="29" spans="2:24">
      <c r="O29" s="8"/>
      <c r="P29" s="5"/>
      <c r="Q29" s="5"/>
      <c r="R29" s="5"/>
      <c r="S29" s="5"/>
    </row>
    <row r="30" spans="2:24">
      <c r="O30" s="8"/>
      <c r="P30" s="5"/>
      <c r="Q30" s="5"/>
      <c r="R30" s="5"/>
      <c r="S30" s="5"/>
    </row>
  </sheetData>
  <mergeCells count="8">
    <mergeCell ref="P1:Z2"/>
    <mergeCell ref="D1:L1"/>
    <mergeCell ref="A6:C6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11.5703125" style="3" bestFit="1" customWidth="1"/>
    <col min="2" max="2" width="67.2851562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481" t="s">
        <v>1</v>
      </c>
      <c r="B1" s="487" t="s">
        <v>0</v>
      </c>
      <c r="C1" s="489" t="s">
        <v>85</v>
      </c>
      <c r="D1" s="483" t="s">
        <v>3</v>
      </c>
      <c r="E1" s="484"/>
      <c r="F1" s="485" t="s">
        <v>521</v>
      </c>
      <c r="G1" s="486"/>
      <c r="H1" s="472" t="s">
        <v>29</v>
      </c>
      <c r="I1" s="473"/>
      <c r="J1" s="473"/>
      <c r="K1" s="473"/>
      <c r="L1" s="473"/>
      <c r="M1" s="473"/>
      <c r="N1" s="474"/>
    </row>
    <row r="2" spans="1:14" s="9" customFormat="1" ht="16.5" thickBot="1">
      <c r="A2" s="482"/>
      <c r="B2" s="488"/>
      <c r="C2" s="490"/>
      <c r="D2" s="48"/>
      <c r="E2" s="59" t="s">
        <v>9</v>
      </c>
      <c r="F2" s="325"/>
      <c r="G2" s="102" t="s">
        <v>9</v>
      </c>
      <c r="H2" s="475"/>
      <c r="I2" s="476"/>
      <c r="J2" s="476"/>
      <c r="K2" s="476"/>
      <c r="L2" s="476"/>
      <c r="M2" s="476"/>
      <c r="N2" s="477"/>
    </row>
    <row r="3" spans="1:14" s="141" customFormat="1" ht="15">
      <c r="A3" s="396" t="str">
        <f>'1-συμβολαια'!A3</f>
        <v>???</v>
      </c>
      <c r="B3" s="359" t="str">
        <f>'1-συμβολαια'!C3</f>
        <v>δανείου 8323κ ΕΞΟΦΛΗΣΗ</v>
      </c>
      <c r="C3" s="360">
        <f>'1-συμβολαια'!D3</f>
        <v>0</v>
      </c>
      <c r="D3" s="361">
        <v>2</v>
      </c>
      <c r="E3" s="361">
        <v>2</v>
      </c>
      <c r="F3" s="362">
        <f t="shared" ref="F3:F5" si="0">(D3-1)*2.93</f>
        <v>2.93</v>
      </c>
      <c r="G3" s="377">
        <f t="shared" ref="G3" si="1">(E3-1)*2.93</f>
        <v>2.93</v>
      </c>
      <c r="H3" s="358"/>
      <c r="I3" s="397" t="s">
        <v>133</v>
      </c>
      <c r="J3" s="358"/>
      <c r="K3" s="363"/>
      <c r="L3" s="363"/>
      <c r="M3" s="363"/>
      <c r="N3" s="363"/>
    </row>
    <row r="4" spans="1:14" s="141" customFormat="1" ht="15">
      <c r="A4" s="396">
        <f>'1-συμβολαια'!A4</f>
        <v>0</v>
      </c>
      <c r="B4" s="359" t="str">
        <f>'1-συμβολαια'!C4</f>
        <v>υποθήκης 8323κ ΕΞΑΛΕΙΨΗ</v>
      </c>
      <c r="C4" s="360">
        <f>'1-συμβολαια'!D4</f>
        <v>0</v>
      </c>
      <c r="D4" s="361">
        <v>2</v>
      </c>
      <c r="E4" s="361"/>
      <c r="F4" s="362">
        <f t="shared" si="0"/>
        <v>2.93</v>
      </c>
      <c r="G4" s="377"/>
      <c r="H4" s="358" t="s">
        <v>225</v>
      </c>
      <c r="I4" s="358" t="s">
        <v>133</v>
      </c>
      <c r="J4" s="358"/>
      <c r="K4" s="363"/>
      <c r="L4" s="363"/>
      <c r="M4" s="363"/>
      <c r="N4" s="363"/>
    </row>
    <row r="5" spans="1:14" s="141" customFormat="1" ht="15">
      <c r="A5" s="396">
        <f>'1-συμβολαια'!A5</f>
        <v>0</v>
      </c>
      <c r="B5" s="359" t="str">
        <f>'1-συμβολαια'!C5</f>
        <v>τόκοι δανείου [προυπολογιζόμενοι VS πληρωμένοι]</v>
      </c>
      <c r="C5" s="360">
        <f>'1-συμβολαια'!D5</f>
        <v>111.11</v>
      </c>
      <c r="D5" s="361">
        <v>2</v>
      </c>
      <c r="E5" s="361"/>
      <c r="F5" s="362">
        <f t="shared" si="0"/>
        <v>2.93</v>
      </c>
      <c r="G5" s="377"/>
      <c r="H5" s="358" t="s">
        <v>225</v>
      </c>
      <c r="I5" s="358" t="s">
        <v>133</v>
      </c>
      <c r="J5" s="358"/>
      <c r="K5" s="363"/>
      <c r="L5" s="363"/>
      <c r="M5" s="363"/>
      <c r="N5" s="363"/>
    </row>
    <row r="6" spans="1:14" ht="15.75">
      <c r="A6" s="478" t="s">
        <v>60</v>
      </c>
      <c r="B6" s="479"/>
      <c r="C6" s="479"/>
      <c r="D6" s="479"/>
      <c r="E6" s="480"/>
      <c r="F6" s="111">
        <f>SUM(F3:F5)</f>
        <v>8.7900000000000009</v>
      </c>
      <c r="G6" s="111">
        <f>SUM(G3:G5)</f>
        <v>2.93</v>
      </c>
    </row>
    <row r="7" spans="1:14" ht="15.75">
      <c r="H7" s="143" t="s">
        <v>142</v>
      </c>
      <c r="I7" s="144"/>
      <c r="J7" s="144"/>
      <c r="K7" s="144"/>
      <c r="L7" s="144"/>
      <c r="M7" s="144"/>
    </row>
    <row r="8" spans="1:14" ht="15.75">
      <c r="B8" s="418" t="s">
        <v>522</v>
      </c>
      <c r="C8" s="329"/>
      <c r="D8" s="329"/>
      <c r="E8" s="329"/>
      <c r="F8" s="329"/>
      <c r="I8" s="144" t="s">
        <v>143</v>
      </c>
      <c r="J8" s="144"/>
      <c r="K8" s="144"/>
      <c r="L8" s="144"/>
      <c r="M8" s="88"/>
    </row>
    <row r="9" spans="1:14" ht="15.75">
      <c r="B9" s="418" t="s">
        <v>523</v>
      </c>
      <c r="C9" s="329"/>
      <c r="D9" s="3"/>
      <c r="J9" s="143" t="s">
        <v>144</v>
      </c>
    </row>
    <row r="10" spans="1:14" ht="15.75">
      <c r="C10" s="235" t="s">
        <v>61</v>
      </c>
      <c r="D10" s="3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0"/>
  <sheetViews>
    <sheetView workbookViewId="0">
      <pane ySplit="2" topLeftCell="A3" activePane="bottomLeft" state="frozen"/>
      <selection pane="bottomLeft" activeCell="D4" sqref="D4:I5"/>
    </sheetView>
  </sheetViews>
  <sheetFormatPr defaultRowHeight="11.25"/>
  <cols>
    <col min="1" max="1" width="11.5703125" style="8" bestFit="1" customWidth="1"/>
    <col min="2" max="2" width="53" style="94" bestFit="1" customWidth="1"/>
    <col min="3" max="3" width="7.28515625" style="8" bestFit="1" customWidth="1"/>
    <col min="4" max="4" width="19.42578125" style="8" bestFit="1" customWidth="1"/>
    <col min="5" max="6" width="4.140625" style="8" bestFit="1" customWidth="1"/>
    <col min="7" max="7" width="4.28515625" style="8" bestFit="1" customWidth="1"/>
    <col min="8" max="8" width="7.28515625" style="8" bestFit="1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62" t="s">
        <v>1</v>
      </c>
      <c r="B1" s="464" t="s">
        <v>0</v>
      </c>
      <c r="C1" s="491" t="s">
        <v>11</v>
      </c>
      <c r="D1" s="491"/>
      <c r="E1" s="491"/>
      <c r="F1" s="491"/>
      <c r="G1" s="491"/>
      <c r="H1" s="492" t="s">
        <v>12</v>
      </c>
      <c r="I1" s="492"/>
      <c r="J1" s="492"/>
      <c r="K1" s="492"/>
      <c r="L1" s="492"/>
      <c r="M1" s="492"/>
      <c r="N1" s="492"/>
      <c r="O1" s="495" t="s">
        <v>86</v>
      </c>
      <c r="P1" s="493" t="s">
        <v>226</v>
      </c>
      <c r="Q1" s="454" t="s">
        <v>29</v>
      </c>
      <c r="R1" s="455"/>
      <c r="S1" s="455"/>
      <c r="T1" s="455"/>
      <c r="U1" s="456"/>
    </row>
    <row r="2" spans="1:25" ht="24" customHeight="1" thickBot="1">
      <c r="A2" s="463"/>
      <c r="B2" s="465"/>
      <c r="C2" s="7" t="s">
        <v>47</v>
      </c>
      <c r="D2" s="410" t="s">
        <v>48</v>
      </c>
      <c r="E2" s="410" t="s">
        <v>49</v>
      </c>
      <c r="F2" s="410" t="s">
        <v>50</v>
      </c>
      <c r="G2" s="39" t="s">
        <v>51</v>
      </c>
      <c r="H2" s="410" t="s">
        <v>47</v>
      </c>
      <c r="I2" s="410" t="s">
        <v>48</v>
      </c>
      <c r="J2" s="410" t="s">
        <v>49</v>
      </c>
      <c r="K2" s="410" t="s">
        <v>50</v>
      </c>
      <c r="L2" s="410" t="s">
        <v>51</v>
      </c>
      <c r="M2" s="410" t="s">
        <v>52</v>
      </c>
      <c r="N2" s="40" t="s">
        <v>53</v>
      </c>
      <c r="O2" s="496"/>
      <c r="P2" s="494"/>
      <c r="Q2" s="457"/>
      <c r="R2" s="458"/>
      <c r="S2" s="458"/>
      <c r="T2" s="458"/>
      <c r="U2" s="459"/>
    </row>
    <row r="3" spans="1:25" s="288" customFormat="1" ht="15">
      <c r="A3" s="396" t="str">
        <f>'1-συμβολαια'!A3</f>
        <v>???</v>
      </c>
      <c r="B3" s="426" t="str">
        <f>'1-συμβολαια'!C3</f>
        <v>δανείου 8323κ ΕΞΟΦΛΗΣΗ</v>
      </c>
      <c r="C3" s="378">
        <v>1</v>
      </c>
      <c r="D3" s="289" t="s">
        <v>534</v>
      </c>
      <c r="E3" s="289"/>
      <c r="F3" s="289"/>
      <c r="G3" s="289"/>
      <c r="H3" s="289">
        <v>1</v>
      </c>
      <c r="I3" s="289" t="s">
        <v>535</v>
      </c>
      <c r="J3" s="289"/>
      <c r="K3" s="289"/>
      <c r="L3" s="289"/>
      <c r="M3" s="289"/>
      <c r="N3" s="289"/>
      <c r="O3" s="365"/>
      <c r="P3" s="366">
        <f>O3*('2-δικαιώμ'!N3+'3-φύλλα2α'!F3)</f>
        <v>0</v>
      </c>
      <c r="Q3" s="367"/>
      <c r="R3" s="367"/>
      <c r="S3" s="367"/>
      <c r="T3" s="367"/>
      <c r="U3" s="368"/>
    </row>
    <row r="4" spans="1:25" s="288" customFormat="1" ht="15">
      <c r="A4" s="396">
        <f>'1-συμβολαια'!A4</f>
        <v>0</v>
      </c>
      <c r="B4" s="364" t="str">
        <f>'1-συμβολαια'!C4</f>
        <v>υποθήκης 8323κ ΕΞΑΛΕΙΨΗ</v>
      </c>
      <c r="C4" s="378">
        <v>1</v>
      </c>
      <c r="D4" s="289" t="s">
        <v>534</v>
      </c>
      <c r="E4" s="289"/>
      <c r="F4" s="289"/>
      <c r="G4" s="289"/>
      <c r="H4" s="289">
        <v>1</v>
      </c>
      <c r="I4" s="289" t="s">
        <v>535</v>
      </c>
      <c r="J4" s="289"/>
      <c r="K4" s="289"/>
      <c r="L4" s="289"/>
      <c r="M4" s="289"/>
      <c r="N4" s="289"/>
      <c r="O4" s="365"/>
      <c r="P4" s="366">
        <f>O4*('2-δικαιώμ'!N4+'3-φύλλα2α'!F4)</f>
        <v>0</v>
      </c>
      <c r="Q4" s="367"/>
      <c r="R4" s="367"/>
      <c r="S4" s="367"/>
      <c r="T4" s="367"/>
      <c r="U4" s="368"/>
    </row>
    <row r="5" spans="1:25" s="288" customFormat="1" ht="15">
      <c r="A5" s="396">
        <f>'1-συμβολαια'!A5</f>
        <v>0</v>
      </c>
      <c r="B5" s="364" t="str">
        <f>'1-συμβολαια'!C5</f>
        <v>τόκοι δανείου [προυπολογιζόμενοι VS πληρωμένοι]</v>
      </c>
      <c r="C5" s="378">
        <v>1</v>
      </c>
      <c r="D5" s="289" t="s">
        <v>534</v>
      </c>
      <c r="E5" s="289"/>
      <c r="F5" s="289"/>
      <c r="G5" s="289"/>
      <c r="H5" s="289">
        <v>1</v>
      </c>
      <c r="I5" s="289" t="s">
        <v>535</v>
      </c>
      <c r="J5" s="289"/>
      <c r="K5" s="289"/>
      <c r="L5" s="289"/>
      <c r="M5" s="289"/>
      <c r="N5" s="289"/>
      <c r="O5" s="365"/>
      <c r="P5" s="366">
        <f>O5*('2-δικαιώμ'!N5+'3-φύλλα2α'!F5)</f>
        <v>0</v>
      </c>
      <c r="Q5" s="367"/>
      <c r="R5" s="367"/>
      <c r="S5" s="367"/>
      <c r="T5" s="367"/>
      <c r="U5" s="368"/>
    </row>
    <row r="6" spans="1:25" ht="15.75">
      <c r="A6" s="478" t="s">
        <v>47</v>
      </c>
      <c r="B6" s="479"/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110">
        <f>SUM(P3:P5)</f>
        <v>0</v>
      </c>
    </row>
    <row r="8" spans="1:25" ht="15.75">
      <c r="Q8" s="163" t="s">
        <v>145</v>
      </c>
      <c r="R8" s="130"/>
      <c r="S8" s="130"/>
      <c r="T8" s="130"/>
      <c r="U8" s="130"/>
      <c r="V8" s="130"/>
      <c r="W8" s="130"/>
      <c r="X8" s="130"/>
      <c r="Y8" s="120"/>
    </row>
    <row r="9" spans="1:25" ht="15.75">
      <c r="R9" s="144" t="s">
        <v>146</v>
      </c>
      <c r="S9" s="144"/>
      <c r="T9" s="144"/>
      <c r="U9" s="144"/>
      <c r="V9" s="144"/>
      <c r="W9" s="144"/>
      <c r="X9" s="144"/>
    </row>
    <row r="10" spans="1:25" ht="15.75">
      <c r="S10" s="163" t="s">
        <v>147</v>
      </c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7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28515625" style="8" bestFit="1" customWidth="1"/>
    <col min="2" max="2" width="39.7109375" style="94" customWidth="1"/>
    <col min="3" max="3" width="11.140625" style="2" hidden="1" customWidth="1"/>
    <col min="4" max="5" width="7.85546875" style="3" hidden="1" customWidth="1"/>
    <col min="6" max="6" width="6.85546875" style="8" hidden="1" customWidth="1"/>
    <col min="7" max="7" width="8.28515625" style="8" customWidth="1"/>
    <col min="8" max="8" width="7.28515625" style="2" bestFit="1" customWidth="1"/>
    <col min="9" max="9" width="7.28515625" style="2" hidden="1" customWidth="1"/>
    <col min="10" max="12" width="6.85546875" style="2" hidden="1" customWidth="1"/>
    <col min="13" max="13" width="7.28515625" style="2" hidden="1" customWidth="1"/>
    <col min="14" max="14" width="10.5703125" style="2" hidden="1" customWidth="1"/>
    <col min="15" max="15" width="6.85546875" style="2" hidden="1" customWidth="1"/>
    <col min="16" max="16" width="10.28515625" style="2" hidden="1" customWidth="1"/>
    <col min="17" max="17" width="10.140625" style="2" customWidth="1"/>
    <col min="18" max="18" width="6.42578125" style="83" customWidth="1"/>
    <col min="19" max="22" width="7.28515625" style="83" customWidth="1"/>
    <col min="23" max="23" width="7.140625" style="83" customWidth="1"/>
    <col min="24" max="24" width="4.85546875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5.5703125" style="83" customWidth="1"/>
    <col min="29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7" t="s">
        <v>1</v>
      </c>
      <c r="B1" s="499" t="s">
        <v>0</v>
      </c>
      <c r="C1" s="443" t="s">
        <v>7</v>
      </c>
      <c r="D1" s="501" t="s">
        <v>3</v>
      </c>
      <c r="E1" s="502"/>
      <c r="F1" s="503" t="s">
        <v>478</v>
      </c>
      <c r="G1" s="504"/>
      <c r="H1" s="504"/>
      <c r="I1" s="504"/>
      <c r="J1" s="504"/>
      <c r="K1" s="504"/>
      <c r="L1" s="505"/>
      <c r="M1" s="506" t="s">
        <v>399</v>
      </c>
      <c r="N1" s="507"/>
      <c r="O1" s="508" t="s">
        <v>251</v>
      </c>
      <c r="P1" s="509"/>
      <c r="Q1" s="510" t="s">
        <v>398</v>
      </c>
      <c r="R1" s="498" t="s">
        <v>170</v>
      </c>
      <c r="S1" s="498"/>
      <c r="T1" s="498"/>
      <c r="U1" s="498"/>
      <c r="V1" s="498"/>
      <c r="W1" s="498"/>
      <c r="X1" s="498"/>
      <c r="Y1" s="498"/>
      <c r="Z1" s="498"/>
      <c r="AA1" s="498"/>
      <c r="AB1" s="498"/>
      <c r="AC1" s="498"/>
      <c r="AD1" s="498"/>
      <c r="AE1" s="498"/>
      <c r="AF1" s="498"/>
      <c r="AG1" s="498"/>
      <c r="AH1" s="498"/>
      <c r="AI1" s="498"/>
      <c r="AJ1" s="498"/>
      <c r="AK1" s="498"/>
      <c r="AL1" s="498"/>
      <c r="AM1" s="498"/>
      <c r="AN1" s="498"/>
      <c r="AO1" s="498"/>
    </row>
    <row r="2" spans="1:41" ht="23.25" thickBot="1">
      <c r="A2" s="438"/>
      <c r="B2" s="500"/>
      <c r="C2" s="444"/>
      <c r="D2" s="168" t="s">
        <v>4</v>
      </c>
      <c r="E2" s="153" t="s">
        <v>9</v>
      </c>
      <c r="F2" s="237" t="s">
        <v>4</v>
      </c>
      <c r="G2" s="169" t="s">
        <v>9</v>
      </c>
      <c r="H2" s="151" t="s">
        <v>47</v>
      </c>
      <c r="I2" s="236" t="s">
        <v>9</v>
      </c>
      <c r="J2" s="216" t="s">
        <v>357</v>
      </c>
      <c r="K2" s="216" t="s">
        <v>380</v>
      </c>
      <c r="L2" s="218" t="s">
        <v>359</v>
      </c>
      <c r="M2" s="236" t="s">
        <v>23</v>
      </c>
      <c r="N2" s="238" t="s">
        <v>87</v>
      </c>
      <c r="O2" s="236" t="s">
        <v>23</v>
      </c>
      <c r="P2" s="232" t="s">
        <v>9</v>
      </c>
      <c r="Q2" s="511"/>
      <c r="R2" s="171" t="s">
        <v>129</v>
      </c>
      <c r="S2" s="171" t="s">
        <v>168</v>
      </c>
      <c r="T2" s="171" t="s">
        <v>130</v>
      </c>
      <c r="U2" s="171" t="s">
        <v>254</v>
      </c>
      <c r="V2" s="171" t="s">
        <v>131</v>
      </c>
      <c r="W2" s="171" t="s">
        <v>255</v>
      </c>
      <c r="X2" s="171" t="s">
        <v>148</v>
      </c>
      <c r="Y2" s="171" t="s">
        <v>169</v>
      </c>
      <c r="Z2" s="171" t="s">
        <v>149</v>
      </c>
      <c r="AA2" s="171" t="s">
        <v>256</v>
      </c>
      <c r="AB2" s="171" t="s">
        <v>150</v>
      </c>
      <c r="AC2" s="171" t="s">
        <v>257</v>
      </c>
      <c r="AD2" s="171" t="s">
        <v>151</v>
      </c>
      <c r="AE2" s="171" t="s">
        <v>271</v>
      </c>
      <c r="AF2" s="171" t="s">
        <v>272</v>
      </c>
      <c r="AG2" s="281" t="s">
        <v>273</v>
      </c>
      <c r="AH2" s="171" t="s">
        <v>274</v>
      </c>
      <c r="AI2" s="171" t="s">
        <v>275</v>
      </c>
      <c r="AJ2" s="171" t="s">
        <v>456</v>
      </c>
      <c r="AK2" s="171" t="s">
        <v>457</v>
      </c>
      <c r="AL2" s="171"/>
      <c r="AM2" s="265" t="s">
        <v>91</v>
      </c>
      <c r="AN2" s="263" t="s">
        <v>47</v>
      </c>
      <c r="AO2" s="264" t="s">
        <v>29</v>
      </c>
    </row>
    <row r="3" spans="1:41" s="5" customFormat="1">
      <c r="A3" s="395" t="str">
        <f>'1-συμβολαια'!A3</f>
        <v>???</v>
      </c>
      <c r="B3" s="357" t="str">
        <f>'1-συμβολαια'!C3</f>
        <v>δανείου 8323κ ΕΞΟΦΛΗΣΗ</v>
      </c>
      <c r="C3" s="351">
        <f>'1-συμβολαια'!D3</f>
        <v>0</v>
      </c>
      <c r="D3" s="369">
        <f>'3-φύλλα2α'!D3</f>
        <v>2</v>
      </c>
      <c r="E3" s="369">
        <f>'3-φύλλα2α'!E3</f>
        <v>2</v>
      </c>
      <c r="F3" s="289">
        <v>2</v>
      </c>
      <c r="G3" s="348"/>
      <c r="H3" s="344">
        <f t="shared" ref="H3:H5" si="0">F3*D3*3.23</f>
        <v>12.92</v>
      </c>
      <c r="I3" s="348"/>
      <c r="J3" s="370">
        <f t="shared" ref="J3:J5" si="1">H3*5%</f>
        <v>0.64600000000000002</v>
      </c>
      <c r="K3" s="370">
        <f t="shared" ref="K3:K5" si="2">H3*5%</f>
        <v>0.64600000000000002</v>
      </c>
      <c r="L3" s="370">
        <f t="shared" ref="L3:L5" si="3">H3*1%</f>
        <v>0.12920000000000001</v>
      </c>
      <c r="M3" s="370">
        <f t="shared" ref="M3:M5" si="4">H3-O3</f>
        <v>11.498799999999999</v>
      </c>
      <c r="N3" s="370">
        <f t="shared" ref="N3:N5" si="5">I3-P3</f>
        <v>0</v>
      </c>
      <c r="O3" s="370">
        <f t="shared" ref="O3:O5" si="6">J3+K3+L3</f>
        <v>1.4212</v>
      </c>
      <c r="P3" s="370">
        <f t="shared" ref="P3:P5" si="7">I3*11%</f>
        <v>0</v>
      </c>
      <c r="Q3" s="370">
        <f t="shared" ref="Q3:Q5" si="8">O3-P3</f>
        <v>1.4212</v>
      </c>
      <c r="R3" s="358">
        <v>6.46</v>
      </c>
      <c r="S3" s="358">
        <v>1.47</v>
      </c>
      <c r="T3" s="358"/>
      <c r="U3" s="371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72"/>
      <c r="AH3" s="372"/>
      <c r="AI3" s="372"/>
      <c r="AJ3" s="372"/>
      <c r="AK3" s="372"/>
      <c r="AL3" s="372"/>
      <c r="AM3" s="373">
        <f t="shared" ref="AM3:AM5" si="9">U3+Y3+AA3+AI3+AK3</f>
        <v>0</v>
      </c>
      <c r="AN3" s="374">
        <f t="shared" ref="AN3:AN5" si="10">R3+S3+T3+V3+W3+X3+Z3+AB3+AC3+AD3+AE3+AF3+AG3+AH3+AJ3+AL3</f>
        <v>7.93</v>
      </c>
      <c r="AO3" s="287"/>
    </row>
    <row r="4" spans="1:41" s="5" customFormat="1">
      <c r="A4" s="395">
        <f>'1-συμβολαια'!A4</f>
        <v>0</v>
      </c>
      <c r="B4" s="357" t="str">
        <f>'1-συμβολαια'!C4</f>
        <v>υποθήκης 8323κ ΕΞΑΛΕΙΨΗ</v>
      </c>
      <c r="C4" s="351">
        <f>'1-συμβολαια'!D4</f>
        <v>0</v>
      </c>
      <c r="D4" s="369">
        <f>'3-φύλλα2α'!D4</f>
        <v>2</v>
      </c>
      <c r="E4" s="369">
        <f>'3-φύλλα2α'!E4</f>
        <v>0</v>
      </c>
      <c r="F4" s="289"/>
      <c r="G4" s="289"/>
      <c r="H4" s="344">
        <f t="shared" si="0"/>
        <v>0</v>
      </c>
      <c r="I4" s="370">
        <f t="shared" ref="I4:I5" si="11">E4*G4*3.23</f>
        <v>0</v>
      </c>
      <c r="J4" s="370">
        <f t="shared" si="1"/>
        <v>0</v>
      </c>
      <c r="K4" s="370">
        <f t="shared" si="2"/>
        <v>0</v>
      </c>
      <c r="L4" s="370">
        <f t="shared" si="3"/>
        <v>0</v>
      </c>
      <c r="M4" s="370">
        <f t="shared" si="4"/>
        <v>0</v>
      </c>
      <c r="N4" s="370">
        <f t="shared" si="5"/>
        <v>0</v>
      </c>
      <c r="O4" s="370">
        <f t="shared" si="6"/>
        <v>0</v>
      </c>
      <c r="P4" s="370">
        <f t="shared" si="7"/>
        <v>0</v>
      </c>
      <c r="Q4" s="370">
        <f t="shared" si="8"/>
        <v>0</v>
      </c>
      <c r="R4" s="358"/>
      <c r="S4" s="358"/>
      <c r="T4" s="358">
        <v>6.46</v>
      </c>
      <c r="U4" s="371">
        <v>1.98</v>
      </c>
      <c r="V4" s="358"/>
      <c r="W4" s="358"/>
      <c r="X4" s="358"/>
      <c r="Y4" s="358"/>
      <c r="Z4" s="358"/>
      <c r="AA4" s="358"/>
      <c r="AB4" s="358"/>
      <c r="AC4" s="358"/>
      <c r="AD4" s="358">
        <v>3.23</v>
      </c>
      <c r="AE4" s="358"/>
      <c r="AF4" s="358"/>
      <c r="AG4" s="372"/>
      <c r="AH4" s="372"/>
      <c r="AI4" s="372"/>
      <c r="AJ4" s="372"/>
      <c r="AK4" s="372"/>
      <c r="AL4" s="372"/>
      <c r="AM4" s="373">
        <f t="shared" si="9"/>
        <v>1.98</v>
      </c>
      <c r="AN4" s="374">
        <f t="shared" si="10"/>
        <v>9.69</v>
      </c>
      <c r="AO4" s="287"/>
    </row>
    <row r="5" spans="1:41" s="5" customFormat="1">
      <c r="A5" s="395">
        <f>'1-συμβολαια'!A5</f>
        <v>0</v>
      </c>
      <c r="B5" s="357" t="str">
        <f>'1-συμβολαια'!C5</f>
        <v>τόκοι δανείου [προυπολογιζόμενοι VS πληρωμένοι]</v>
      </c>
      <c r="C5" s="351">
        <f>'1-συμβολαια'!D5</f>
        <v>111.11</v>
      </c>
      <c r="D5" s="369">
        <f>'3-φύλλα2α'!D5</f>
        <v>2</v>
      </c>
      <c r="E5" s="369">
        <f>'3-φύλλα2α'!E5</f>
        <v>0</v>
      </c>
      <c r="F5" s="289"/>
      <c r="G5" s="289"/>
      <c r="H5" s="344">
        <f t="shared" si="0"/>
        <v>0</v>
      </c>
      <c r="I5" s="370">
        <f t="shared" si="11"/>
        <v>0</v>
      </c>
      <c r="J5" s="370">
        <f t="shared" si="1"/>
        <v>0</v>
      </c>
      <c r="K5" s="370">
        <f t="shared" si="2"/>
        <v>0</v>
      </c>
      <c r="L5" s="370">
        <f t="shared" si="3"/>
        <v>0</v>
      </c>
      <c r="M5" s="370">
        <f t="shared" si="4"/>
        <v>0</v>
      </c>
      <c r="N5" s="370">
        <f t="shared" si="5"/>
        <v>0</v>
      </c>
      <c r="O5" s="370">
        <f t="shared" si="6"/>
        <v>0</v>
      </c>
      <c r="P5" s="370">
        <f t="shared" si="7"/>
        <v>0</v>
      </c>
      <c r="Q5" s="370">
        <f t="shared" si="8"/>
        <v>0</v>
      </c>
      <c r="R5" s="358"/>
      <c r="S5" s="358"/>
      <c r="T5" s="358"/>
      <c r="U5" s="371"/>
      <c r="V5" s="358"/>
      <c r="W5" s="358"/>
      <c r="X5" s="358"/>
      <c r="Y5" s="358"/>
      <c r="Z5" s="358"/>
      <c r="AA5" s="358"/>
      <c r="AB5" s="358"/>
      <c r="AC5" s="358"/>
      <c r="AD5" s="358"/>
      <c r="AE5" s="358"/>
      <c r="AF5" s="358"/>
      <c r="AG5" s="372"/>
      <c r="AH5" s="372"/>
      <c r="AI5" s="372"/>
      <c r="AJ5" s="372"/>
      <c r="AK5" s="372"/>
      <c r="AL5" s="372"/>
      <c r="AM5" s="373">
        <f t="shared" si="9"/>
        <v>0</v>
      </c>
      <c r="AN5" s="374">
        <f t="shared" si="10"/>
        <v>0</v>
      </c>
      <c r="AO5" s="287"/>
    </row>
    <row r="6" spans="1:41">
      <c r="A6" s="435" t="s">
        <v>47</v>
      </c>
      <c r="B6" s="436"/>
      <c r="C6" s="436"/>
      <c r="D6" s="436"/>
      <c r="E6" s="436"/>
      <c r="F6" s="436"/>
      <c r="G6" s="497"/>
      <c r="H6" s="38">
        <f t="shared" ref="H6:AF6" si="12">SUM(H3:H5)</f>
        <v>12.92</v>
      </c>
      <c r="I6" s="38">
        <f t="shared" si="12"/>
        <v>0</v>
      </c>
      <c r="J6" s="38">
        <f t="shared" si="12"/>
        <v>0.64600000000000002</v>
      </c>
      <c r="K6" s="38">
        <f t="shared" si="12"/>
        <v>0.64600000000000002</v>
      </c>
      <c r="L6" s="38">
        <f t="shared" si="12"/>
        <v>0.12920000000000001</v>
      </c>
      <c r="M6" s="38">
        <f t="shared" si="12"/>
        <v>11.498799999999999</v>
      </c>
      <c r="N6" s="38">
        <f t="shared" si="12"/>
        <v>0</v>
      </c>
      <c r="O6" s="38">
        <f t="shared" si="12"/>
        <v>1.4212</v>
      </c>
      <c r="P6" s="38">
        <f t="shared" si="12"/>
        <v>0</v>
      </c>
      <c r="Q6" s="38">
        <f t="shared" si="12"/>
        <v>1.4212</v>
      </c>
      <c r="R6" s="38">
        <f t="shared" si="12"/>
        <v>6.46</v>
      </c>
      <c r="S6" s="38">
        <f t="shared" si="12"/>
        <v>1.47</v>
      </c>
      <c r="T6" s="38">
        <f t="shared" si="12"/>
        <v>6.46</v>
      </c>
      <c r="U6" s="38">
        <f t="shared" si="12"/>
        <v>1.98</v>
      </c>
      <c r="V6" s="38">
        <f t="shared" si="12"/>
        <v>0</v>
      </c>
      <c r="W6" s="38">
        <f t="shared" si="12"/>
        <v>0</v>
      </c>
      <c r="X6" s="38">
        <f t="shared" si="12"/>
        <v>0</v>
      </c>
      <c r="Y6" s="38">
        <f t="shared" si="12"/>
        <v>0</v>
      </c>
      <c r="Z6" s="38">
        <f t="shared" si="12"/>
        <v>0</v>
      </c>
      <c r="AA6" s="38">
        <f t="shared" si="12"/>
        <v>0</v>
      </c>
      <c r="AB6" s="38">
        <f t="shared" si="12"/>
        <v>0</v>
      </c>
      <c r="AC6" s="38">
        <f t="shared" si="12"/>
        <v>0</v>
      </c>
      <c r="AD6" s="38">
        <f t="shared" si="12"/>
        <v>3.23</v>
      </c>
      <c r="AE6" s="38">
        <f t="shared" si="12"/>
        <v>0</v>
      </c>
      <c r="AF6" s="38">
        <f t="shared" si="12"/>
        <v>0</v>
      </c>
      <c r="AG6" s="282"/>
      <c r="AH6" s="38">
        <f>SUM(AH3:AH5)</f>
        <v>0</v>
      </c>
      <c r="AI6" s="38">
        <f>SUM(AI3:AI5)</f>
        <v>0</v>
      </c>
      <c r="AJ6" s="38"/>
      <c r="AK6" s="38"/>
      <c r="AL6" s="38">
        <f>SUM(AL3:AL5)</f>
        <v>0</v>
      </c>
      <c r="AM6" s="38">
        <f>SUM(AM3:AM5)</f>
        <v>1.98</v>
      </c>
      <c r="AN6" s="38">
        <f>SUM(AN3:AN5)</f>
        <v>17.619999999999997</v>
      </c>
    </row>
    <row r="8" spans="1:41">
      <c r="R8" s="165" t="s">
        <v>455</v>
      </c>
      <c r="S8" s="174"/>
      <c r="T8" s="174"/>
      <c r="U8" s="174"/>
      <c r="V8" s="174"/>
      <c r="W8" s="174"/>
      <c r="X8" s="175"/>
      <c r="Y8" s="175"/>
      <c r="Z8" s="175"/>
      <c r="AA8" s="175"/>
      <c r="AB8" s="175"/>
      <c r="AC8" s="175"/>
      <c r="AD8" s="175"/>
      <c r="AE8" s="88"/>
      <c r="AF8" s="88"/>
      <c r="AG8" s="88"/>
      <c r="AH8" s="88"/>
      <c r="AI8" s="88"/>
      <c r="AJ8" s="88"/>
      <c r="AK8" s="88"/>
      <c r="AL8" s="88"/>
      <c r="AM8" s="88"/>
      <c r="AN8" s="88"/>
    </row>
    <row r="9" spans="1:41" ht="15.75">
      <c r="B9" s="328" t="s">
        <v>477</v>
      </c>
      <c r="C9" s="329"/>
      <c r="D9" s="329"/>
      <c r="E9" s="329"/>
      <c r="R9" s="175"/>
      <c r="S9" s="176" t="s">
        <v>513</v>
      </c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88"/>
      <c r="AF9" s="88"/>
      <c r="AG9" s="88"/>
      <c r="AH9" s="88"/>
      <c r="AI9" s="88"/>
      <c r="AJ9" s="88"/>
      <c r="AK9" s="88"/>
      <c r="AL9" s="88"/>
      <c r="AM9" s="88"/>
      <c r="AN9" s="88"/>
    </row>
    <row r="10" spans="1:41">
      <c r="H10" s="2">
        <f>H3/F3</f>
        <v>6.46</v>
      </c>
      <c r="R10" s="175"/>
      <c r="S10" s="175"/>
      <c r="T10" s="173" t="s">
        <v>227</v>
      </c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88"/>
      <c r="AF10" s="88"/>
      <c r="AG10" s="88"/>
      <c r="AH10" s="88"/>
      <c r="AI10" s="88"/>
      <c r="AJ10" s="88"/>
      <c r="AK10" s="88"/>
      <c r="AL10" s="88"/>
      <c r="AM10" s="88"/>
      <c r="AN10" s="88"/>
    </row>
    <row r="11" spans="1:41">
      <c r="Q11" s="2" t="s">
        <v>537</v>
      </c>
      <c r="R11" s="175" t="s">
        <v>536</v>
      </c>
      <c r="S11" s="175"/>
      <c r="T11" s="175"/>
      <c r="U11" s="176" t="s">
        <v>228</v>
      </c>
      <c r="V11" s="175"/>
      <c r="W11" s="175"/>
      <c r="X11" s="175"/>
      <c r="Y11" s="175"/>
      <c r="Z11" s="175"/>
      <c r="AA11" s="175"/>
      <c r="AB11" s="175"/>
      <c r="AC11" s="175"/>
      <c r="AD11" s="175"/>
      <c r="AE11" s="88"/>
      <c r="AF11" s="88"/>
      <c r="AG11" s="88"/>
      <c r="AH11" s="88"/>
      <c r="AI11" s="88"/>
      <c r="AJ11" s="88"/>
      <c r="AK11" s="88"/>
      <c r="AL11" s="88"/>
      <c r="AM11" s="88"/>
      <c r="AN11" s="88"/>
    </row>
    <row r="12" spans="1:41">
      <c r="R12" s="175"/>
      <c r="S12" s="175"/>
      <c r="T12" s="175"/>
      <c r="U12" s="175"/>
      <c r="V12" s="173" t="s">
        <v>514</v>
      </c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88"/>
      <c r="AN12" s="88"/>
    </row>
    <row r="13" spans="1:41">
      <c r="R13" s="175"/>
      <c r="S13" s="175"/>
      <c r="T13" s="175"/>
      <c r="U13" s="175"/>
      <c r="V13" s="175"/>
      <c r="W13" s="176" t="s">
        <v>229</v>
      </c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88"/>
      <c r="AN13" s="88"/>
    </row>
    <row r="14" spans="1:41">
      <c r="R14" s="175"/>
      <c r="S14" s="175"/>
      <c r="T14" s="175"/>
      <c r="U14" s="175"/>
      <c r="V14" s="175"/>
      <c r="W14" s="175"/>
      <c r="X14" s="173" t="s">
        <v>230</v>
      </c>
      <c r="Y14" s="173"/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88"/>
      <c r="AN14" s="88"/>
    </row>
    <row r="15" spans="1:41">
      <c r="R15" s="175"/>
      <c r="S15" s="175"/>
      <c r="T15" s="175"/>
      <c r="U15" s="175"/>
      <c r="V15" s="175"/>
      <c r="W15" s="175"/>
      <c r="X15" s="175"/>
      <c r="Y15" s="176" t="s">
        <v>258</v>
      </c>
      <c r="Z15" s="175"/>
      <c r="AA15" s="175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88"/>
      <c r="AN15" s="88"/>
    </row>
    <row r="16" spans="1:41">
      <c r="B16" s="137"/>
      <c r="R16" s="175"/>
      <c r="S16" s="175"/>
      <c r="T16" s="175"/>
      <c r="U16" s="175"/>
      <c r="V16" s="175"/>
      <c r="W16" s="175"/>
      <c r="X16" s="175"/>
      <c r="Y16" s="175"/>
      <c r="Z16" s="173" t="s">
        <v>231</v>
      </c>
      <c r="AA16" s="176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88"/>
      <c r="AN16" s="88"/>
      <c r="AO16" s="172"/>
    </row>
    <row r="17" spans="2:41">
      <c r="B17" s="138"/>
      <c r="R17" s="175"/>
      <c r="S17" s="175"/>
      <c r="T17" s="175"/>
      <c r="U17" s="175"/>
      <c r="V17" s="175"/>
      <c r="W17" s="175"/>
      <c r="X17" s="175"/>
      <c r="Y17" s="175"/>
      <c r="Z17" s="176"/>
      <c r="AA17" s="176" t="s">
        <v>259</v>
      </c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88"/>
      <c r="AN17" s="88"/>
      <c r="AO17" s="172"/>
    </row>
    <row r="18" spans="2:41"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3" t="s">
        <v>232</v>
      </c>
      <c r="AC18" s="175"/>
      <c r="AD18" s="175"/>
      <c r="AE18" s="175"/>
      <c r="AF18" s="175"/>
      <c r="AG18" s="175"/>
      <c r="AH18" s="175"/>
      <c r="AI18" s="175"/>
      <c r="AJ18" s="175"/>
      <c r="AK18" s="175"/>
      <c r="AL18" s="175"/>
      <c r="AM18" s="88"/>
      <c r="AN18" s="176"/>
    </row>
    <row r="19" spans="2:41"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6" t="s">
        <v>233</v>
      </c>
      <c r="AD19" s="175"/>
      <c r="AE19" s="175"/>
      <c r="AF19" s="175"/>
      <c r="AG19" s="175"/>
      <c r="AH19" s="175"/>
      <c r="AI19" s="175"/>
      <c r="AJ19" s="175"/>
      <c r="AK19" s="175"/>
      <c r="AL19" s="175"/>
      <c r="AM19" s="88"/>
      <c r="AN19" s="88"/>
    </row>
    <row r="20" spans="2:41">
      <c r="R20" s="175"/>
      <c r="S20" s="175"/>
      <c r="T20" s="175"/>
      <c r="U20" s="175"/>
      <c r="V20" s="175"/>
      <c r="W20" s="175"/>
      <c r="X20" s="175"/>
      <c r="Y20" s="175"/>
      <c r="Z20" s="175"/>
      <c r="AA20" s="175"/>
      <c r="AB20" s="175"/>
      <c r="AC20" s="175"/>
      <c r="AD20" s="173" t="s">
        <v>276</v>
      </c>
      <c r="AE20" s="177"/>
      <c r="AF20" s="177"/>
      <c r="AG20" s="177"/>
      <c r="AH20" s="177"/>
      <c r="AI20" s="177"/>
      <c r="AJ20" s="177"/>
      <c r="AK20" s="177"/>
      <c r="AL20" s="177"/>
      <c r="AM20" s="176"/>
    </row>
    <row r="21" spans="2:41">
      <c r="R21" s="88"/>
      <c r="S21" s="88"/>
      <c r="T21" s="88"/>
      <c r="U21" s="88"/>
      <c r="V21" s="175"/>
      <c r="W21" s="175"/>
      <c r="X21" s="175"/>
      <c r="Y21" s="175"/>
      <c r="Z21" s="175"/>
      <c r="AA21" s="175"/>
      <c r="AB21" s="175"/>
      <c r="AC21" s="175"/>
      <c r="AD21" s="175"/>
      <c r="AE21" s="173" t="s">
        <v>277</v>
      </c>
      <c r="AF21" s="176"/>
      <c r="AG21" s="176"/>
      <c r="AH21" s="176"/>
      <c r="AI21" s="176"/>
      <c r="AJ21" s="176"/>
      <c r="AK21" s="176"/>
      <c r="AL21" s="176"/>
      <c r="AM21" s="88"/>
    </row>
    <row r="22" spans="2:41">
      <c r="R22" s="2"/>
      <c r="S22" s="2"/>
      <c r="T22" s="2"/>
      <c r="U22" s="2"/>
      <c r="AF22" s="176" t="s">
        <v>278</v>
      </c>
      <c r="AG22" s="177"/>
      <c r="AH22" s="177"/>
      <c r="AI22" s="177"/>
      <c r="AJ22" s="177"/>
      <c r="AK22" s="177"/>
    </row>
    <row r="23" spans="2:41">
      <c r="AF23" s="175"/>
      <c r="AG23" s="283" t="s">
        <v>279</v>
      </c>
      <c r="AH23" s="283"/>
      <c r="AI23" s="283"/>
      <c r="AJ23" s="283"/>
      <c r="AK23" s="283"/>
      <c r="AL23" s="283"/>
    </row>
    <row r="24" spans="2:41">
      <c r="AG24" s="175"/>
      <c r="AH24" s="173" t="s">
        <v>461</v>
      </c>
      <c r="AI24" s="175"/>
      <c r="AJ24" s="175"/>
      <c r="AK24" s="175"/>
      <c r="AL24" s="176"/>
    </row>
    <row r="25" spans="2:41">
      <c r="AI25" s="176" t="s">
        <v>458</v>
      </c>
      <c r="AJ25" s="176"/>
      <c r="AK25" s="176"/>
    </row>
    <row r="26" spans="2:41">
      <c r="AJ26" s="173" t="s">
        <v>459</v>
      </c>
      <c r="AK26" s="175"/>
    </row>
    <row r="27" spans="2:41">
      <c r="AK27" s="176" t="s">
        <v>460</v>
      </c>
    </row>
  </sheetData>
  <mergeCells count="10">
    <mergeCell ref="A6:G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15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5703125" style="8" bestFit="1" customWidth="1"/>
    <col min="2" max="2" width="38" style="92" bestFit="1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66" customFormat="1" ht="15.75" customHeight="1">
      <c r="A1" s="515" t="s">
        <v>31</v>
      </c>
      <c r="B1" s="516"/>
      <c r="C1" s="516"/>
      <c r="D1" s="517"/>
      <c r="E1" s="519" t="s">
        <v>479</v>
      </c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1" t="s">
        <v>69</v>
      </c>
      <c r="T1" s="530" t="s">
        <v>160</v>
      </c>
      <c r="U1" s="515" t="s">
        <v>13</v>
      </c>
      <c r="V1" s="516"/>
      <c r="W1" s="516"/>
      <c r="X1" s="516"/>
      <c r="Y1" s="516"/>
      <c r="Z1" s="516"/>
      <c r="AA1" s="516"/>
      <c r="AB1" s="516"/>
      <c r="AC1" s="516"/>
      <c r="AD1" s="517"/>
      <c r="AE1" s="518" t="s">
        <v>14</v>
      </c>
      <c r="AF1" s="518"/>
      <c r="AG1" s="518"/>
      <c r="AH1" s="518"/>
      <c r="AI1" s="518"/>
      <c r="AJ1" s="518"/>
      <c r="AK1" s="518"/>
      <c r="AL1" s="518"/>
      <c r="AM1" s="518"/>
      <c r="AN1" s="515" t="s">
        <v>15</v>
      </c>
      <c r="AO1" s="516"/>
      <c r="AP1" s="516"/>
      <c r="AQ1" s="516"/>
      <c r="AR1" s="516"/>
      <c r="AS1" s="516"/>
      <c r="AT1" s="516"/>
      <c r="AU1" s="516"/>
      <c r="AV1" s="516"/>
      <c r="AW1" s="517"/>
      <c r="AX1" s="532" t="s">
        <v>16</v>
      </c>
      <c r="AY1" s="532"/>
      <c r="AZ1" s="532"/>
      <c r="BA1" s="532"/>
      <c r="BB1" s="532"/>
      <c r="BC1" s="532"/>
      <c r="BD1" s="532"/>
      <c r="BE1" s="532"/>
      <c r="BF1" s="533" t="s">
        <v>17</v>
      </c>
      <c r="BG1" s="534"/>
      <c r="BH1" s="534"/>
      <c r="BI1" s="534"/>
      <c r="BJ1" s="535"/>
    </row>
    <row r="2" spans="1:62" s="4" customFormat="1" ht="34.5" thickBot="1">
      <c r="A2" s="80" t="s">
        <v>19</v>
      </c>
      <c r="B2" s="90" t="s">
        <v>0</v>
      </c>
      <c r="C2" s="67" t="s">
        <v>11</v>
      </c>
      <c r="D2" s="68" t="s">
        <v>12</v>
      </c>
      <c r="E2" s="55" t="s">
        <v>70</v>
      </c>
      <c r="F2" s="41" t="s">
        <v>71</v>
      </c>
      <c r="G2" s="41" t="s">
        <v>252</v>
      </c>
      <c r="H2" s="41" t="s">
        <v>72</v>
      </c>
      <c r="I2" s="527" t="s">
        <v>29</v>
      </c>
      <c r="J2" s="528"/>
      <c r="K2" s="529"/>
      <c r="L2" s="41" t="s">
        <v>152</v>
      </c>
      <c r="M2" s="41" t="s">
        <v>153</v>
      </c>
      <c r="N2" s="41" t="s">
        <v>91</v>
      </c>
      <c r="O2" s="41" t="s">
        <v>496</v>
      </c>
      <c r="P2" s="41" t="s">
        <v>159</v>
      </c>
      <c r="Q2" s="96" t="s">
        <v>97</v>
      </c>
      <c r="R2" s="119" t="s">
        <v>96</v>
      </c>
      <c r="S2" s="522"/>
      <c r="T2" s="531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523" t="s">
        <v>29</v>
      </c>
      <c r="AD2" s="524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2" t="s">
        <v>73</v>
      </c>
      <c r="AK2" s="72" t="s">
        <v>74</v>
      </c>
      <c r="AL2" s="525" t="s">
        <v>29</v>
      </c>
      <c r="AM2" s="526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523" t="s">
        <v>29</v>
      </c>
      <c r="AW2" s="524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523" t="s">
        <v>29</v>
      </c>
      <c r="BJ2" s="524"/>
    </row>
    <row r="3" spans="1:62" s="5" customFormat="1">
      <c r="A3" s="398" t="str">
        <f>'1-συμβολαια'!A3</f>
        <v>???</v>
      </c>
      <c r="B3" s="350" t="str">
        <f>'1-συμβολαια'!C3</f>
        <v>δανείου 8323κ ΕΞΟΦΛΗΣΗ</v>
      </c>
      <c r="C3" s="284" t="str">
        <f>'4-πολλυπρ'!D3</f>
        <v>τραπεζα …???  [= …???</v>
      </c>
      <c r="D3" s="284" t="str">
        <f>'4-πολλυπρ'!I3</f>
        <v>219-45</v>
      </c>
      <c r="E3" s="284"/>
      <c r="F3" s="351">
        <f t="shared" ref="F3:F5" si="0">E3*3.23</f>
        <v>0</v>
      </c>
      <c r="G3" s="351"/>
      <c r="H3" s="351"/>
      <c r="I3" s="290"/>
      <c r="J3" s="379"/>
      <c r="K3" s="379"/>
      <c r="L3" s="351"/>
      <c r="M3" s="351"/>
      <c r="N3" s="351"/>
      <c r="O3" s="351"/>
      <c r="P3" s="351">
        <f t="shared" ref="P3:P5" si="1">L3+M3</f>
        <v>0</v>
      </c>
      <c r="Q3" s="284"/>
      <c r="R3" s="284"/>
      <c r="S3" s="284"/>
      <c r="T3" s="284"/>
      <c r="U3" s="353"/>
      <c r="V3" s="75"/>
      <c r="W3" s="354" t="s">
        <v>400</v>
      </c>
      <c r="X3" s="75"/>
      <c r="Y3" s="354" t="s">
        <v>9</v>
      </c>
      <c r="Z3" s="355"/>
      <c r="AA3" s="75"/>
      <c r="AB3" s="75"/>
      <c r="AC3" s="75"/>
      <c r="AD3" s="75"/>
      <c r="AE3" s="353"/>
      <c r="AF3" s="75"/>
      <c r="AG3" s="75"/>
      <c r="AH3" s="75"/>
      <c r="AI3" s="75"/>
      <c r="AJ3" s="289"/>
      <c r="AK3" s="289"/>
      <c r="AL3" s="289"/>
      <c r="AM3" s="75"/>
      <c r="AN3" s="75"/>
      <c r="AO3" s="75"/>
      <c r="AP3" s="354" t="s">
        <v>400</v>
      </c>
      <c r="AQ3" s="75"/>
      <c r="AR3" s="354" t="s">
        <v>9</v>
      </c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353"/>
      <c r="BI3" s="75"/>
      <c r="BJ3" s="75"/>
    </row>
    <row r="4" spans="1:62" s="5" customFormat="1">
      <c r="A4" s="398">
        <f>'1-συμβολαια'!A4</f>
        <v>0</v>
      </c>
      <c r="B4" s="350" t="str">
        <f>'1-συμβολαια'!C4</f>
        <v>υποθήκης 8323κ ΕΞΑΛΕΙΨΗ</v>
      </c>
      <c r="C4" s="284" t="str">
        <f>'4-πολλυπρ'!D4</f>
        <v>τραπεζα …???  [= …???</v>
      </c>
      <c r="D4" s="284" t="str">
        <f>'4-πολλυπρ'!I4</f>
        <v>219-45</v>
      </c>
      <c r="E4" s="284">
        <v>2</v>
      </c>
      <c r="F4" s="351">
        <f t="shared" si="0"/>
        <v>6.46</v>
      </c>
      <c r="G4" s="351">
        <v>3.23</v>
      </c>
      <c r="H4" s="351">
        <f t="shared" ref="H4" si="2">F4+G4</f>
        <v>9.69</v>
      </c>
      <c r="I4" s="290" t="s">
        <v>493</v>
      </c>
      <c r="J4" s="379" t="s">
        <v>158</v>
      </c>
      <c r="K4" s="379" t="s">
        <v>253</v>
      </c>
      <c r="L4" s="351">
        <v>5.87</v>
      </c>
      <c r="M4" s="351">
        <v>5.87</v>
      </c>
      <c r="N4" s="351">
        <v>1.98</v>
      </c>
      <c r="O4" s="351"/>
      <c r="P4" s="351">
        <f t="shared" si="1"/>
        <v>11.74</v>
      </c>
      <c r="Q4" s="284"/>
      <c r="R4" s="284"/>
      <c r="S4" s="284"/>
      <c r="T4" s="284"/>
      <c r="U4" s="353"/>
      <c r="V4" s="75"/>
      <c r="W4" s="354" t="s">
        <v>400</v>
      </c>
      <c r="X4" s="75"/>
      <c r="Y4" s="354" t="s">
        <v>9</v>
      </c>
      <c r="Z4" s="355"/>
      <c r="AA4" s="75"/>
      <c r="AB4" s="75"/>
      <c r="AC4" s="75"/>
      <c r="AD4" s="75"/>
      <c r="AE4" s="353"/>
      <c r="AF4" s="75"/>
      <c r="AG4" s="75"/>
      <c r="AH4" s="75"/>
      <c r="AI4" s="75"/>
      <c r="AJ4" s="289"/>
      <c r="AK4" s="289"/>
      <c r="AL4" s="289"/>
      <c r="AM4" s="75"/>
      <c r="AN4" s="75"/>
      <c r="AO4" s="75"/>
      <c r="AP4" s="354" t="s">
        <v>400</v>
      </c>
      <c r="AQ4" s="75"/>
      <c r="AR4" s="354" t="s">
        <v>9</v>
      </c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353"/>
      <c r="BI4" s="75"/>
      <c r="BJ4" s="75"/>
    </row>
    <row r="5" spans="1:62" s="5" customFormat="1">
      <c r="A5" s="398">
        <f>'1-συμβολαια'!A5</f>
        <v>0</v>
      </c>
      <c r="B5" s="350" t="str">
        <f>'1-συμβολαια'!C5</f>
        <v>τόκοι δανείου [προυπολογιζόμενοι VS πληρωμένοι]</v>
      </c>
      <c r="C5" s="284" t="str">
        <f>'4-πολλυπρ'!D5</f>
        <v>τραπεζα …???  [= …???</v>
      </c>
      <c r="D5" s="284" t="str">
        <f>'4-πολλυπρ'!I5</f>
        <v>219-45</v>
      </c>
      <c r="E5" s="284"/>
      <c r="F5" s="351">
        <f t="shared" si="0"/>
        <v>0</v>
      </c>
      <c r="G5" s="351"/>
      <c r="H5" s="351"/>
      <c r="I5" s="290"/>
      <c r="J5" s="379"/>
      <c r="K5" s="379"/>
      <c r="L5" s="351"/>
      <c r="M5" s="351"/>
      <c r="N5" s="351"/>
      <c r="O5" s="351"/>
      <c r="P5" s="351">
        <f t="shared" si="1"/>
        <v>0</v>
      </c>
      <c r="Q5" s="284"/>
      <c r="R5" s="284"/>
      <c r="S5" s="284"/>
      <c r="T5" s="284"/>
      <c r="U5" s="353"/>
      <c r="V5" s="75"/>
      <c r="W5" s="354" t="s">
        <v>400</v>
      </c>
      <c r="X5" s="75"/>
      <c r="Y5" s="354" t="s">
        <v>9</v>
      </c>
      <c r="Z5" s="355"/>
      <c r="AA5" s="75"/>
      <c r="AB5" s="75"/>
      <c r="AC5" s="75"/>
      <c r="AD5" s="75"/>
      <c r="AE5" s="353"/>
      <c r="AF5" s="75"/>
      <c r="AG5" s="75"/>
      <c r="AH5" s="75"/>
      <c r="AI5" s="75"/>
      <c r="AJ5" s="289"/>
      <c r="AK5" s="289"/>
      <c r="AL5" s="289"/>
      <c r="AM5" s="75"/>
      <c r="AN5" s="75"/>
      <c r="AO5" s="75"/>
      <c r="AP5" s="354" t="s">
        <v>400</v>
      </c>
      <c r="AQ5" s="75"/>
      <c r="AR5" s="354" t="s">
        <v>9</v>
      </c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353"/>
      <c r="BI5" s="75"/>
      <c r="BJ5" s="75"/>
    </row>
    <row r="6" spans="1:62">
      <c r="A6" s="512" t="s">
        <v>35</v>
      </c>
      <c r="B6" s="513"/>
      <c r="C6" s="513"/>
      <c r="D6" s="514"/>
      <c r="E6" s="69">
        <f>SUM(E3:E5)</f>
        <v>2</v>
      </c>
      <c r="F6" s="69">
        <f>SUM(F3:F5)</f>
        <v>6.46</v>
      </c>
      <c r="G6" s="69">
        <f>SUM(G3:G5)</f>
        <v>3.23</v>
      </c>
      <c r="H6" s="69">
        <f>SUM(H3:H5)</f>
        <v>9.69</v>
      </c>
      <c r="I6" s="69"/>
      <c r="J6" s="69"/>
      <c r="K6" s="69"/>
      <c r="L6" s="69">
        <f t="shared" ref="L6:S6" si="3">SUM(L3:L5)</f>
        <v>5.87</v>
      </c>
      <c r="M6" s="69">
        <f t="shared" si="3"/>
        <v>5.87</v>
      </c>
      <c r="N6" s="69">
        <f t="shared" si="3"/>
        <v>1.98</v>
      </c>
      <c r="O6" s="69">
        <f t="shared" si="3"/>
        <v>0</v>
      </c>
      <c r="P6" s="69">
        <f t="shared" si="3"/>
        <v>11.74</v>
      </c>
      <c r="Q6" s="69">
        <f t="shared" si="3"/>
        <v>0</v>
      </c>
      <c r="R6" s="69">
        <f t="shared" si="3"/>
        <v>0</v>
      </c>
      <c r="S6" s="69">
        <f t="shared" si="3"/>
        <v>0</v>
      </c>
      <c r="T6" s="69"/>
      <c r="U6" s="140"/>
      <c r="V6" s="69">
        <f>SUM(V3:V5)</f>
        <v>0</v>
      </c>
      <c r="W6" s="69"/>
      <c r="X6" s="69">
        <f>SUM(X3:X5)</f>
        <v>0</v>
      </c>
      <c r="Y6" s="69"/>
      <c r="Z6" s="69">
        <f>SUM(Z3:Z5)</f>
        <v>0</v>
      </c>
      <c r="AA6" s="69">
        <f>SUM(AA3:AA5)</f>
        <v>0</v>
      </c>
      <c r="AB6" s="69">
        <f>SUM(AB3:AB5)</f>
        <v>0</v>
      </c>
      <c r="AC6" s="69">
        <f>SUM(AC3:AC5)</f>
        <v>0</v>
      </c>
      <c r="AD6" s="69">
        <f>SUM(AD3:AD5)</f>
        <v>0</v>
      </c>
      <c r="AE6" s="140"/>
      <c r="AF6" s="69"/>
      <c r="AG6" s="69"/>
      <c r="AH6" s="69"/>
      <c r="AI6" s="69"/>
      <c r="AJ6" s="73">
        <f>SUM(AJ3:AJ5)</f>
        <v>0</v>
      </c>
      <c r="AK6" s="73">
        <f>SUM(AK3:AK5)</f>
        <v>0</v>
      </c>
      <c r="AL6" s="73"/>
      <c r="AM6" s="69">
        <f>SUM(AM3:AM5)</f>
        <v>0</v>
      </c>
      <c r="AN6" s="69">
        <f>SUM(AN3:AN5)</f>
        <v>0</v>
      </c>
      <c r="AO6" s="69">
        <f>SUM(AO3:AO5)</f>
        <v>0</v>
      </c>
      <c r="AP6" s="69"/>
      <c r="AQ6" s="69">
        <f t="shared" ref="AQ6:BJ6" si="4">SUM(AQ3:AQ5)</f>
        <v>0</v>
      </c>
      <c r="AR6" s="69">
        <f t="shared" si="4"/>
        <v>0</v>
      </c>
      <c r="AS6" s="69">
        <f t="shared" si="4"/>
        <v>0</v>
      </c>
      <c r="AT6" s="69">
        <f t="shared" si="4"/>
        <v>0</v>
      </c>
      <c r="AU6" s="69">
        <f t="shared" si="4"/>
        <v>0</v>
      </c>
      <c r="AV6" s="69">
        <f t="shared" si="4"/>
        <v>0</v>
      </c>
      <c r="AW6" s="69">
        <f t="shared" si="4"/>
        <v>0</v>
      </c>
      <c r="AX6" s="69">
        <f t="shared" si="4"/>
        <v>0</v>
      </c>
      <c r="AY6" s="69">
        <f t="shared" si="4"/>
        <v>0</v>
      </c>
      <c r="AZ6" s="69">
        <f t="shared" si="4"/>
        <v>0</v>
      </c>
      <c r="BA6" s="69">
        <f t="shared" si="4"/>
        <v>0</v>
      </c>
      <c r="BB6" s="69">
        <f t="shared" si="4"/>
        <v>0</v>
      </c>
      <c r="BC6" s="69">
        <f t="shared" si="4"/>
        <v>0</v>
      </c>
      <c r="BD6" s="69">
        <f t="shared" si="4"/>
        <v>0</v>
      </c>
      <c r="BE6" s="69">
        <f t="shared" si="4"/>
        <v>0</v>
      </c>
      <c r="BF6" s="69">
        <f t="shared" si="4"/>
        <v>0</v>
      </c>
      <c r="BG6" s="69">
        <f t="shared" si="4"/>
        <v>0</v>
      </c>
      <c r="BH6" s="69">
        <f t="shared" si="4"/>
        <v>0</v>
      </c>
      <c r="BI6" s="69">
        <f t="shared" si="4"/>
        <v>0</v>
      </c>
      <c r="BJ6" s="69">
        <f t="shared" si="4"/>
        <v>0</v>
      </c>
    </row>
    <row r="7" spans="1:62">
      <c r="L7" s="142" t="s">
        <v>481</v>
      </c>
    </row>
    <row r="8" spans="1:62">
      <c r="G8" s="142"/>
      <c r="H8" s="330" t="s">
        <v>99</v>
      </c>
      <c r="I8" s="142"/>
      <c r="J8" s="142"/>
      <c r="K8" s="142"/>
      <c r="L8" s="142"/>
      <c r="M8" s="142" t="s">
        <v>481</v>
      </c>
      <c r="N8" s="121"/>
      <c r="O8" s="121"/>
      <c r="T8" s="188" t="s">
        <v>160</v>
      </c>
      <c r="AA8" s="2"/>
      <c r="AC8" s="121" t="s">
        <v>100</v>
      </c>
      <c r="AJ8" s="230" t="s">
        <v>101</v>
      </c>
    </row>
    <row r="9" spans="1:62">
      <c r="F9" s="3"/>
      <c r="G9" s="3"/>
      <c r="H9" s="3"/>
      <c r="I9" s="164" t="s">
        <v>154</v>
      </c>
      <c r="J9" s="123"/>
      <c r="K9" s="123"/>
      <c r="M9" s="142"/>
      <c r="N9" s="3"/>
      <c r="O9" s="3"/>
      <c r="P9" s="3"/>
      <c r="Q9" s="164" t="s">
        <v>161</v>
      </c>
      <c r="T9" s="9"/>
    </row>
    <row r="10" spans="1:62">
      <c r="E10" s="122"/>
      <c r="F10" s="3"/>
      <c r="G10" s="3"/>
      <c r="H10" s="3"/>
      <c r="I10" s="123" t="s">
        <v>155</v>
      </c>
      <c r="J10" s="123"/>
      <c r="K10" s="123"/>
      <c r="M10" s="3"/>
      <c r="N10" s="3"/>
      <c r="O10" s="3"/>
      <c r="P10" s="3"/>
      <c r="R10" s="123" t="s">
        <v>162</v>
      </c>
      <c r="T10" s="9"/>
    </row>
    <row r="11" spans="1:62">
      <c r="I11" s="123"/>
      <c r="J11" s="164" t="s">
        <v>156</v>
      </c>
      <c r="K11" s="123"/>
      <c r="N11" s="159" t="s">
        <v>480</v>
      </c>
      <c r="O11" s="4"/>
      <c r="T11" s="9"/>
    </row>
    <row r="12" spans="1:62">
      <c r="J12" s="123" t="s">
        <v>157</v>
      </c>
      <c r="K12" s="123"/>
      <c r="O12" s="2" t="s">
        <v>496</v>
      </c>
      <c r="T12" s="9"/>
    </row>
    <row r="13" spans="1:62">
      <c r="K13" s="164" t="s">
        <v>260</v>
      </c>
      <c r="T13" s="9"/>
    </row>
    <row r="14" spans="1:62">
      <c r="K14" s="123" t="s">
        <v>261</v>
      </c>
      <c r="T14" s="9"/>
    </row>
    <row r="15" spans="1:62">
      <c r="K15" s="123"/>
      <c r="T15" s="9"/>
    </row>
  </sheetData>
  <mergeCells count="15">
    <mergeCell ref="AN1:AW1"/>
    <mergeCell ref="AX1:BE1"/>
    <mergeCell ref="BF1:BJ1"/>
    <mergeCell ref="U1:AD1"/>
    <mergeCell ref="BI2:BJ2"/>
    <mergeCell ref="AV2:AW2"/>
    <mergeCell ref="A6:D6"/>
    <mergeCell ref="A1:D1"/>
    <mergeCell ref="AE1:AM1"/>
    <mergeCell ref="E1:R1"/>
    <mergeCell ref="S1:S2"/>
    <mergeCell ref="AC2:AD2"/>
    <mergeCell ref="AL2:AM2"/>
    <mergeCell ref="I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5703125" style="8" bestFit="1" customWidth="1"/>
    <col min="2" max="2" width="38" style="92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62.7109375" style="83" customWidth="1"/>
    <col min="18" max="18" width="7.42578125" style="83" customWidth="1"/>
    <col min="19" max="19" width="11.42578125" style="83" bestFit="1" customWidth="1"/>
    <col min="20" max="20" width="13" style="83" customWidth="1"/>
    <col min="21" max="16384" width="9.140625" style="3"/>
  </cols>
  <sheetData>
    <row r="1" spans="1:20" s="4" customFormat="1" ht="15.75" customHeight="1">
      <c r="A1" s="541" t="s">
        <v>31</v>
      </c>
      <c r="B1" s="542"/>
      <c r="C1" s="542"/>
      <c r="D1" s="543"/>
      <c r="E1" s="544" t="s">
        <v>165</v>
      </c>
      <c r="F1" s="545"/>
      <c r="G1" s="545"/>
      <c r="H1" s="545"/>
      <c r="I1" s="536" t="s">
        <v>159</v>
      </c>
      <c r="J1" s="536"/>
      <c r="K1" s="536"/>
      <c r="L1" s="536"/>
      <c r="M1" s="536"/>
      <c r="N1" s="536"/>
      <c r="O1" s="536"/>
      <c r="P1" s="536"/>
      <c r="Q1" s="537" t="s">
        <v>29</v>
      </c>
      <c r="R1" s="538"/>
      <c r="S1" s="538"/>
      <c r="T1" s="538"/>
    </row>
    <row r="2" spans="1:20" s="4" customFormat="1" ht="23.25" thickBot="1">
      <c r="A2" s="10" t="s">
        <v>19</v>
      </c>
      <c r="B2" s="155" t="s">
        <v>0</v>
      </c>
      <c r="C2" s="55" t="s">
        <v>11</v>
      </c>
      <c r="D2" s="156" t="s">
        <v>12</v>
      </c>
      <c r="E2" s="41" t="s">
        <v>482</v>
      </c>
      <c r="F2" s="546" t="s">
        <v>29</v>
      </c>
      <c r="G2" s="547"/>
      <c r="H2" s="548"/>
      <c r="I2" s="41" t="s">
        <v>88</v>
      </c>
      <c r="J2" s="55" t="s">
        <v>89</v>
      </c>
      <c r="K2" s="55" t="s">
        <v>91</v>
      </c>
      <c r="L2" s="41" t="s">
        <v>234</v>
      </c>
      <c r="M2" s="41" t="s">
        <v>235</v>
      </c>
      <c r="N2" s="41" t="s">
        <v>236</v>
      </c>
      <c r="O2" s="41"/>
      <c r="P2" s="55" t="s">
        <v>47</v>
      </c>
      <c r="Q2" s="539"/>
      <c r="R2" s="540"/>
      <c r="S2" s="540"/>
      <c r="T2" s="540"/>
    </row>
    <row r="3" spans="1:20">
      <c r="A3" s="32" t="str">
        <f>'1-συμβολαια'!A3</f>
        <v>???</v>
      </c>
      <c r="B3" s="91" t="str">
        <f>'1-συμβολαια'!C3</f>
        <v>δανείου 8323κ ΕΞΟΦΛΗΣΗ</v>
      </c>
      <c r="C3" s="16" t="str">
        <f>'4-πολλυπρ'!D3</f>
        <v>τραπεζα …???  [= …???</v>
      </c>
      <c r="D3" s="16" t="str">
        <f>'4-πολλυπρ'!I3</f>
        <v>219-45</v>
      </c>
      <c r="E3" s="37"/>
      <c r="F3" s="145"/>
      <c r="G3" s="145"/>
      <c r="H3" s="37"/>
      <c r="I3" s="37"/>
      <c r="J3" s="37"/>
      <c r="K3" s="331"/>
      <c r="L3" s="37"/>
      <c r="M3" s="37"/>
      <c r="N3" s="37"/>
      <c r="O3" s="37"/>
      <c r="P3" s="37">
        <f t="shared" ref="P3:P5" si="0">I3+J3+L3+M3+N3+O3</f>
        <v>0</v>
      </c>
      <c r="Q3" s="133"/>
      <c r="R3" s="133"/>
      <c r="S3" s="157"/>
      <c r="T3" s="82"/>
    </row>
    <row r="4" spans="1:20">
      <c r="A4" s="32">
        <f>'1-συμβολαια'!A4</f>
        <v>0</v>
      </c>
      <c r="B4" s="91" t="str">
        <f>'1-συμβολαια'!C4</f>
        <v>υποθήκης 8323κ ΕΞΑΛΕΙΨΗ</v>
      </c>
      <c r="C4" s="16" t="str">
        <f>'4-πολλυπρ'!D4</f>
        <v>τραπεζα …???  [= …???</v>
      </c>
      <c r="D4" s="16" t="str">
        <f>'4-πολλυπρ'!I4</f>
        <v>219-45</v>
      </c>
      <c r="E4" s="37"/>
      <c r="F4" s="145"/>
      <c r="G4" s="145"/>
      <c r="H4" s="37"/>
      <c r="I4" s="37"/>
      <c r="J4" s="37"/>
      <c r="K4" s="331"/>
      <c r="L4" s="37"/>
      <c r="M4" s="37"/>
      <c r="N4" s="37"/>
      <c r="O4" s="37"/>
      <c r="P4" s="37">
        <f t="shared" si="0"/>
        <v>0</v>
      </c>
      <c r="Q4" s="133"/>
      <c r="R4" s="133"/>
      <c r="S4" s="157"/>
      <c r="T4" s="82"/>
    </row>
    <row r="5" spans="1:20">
      <c r="A5" s="32">
        <f>'1-συμβολαια'!A5</f>
        <v>0</v>
      </c>
      <c r="B5" s="91" t="str">
        <f>'1-συμβολαια'!C5</f>
        <v>τόκοι δανείου [προυπολογιζόμενοι VS πληρωμένοι]</v>
      </c>
      <c r="C5" s="16" t="str">
        <f>'4-πολλυπρ'!D5</f>
        <v>τραπεζα …???  [= …???</v>
      </c>
      <c r="D5" s="16" t="str">
        <f>'4-πολλυπρ'!I5</f>
        <v>219-45</v>
      </c>
      <c r="E5" s="37"/>
      <c r="F5" s="145"/>
      <c r="G5" s="145"/>
      <c r="H5" s="37"/>
      <c r="I5" s="37"/>
      <c r="J5" s="37"/>
      <c r="K5" s="331"/>
      <c r="L5" s="37"/>
      <c r="M5" s="37"/>
      <c r="N5" s="37"/>
      <c r="O5" s="37"/>
      <c r="P5" s="37">
        <f t="shared" si="0"/>
        <v>0</v>
      </c>
      <c r="Q5" s="133"/>
      <c r="R5" s="133"/>
      <c r="S5" s="157"/>
      <c r="T5" s="82"/>
    </row>
    <row r="6" spans="1:20">
      <c r="A6" s="512" t="s">
        <v>35</v>
      </c>
      <c r="B6" s="513"/>
      <c r="C6" s="513"/>
      <c r="D6" s="514"/>
      <c r="E6" s="69">
        <f>SUM(E3:E5)</f>
        <v>0</v>
      </c>
      <c r="F6" s="69"/>
      <c r="G6" s="69"/>
      <c r="H6" s="69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84">
        <f t="shared" si="1"/>
        <v>0</v>
      </c>
      <c r="R6" s="146"/>
      <c r="S6" s="3"/>
      <c r="T6" s="3"/>
    </row>
    <row r="8" spans="1:20" ht="15.75" customHeight="1">
      <c r="I8" s="142" t="s">
        <v>481</v>
      </c>
      <c r="L8" s="139" t="s">
        <v>483</v>
      </c>
      <c r="R8" s="158"/>
      <c r="S8" s="88"/>
      <c r="T8" s="158"/>
    </row>
    <row r="9" spans="1:20">
      <c r="F9" s="164" t="s">
        <v>163</v>
      </c>
      <c r="G9" s="123"/>
      <c r="H9" s="83"/>
      <c r="L9" s="179" t="s">
        <v>203</v>
      </c>
      <c r="R9" s="2"/>
    </row>
    <row r="10" spans="1:20">
      <c r="F10" s="83"/>
      <c r="G10" s="123" t="s">
        <v>164</v>
      </c>
      <c r="M10" s="178" t="s">
        <v>204</v>
      </c>
      <c r="Q10" s="2"/>
      <c r="R10" s="2"/>
    </row>
    <row r="11" spans="1:20">
      <c r="N11" s="159" t="s">
        <v>205</v>
      </c>
      <c r="Q11" s="2"/>
      <c r="R11" s="2"/>
    </row>
    <row r="12" spans="1:20">
      <c r="Q12" s="2"/>
      <c r="R12" s="2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7"/>
  <sheetViews>
    <sheetView workbookViewId="0">
      <pane ySplit="2" topLeftCell="A3" activePane="bottomLeft" state="frozen"/>
      <selection pane="bottomLeft" activeCell="F31" sqref="F31"/>
    </sheetView>
  </sheetViews>
  <sheetFormatPr defaultRowHeight="11.25"/>
  <cols>
    <col min="1" max="1" width="4.42578125" style="3" bestFit="1" customWidth="1"/>
    <col min="2" max="2" width="38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58.140625" style="3" bestFit="1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560" t="s">
        <v>326</v>
      </c>
      <c r="B1" s="561"/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2" t="s">
        <v>47</v>
      </c>
      <c r="AF1" s="564" t="s">
        <v>9</v>
      </c>
      <c r="AG1" s="566" t="s">
        <v>511</v>
      </c>
      <c r="AH1" s="549" t="s">
        <v>336</v>
      </c>
      <c r="AI1" s="551" t="s">
        <v>84</v>
      </c>
      <c r="AJ1" s="552"/>
      <c r="AK1" s="552"/>
      <c r="AL1" s="553"/>
    </row>
    <row r="2" spans="1:38" ht="12" thickBot="1">
      <c r="A2" s="204"/>
      <c r="B2" s="205" t="s">
        <v>335</v>
      </c>
      <c r="C2" s="205" t="s">
        <v>85</v>
      </c>
      <c r="D2" s="206" t="s">
        <v>327</v>
      </c>
      <c r="E2" s="182" t="s">
        <v>31</v>
      </c>
      <c r="F2" s="182" t="s">
        <v>328</v>
      </c>
      <c r="G2" s="182" t="s">
        <v>329</v>
      </c>
      <c r="H2" s="182" t="s">
        <v>330</v>
      </c>
      <c r="I2" s="182" t="s">
        <v>331</v>
      </c>
      <c r="J2" s="182" t="s">
        <v>332</v>
      </c>
      <c r="K2" s="523" t="s">
        <v>29</v>
      </c>
      <c r="L2" s="524"/>
      <c r="M2" s="192" t="s">
        <v>333</v>
      </c>
      <c r="N2" s="192" t="s">
        <v>31</v>
      </c>
      <c r="O2" s="192" t="s">
        <v>328</v>
      </c>
      <c r="P2" s="192" t="s">
        <v>329</v>
      </c>
      <c r="Q2" s="192" t="s">
        <v>330</v>
      </c>
      <c r="R2" s="192" t="s">
        <v>331</v>
      </c>
      <c r="S2" s="192" t="s">
        <v>332</v>
      </c>
      <c r="T2" s="525" t="s">
        <v>29</v>
      </c>
      <c r="U2" s="526"/>
      <c r="V2" s="182" t="s">
        <v>334</v>
      </c>
      <c r="W2" s="182" t="s">
        <v>31</v>
      </c>
      <c r="X2" s="182" t="s">
        <v>328</v>
      </c>
      <c r="Y2" s="182" t="s">
        <v>329</v>
      </c>
      <c r="Z2" s="182" t="s">
        <v>330</v>
      </c>
      <c r="AA2" s="182" t="s">
        <v>331</v>
      </c>
      <c r="AB2" s="182" t="s">
        <v>332</v>
      </c>
      <c r="AC2" s="523" t="s">
        <v>29</v>
      </c>
      <c r="AD2" s="524"/>
      <c r="AE2" s="563"/>
      <c r="AF2" s="565"/>
      <c r="AG2" s="567"/>
      <c r="AH2" s="550"/>
      <c r="AI2" s="554"/>
      <c r="AJ2" s="555"/>
      <c r="AK2" s="555"/>
      <c r="AL2" s="556"/>
    </row>
    <row r="3" spans="1:38" s="5" customFormat="1">
      <c r="A3" s="399" t="str">
        <f>'1-συμβολαια'!A3</f>
        <v>???</v>
      </c>
      <c r="B3" s="75" t="str">
        <f>'1-συμβολαια'!C3</f>
        <v>δανείου 8323κ ΕΞΟΦΛΗΣΗ</v>
      </c>
      <c r="C3" s="355">
        <f>'1-συμβολαια'!D3</f>
        <v>0</v>
      </c>
      <c r="D3" s="355">
        <f t="shared" ref="D3:D5" si="0">C3*1.3%</f>
        <v>0</v>
      </c>
      <c r="E3" s="75"/>
      <c r="F3" s="75"/>
      <c r="G3" s="75"/>
      <c r="H3" s="75"/>
      <c r="I3" s="75"/>
      <c r="J3" s="75"/>
      <c r="K3" s="75"/>
      <c r="L3" s="75"/>
      <c r="M3" s="355">
        <f t="shared" ref="M3:M4" si="1">C3*0.65%</f>
        <v>0</v>
      </c>
      <c r="N3" s="75"/>
      <c r="O3" s="75"/>
      <c r="P3" s="75"/>
      <c r="Q3" s="75"/>
      <c r="R3" s="75"/>
      <c r="S3" s="75"/>
      <c r="T3" s="75"/>
      <c r="U3" s="75"/>
      <c r="V3" s="355">
        <f t="shared" ref="V3:V4" si="2">C3*0.125%</f>
        <v>0</v>
      </c>
      <c r="W3" s="75"/>
      <c r="X3" s="75"/>
      <c r="Y3" s="75"/>
      <c r="Z3" s="75"/>
      <c r="AA3" s="75"/>
      <c r="AB3" s="75"/>
      <c r="AC3" s="75"/>
      <c r="AD3" s="75"/>
      <c r="AE3" s="346">
        <f t="shared" ref="AE3:AE5" si="3">D3+M3+V3</f>
        <v>0</v>
      </c>
      <c r="AF3" s="346">
        <f t="shared" ref="AF3:AF5" si="4">E3+N3+W3</f>
        <v>0</v>
      </c>
      <c r="AG3" s="346">
        <f t="shared" ref="AG3:AG5" si="5">AE3-AF3</f>
        <v>0</v>
      </c>
      <c r="AH3" s="75"/>
      <c r="AI3" s="75"/>
      <c r="AJ3" s="75"/>
      <c r="AK3" s="75"/>
      <c r="AL3" s="75"/>
    </row>
    <row r="4" spans="1:38" s="5" customFormat="1">
      <c r="A4" s="399"/>
      <c r="B4" s="75" t="str">
        <f>'1-συμβολαια'!C4</f>
        <v>υποθήκης 8323κ ΕΞΑΛΕΙΨΗ</v>
      </c>
      <c r="C4" s="355">
        <f>'1-συμβολαια'!D4</f>
        <v>0</v>
      </c>
      <c r="D4" s="355">
        <f t="shared" si="0"/>
        <v>0</v>
      </c>
      <c r="E4" s="75"/>
      <c r="F4" s="75"/>
      <c r="G4" s="75"/>
      <c r="H4" s="75"/>
      <c r="I4" s="75"/>
      <c r="J4" s="75"/>
      <c r="K4" s="75"/>
      <c r="L4" s="75"/>
      <c r="M4" s="355">
        <f t="shared" si="1"/>
        <v>0</v>
      </c>
      <c r="N4" s="75"/>
      <c r="O4" s="75"/>
      <c r="P4" s="75"/>
      <c r="Q4" s="75"/>
      <c r="R4" s="75"/>
      <c r="S4" s="75"/>
      <c r="T4" s="75"/>
      <c r="U4" s="75"/>
      <c r="V4" s="355">
        <f t="shared" si="2"/>
        <v>0</v>
      </c>
      <c r="W4" s="75"/>
      <c r="X4" s="75"/>
      <c r="Y4" s="75"/>
      <c r="Z4" s="75"/>
      <c r="AA4" s="75"/>
      <c r="AB4" s="75"/>
      <c r="AC4" s="75"/>
      <c r="AD4" s="75"/>
      <c r="AE4" s="346">
        <f t="shared" si="3"/>
        <v>0</v>
      </c>
      <c r="AF4" s="346">
        <f t="shared" si="4"/>
        <v>0</v>
      </c>
      <c r="AG4" s="346">
        <f t="shared" si="5"/>
        <v>0</v>
      </c>
      <c r="AH4" s="75"/>
      <c r="AI4" s="75"/>
      <c r="AJ4" s="75"/>
      <c r="AK4" s="75"/>
      <c r="AL4" s="75"/>
    </row>
    <row r="5" spans="1:38" s="5" customFormat="1">
      <c r="A5" s="399"/>
      <c r="B5" s="75" t="str">
        <f>'1-συμβολαια'!C5</f>
        <v>τόκοι δανείου [προυπολογιζόμενοι VS πληρωμένοι]</v>
      </c>
      <c r="C5" s="355">
        <f>'1-συμβολαια'!D5</f>
        <v>111.11</v>
      </c>
      <c r="D5" s="355">
        <f t="shared" si="0"/>
        <v>1.4444300000000001</v>
      </c>
      <c r="E5" s="75"/>
      <c r="F5" s="75"/>
      <c r="G5" s="75" t="s">
        <v>503</v>
      </c>
      <c r="H5" s="75"/>
      <c r="I5" s="75"/>
      <c r="J5" s="75"/>
      <c r="K5" s="75"/>
      <c r="L5" s="75"/>
      <c r="M5" s="355"/>
      <c r="N5" s="75"/>
      <c r="O5" s="75"/>
      <c r="P5" s="75"/>
      <c r="Q5" s="75"/>
      <c r="R5" s="75"/>
      <c r="S5" s="75"/>
      <c r="T5" s="75"/>
      <c r="U5" s="75"/>
      <c r="V5" s="355"/>
      <c r="W5" s="75"/>
      <c r="X5" s="75"/>
      <c r="Y5" s="75"/>
      <c r="Z5" s="75"/>
      <c r="AA5" s="75"/>
      <c r="AB5" s="75"/>
      <c r="AC5" s="75"/>
      <c r="AD5" s="75"/>
      <c r="AE5" s="346">
        <f t="shared" si="3"/>
        <v>1.4444300000000001</v>
      </c>
      <c r="AF5" s="346">
        <f t="shared" si="4"/>
        <v>0</v>
      </c>
      <c r="AG5" s="346">
        <f t="shared" si="5"/>
        <v>1.4444300000000001</v>
      </c>
      <c r="AH5" s="75"/>
      <c r="AI5" s="75"/>
      <c r="AJ5" s="75"/>
      <c r="AK5" s="75"/>
      <c r="AL5" s="75"/>
    </row>
    <row r="6" spans="1:38">
      <c r="A6" s="557" t="str">
        <f>'1-συμβολαια'!A6</f>
        <v>σύνολο</v>
      </c>
      <c r="B6" s="558"/>
      <c r="C6" s="559"/>
      <c r="D6" s="326">
        <f>SUM(D3:D5)</f>
        <v>1.4444300000000001</v>
      </c>
      <c r="E6" s="203"/>
      <c r="F6" s="203"/>
      <c r="G6" s="203"/>
      <c r="H6" s="203"/>
      <c r="I6" s="203"/>
      <c r="J6" s="203"/>
      <c r="K6" s="203"/>
      <c r="L6" s="203"/>
      <c r="M6" s="326">
        <f>SUM(M3:M5)</f>
        <v>0</v>
      </c>
      <c r="N6" s="203"/>
      <c r="O6" s="203"/>
      <c r="P6" s="203"/>
      <c r="Q6" s="203"/>
      <c r="R6" s="203"/>
      <c r="S6" s="203"/>
      <c r="T6" s="203"/>
      <c r="U6" s="203"/>
      <c r="V6" s="326">
        <f>SUM(V3:V5)</f>
        <v>0</v>
      </c>
      <c r="W6" s="203"/>
      <c r="X6" s="203"/>
      <c r="Y6" s="203"/>
      <c r="Z6" s="203"/>
      <c r="AA6" s="203"/>
      <c r="AB6" s="203"/>
      <c r="AC6" s="203"/>
      <c r="AD6" s="203"/>
      <c r="AE6" s="326">
        <f>SUM(AE3:AE5)</f>
        <v>1.4444300000000001</v>
      </c>
      <c r="AF6" s="326">
        <f>SUM(AF3:AF5)</f>
        <v>0</v>
      </c>
      <c r="AG6" s="326">
        <f>SUM(AG3:AG5)</f>
        <v>1.4444300000000001</v>
      </c>
      <c r="AH6" s="203">
        <f>SUM(AH3:AH5)</f>
        <v>0</v>
      </c>
      <c r="AI6" s="203"/>
      <c r="AJ6" s="203"/>
      <c r="AK6" s="203"/>
      <c r="AL6" s="203"/>
    </row>
    <row r="8" spans="1:38">
      <c r="E8" s="2"/>
      <c r="F8" s="2"/>
      <c r="G8" s="2"/>
      <c r="H8" s="172" t="s">
        <v>337</v>
      </c>
      <c r="I8" s="2"/>
      <c r="J8" s="2"/>
      <c r="K8" s="2"/>
      <c r="L8" s="2"/>
      <c r="M8" s="2"/>
      <c r="N8" s="2"/>
      <c r="O8" s="2"/>
      <c r="P8" s="2"/>
      <c r="Q8" s="172" t="s">
        <v>337</v>
      </c>
      <c r="R8" s="2"/>
      <c r="S8" s="2"/>
      <c r="T8" s="2"/>
      <c r="U8" s="2"/>
      <c r="V8" s="2"/>
      <c r="W8" s="2"/>
      <c r="X8" s="2"/>
      <c r="Y8" s="2"/>
      <c r="Z8" s="172" t="s">
        <v>337</v>
      </c>
      <c r="AA8" s="2"/>
      <c r="AB8" s="2"/>
      <c r="AC8" s="2"/>
      <c r="AD8" s="2"/>
      <c r="AE8" s="2"/>
    </row>
    <row r="9" spans="1:38">
      <c r="E9" s="2"/>
      <c r="F9" s="207" t="s">
        <v>338</v>
      </c>
      <c r="G9" s="207"/>
      <c r="H9" s="207"/>
      <c r="I9" s="207"/>
      <c r="J9" s="207"/>
      <c r="K9" s="207"/>
      <c r="L9" s="207"/>
      <c r="M9" s="207"/>
      <c r="N9" s="207"/>
      <c r="O9" s="207" t="s">
        <v>338</v>
      </c>
      <c r="P9" s="2"/>
      <c r="Q9" s="2"/>
      <c r="R9" s="2"/>
      <c r="S9" s="2"/>
      <c r="T9" s="2"/>
      <c r="U9" s="2"/>
      <c r="V9" s="2"/>
      <c r="W9" s="2"/>
      <c r="X9" s="207" t="s">
        <v>338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6" t="s">
        <v>339</v>
      </c>
      <c r="K10" s="172"/>
      <c r="L10" s="2"/>
      <c r="M10" s="2"/>
      <c r="N10" s="2"/>
      <c r="O10" s="2"/>
      <c r="P10" s="2"/>
      <c r="Q10" s="4"/>
      <c r="R10" s="176" t="s">
        <v>340</v>
      </c>
      <c r="S10" s="176"/>
      <c r="T10" s="176"/>
      <c r="U10" s="176"/>
      <c r="V10" s="4"/>
      <c r="W10" s="4"/>
      <c r="X10" s="4"/>
      <c r="Y10" s="4"/>
      <c r="Z10" s="4"/>
      <c r="AA10" s="176" t="s">
        <v>340</v>
      </c>
      <c r="AB10" s="176"/>
      <c r="AC10" s="176"/>
      <c r="AD10" s="172"/>
      <c r="AE10" s="2"/>
    </row>
    <row r="11" spans="1:38">
      <c r="E11" s="2"/>
      <c r="F11" s="2"/>
      <c r="G11" s="2"/>
      <c r="H11" s="2"/>
      <c r="I11" s="176" t="s">
        <v>340</v>
      </c>
      <c r="J11" s="4"/>
      <c r="K11" s="2"/>
      <c r="L11" s="2"/>
      <c r="M11" s="2"/>
      <c r="N11" s="2"/>
      <c r="O11" s="2"/>
      <c r="P11" s="2"/>
      <c r="Q11" s="4"/>
      <c r="R11" s="4"/>
      <c r="S11" s="176" t="s">
        <v>339</v>
      </c>
      <c r="T11" s="176"/>
      <c r="U11" s="4"/>
      <c r="V11" s="4"/>
      <c r="W11" s="4"/>
      <c r="X11" s="4"/>
      <c r="Y11" s="4"/>
      <c r="Z11" s="4"/>
      <c r="AA11" s="4"/>
      <c r="AB11" s="176" t="s">
        <v>339</v>
      </c>
      <c r="AC11" s="176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08" t="s">
        <v>341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09" t="s">
        <v>342</v>
      </c>
      <c r="R13" s="2"/>
      <c r="S13" s="2"/>
      <c r="T13" s="2"/>
      <c r="U13" s="2"/>
      <c r="V13" s="2"/>
      <c r="W13" s="2"/>
      <c r="X13" s="2"/>
      <c r="Y13" s="2"/>
      <c r="Z13" s="210" t="s">
        <v>343</v>
      </c>
      <c r="AA13" s="2"/>
      <c r="AB13" s="2"/>
      <c r="AC13" s="2"/>
      <c r="AD13" s="2"/>
      <c r="AE13" s="2"/>
    </row>
    <row r="14" spans="1:38">
      <c r="E14" s="211" t="s">
        <v>344</v>
      </c>
      <c r="F14" s="2"/>
      <c r="G14" s="2"/>
      <c r="H14" s="2"/>
      <c r="I14" s="2"/>
      <c r="J14" s="2"/>
      <c r="K14" s="2"/>
      <c r="L14" s="2"/>
      <c r="M14" s="8"/>
      <c r="N14" s="2"/>
      <c r="O14" s="172"/>
      <c r="P14" s="172"/>
      <c r="Q14" s="172"/>
      <c r="R14" s="172"/>
      <c r="S14" s="212" t="s">
        <v>345</v>
      </c>
      <c r="T14" s="172"/>
      <c r="U14" s="172"/>
      <c r="V14" s="172"/>
      <c r="W14" s="2"/>
      <c r="X14" s="2"/>
      <c r="Y14" s="2"/>
      <c r="Z14" s="2"/>
      <c r="AA14" s="213" t="s">
        <v>346</v>
      </c>
      <c r="AB14" s="2"/>
      <c r="AC14" s="2"/>
      <c r="AD14" s="2"/>
      <c r="AE14" s="2"/>
    </row>
    <row r="15" spans="1:38">
      <c r="E15" s="2"/>
      <c r="F15" s="211" t="s">
        <v>347</v>
      </c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14" t="s">
        <v>348</v>
      </c>
      <c r="T15" s="2"/>
      <c r="U15" s="2"/>
      <c r="V15" s="2"/>
      <c r="W15" s="2"/>
      <c r="X15" s="2"/>
      <c r="Y15" s="2"/>
      <c r="Z15" s="2"/>
      <c r="AA15" s="2"/>
      <c r="AB15" s="214" t="s">
        <v>348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172"/>
      <c r="Q16" s="172"/>
      <c r="R16" s="172"/>
      <c r="S16" s="172"/>
      <c r="T16" s="172"/>
      <c r="U16" s="172"/>
      <c r="V16" s="172"/>
      <c r="W16" s="172"/>
      <c r="X16" s="172"/>
      <c r="Y16" s="2"/>
      <c r="Z16" s="2"/>
      <c r="AA16" s="2"/>
      <c r="AB16" s="212" t="s">
        <v>345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2025-10-26T08:39:08Z</dcterms:modified>
</cp:coreProperties>
</file>