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Q4" i="5"/>
  <c r="Q5"/>
  <c r="Q3"/>
  <c r="Q4" i="4" l="1"/>
  <c r="I4"/>
  <c r="F4"/>
  <c r="H10" i="16"/>
  <c r="AE4" i="26"/>
  <c r="N5" i="1"/>
  <c r="N4"/>
  <c r="N3"/>
  <c r="AJ3" i="24"/>
  <c r="BY6"/>
  <c r="BX3"/>
  <c r="BX4"/>
  <c r="BX5"/>
  <c r="BW6"/>
  <c r="BV6"/>
  <c r="BU6"/>
  <c r="BT6"/>
  <c r="BS6"/>
  <c r="P6" i="20"/>
  <c r="Q6"/>
  <c r="R6"/>
  <c r="S6"/>
  <c r="T6"/>
  <c r="U6"/>
  <c r="W3"/>
  <c r="W4"/>
  <c r="W5"/>
  <c r="BX6" i="24" l="1"/>
  <c r="F3"/>
  <c r="F4"/>
  <c r="F5"/>
  <c r="R3" i="16" l="1"/>
  <c r="M24" i="1"/>
  <c r="L24"/>
  <c r="K24"/>
  <c r="I24"/>
  <c r="H24"/>
  <c r="G24"/>
  <c r="N24" l="1"/>
  <c r="I3" i="13" l="1"/>
  <c r="I4"/>
  <c r="I5"/>
  <c r="V3" i="5" l="1"/>
  <c r="V4"/>
  <c r="V5"/>
  <c r="Y5"/>
  <c r="Y4"/>
  <c r="Y3"/>
  <c r="G3" i="12"/>
  <c r="G3" i="15" l="1"/>
  <c r="G4"/>
  <c r="G5"/>
  <c r="AY16" i="24" l="1"/>
  <c r="F3" i="12" l="1"/>
  <c r="F4"/>
  <c r="F5"/>
  <c r="X6" i="9"/>
  <c r="V6" i="20"/>
  <c r="P6" i="4"/>
  <c r="BB3" i="24"/>
  <c r="BB4"/>
  <c r="BB5"/>
  <c r="AV3"/>
  <c r="AV4"/>
  <c r="AV5"/>
  <c r="R6"/>
  <c r="Q6" l="1"/>
  <c r="Q3" i="4"/>
  <c r="Q5"/>
  <c r="AM3" i="16"/>
  <c r="AN3" s="1"/>
  <c r="AM4"/>
  <c r="AN4" s="1"/>
  <c r="AM5"/>
  <c r="AN5" s="1"/>
  <c r="BR5" i="24"/>
  <c r="BR4"/>
  <c r="BR3"/>
  <c r="AF5"/>
  <c r="AF4"/>
  <c r="AF3"/>
  <c r="D3" l="1"/>
  <c r="D4"/>
  <c r="D5"/>
  <c r="L11" i="27"/>
  <c r="L10"/>
  <c r="P6" i="24" l="1"/>
  <c r="AR6"/>
  <c r="AS6"/>
  <c r="V6"/>
  <c r="J3" i="1"/>
  <c r="J4"/>
  <c r="J5"/>
  <c r="T6" i="23"/>
  <c r="T6" i="24"/>
  <c r="U6"/>
  <c r="V6" i="9"/>
  <c r="W6"/>
  <c r="Y6"/>
  <c r="Z6"/>
  <c r="AD6" i="16" l="1"/>
  <c r="AE6"/>
  <c r="AF6"/>
  <c r="AH6"/>
  <c r="AI6"/>
  <c r="AL6"/>
  <c r="AM6"/>
  <c r="M6" i="9"/>
  <c r="D6" i="15" l="1"/>
  <c r="E6"/>
  <c r="F6"/>
  <c r="G6" l="1"/>
  <c r="F3" i="1" l="1"/>
  <c r="F4"/>
  <c r="F5"/>
  <c r="R6" i="5" l="1"/>
  <c r="E5" l="1"/>
  <c r="D5"/>
  <c r="C5"/>
  <c r="A5"/>
  <c r="E4"/>
  <c r="D4"/>
  <c r="C4"/>
  <c r="A4"/>
  <c r="E3"/>
  <c r="D3"/>
  <c r="C3"/>
  <c r="B3"/>
  <c r="A3"/>
  <c r="Y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U6" i="9" l="1"/>
  <c r="T6"/>
  <c r="J6" l="1"/>
  <c r="I6"/>
  <c r="H6"/>
  <c r="G6"/>
  <c r="F6"/>
  <c r="E6"/>
  <c r="D5"/>
  <c r="C5"/>
  <c r="B5"/>
  <c r="A5"/>
  <c r="D4"/>
  <c r="C4"/>
  <c r="B4"/>
  <c r="A4"/>
  <c r="D3"/>
  <c r="C3"/>
  <c r="B3"/>
  <c r="A3"/>
  <c r="BQ6" i="24" l="1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F5"/>
  <c r="I5"/>
  <c r="CA5" s="1"/>
  <c r="Q5" i="9" s="1"/>
  <c r="G5" i="5" s="1"/>
  <c r="G5" i="24"/>
  <c r="B5"/>
  <c r="A5"/>
  <c r="BF4"/>
  <c r="I4"/>
  <c r="CA4" s="1"/>
  <c r="Q4" i="9" s="1"/>
  <c r="G4" i="5" s="1"/>
  <c r="G4" i="24"/>
  <c r="B4"/>
  <c r="A4"/>
  <c r="BF3"/>
  <c r="I3"/>
  <c r="CA3" s="1"/>
  <c r="Q3" i="9" s="1"/>
  <c r="G3" i="5" s="1"/>
  <c r="G3" i="24"/>
  <c r="B3"/>
  <c r="A3"/>
  <c r="BB6"/>
  <c r="C15" i="23"/>
  <c r="S6"/>
  <c r="R6"/>
  <c r="Q6"/>
  <c r="P6"/>
  <c r="O6"/>
  <c r="N6"/>
  <c r="M6"/>
  <c r="L6"/>
  <c r="K6"/>
  <c r="J6"/>
  <c r="I6"/>
  <c r="BF6" i="24" l="1"/>
  <c r="BR6"/>
  <c r="AV6"/>
  <c r="AF6"/>
  <c r="G6"/>
  <c r="F6" s="1"/>
  <c r="D6"/>
  <c r="I6"/>
  <c r="Q6" i="9" l="1"/>
  <c r="CA6" i="24"/>
  <c r="B5" i="23"/>
  <c r="A5"/>
  <c r="B4"/>
  <c r="A4"/>
  <c r="B3"/>
  <c r="A3"/>
  <c r="G6" i="5" l="1"/>
  <c r="H6" i="15"/>
  <c r="C5"/>
  <c r="B5"/>
  <c r="A5"/>
  <c r="C4"/>
  <c r="B4"/>
  <c r="A4"/>
  <c r="C3"/>
  <c r="B3"/>
  <c r="A3"/>
  <c r="A6" i="27" l="1"/>
  <c r="C5"/>
  <c r="B5"/>
  <c r="C4"/>
  <c r="B4"/>
  <c r="C3"/>
  <c r="B3"/>
  <c r="A3"/>
  <c r="AH6" i="26"/>
  <c r="A6"/>
  <c r="AF5" l="1"/>
  <c r="C5"/>
  <c r="B5"/>
  <c r="A5"/>
  <c r="AF4"/>
  <c r="C4"/>
  <c r="B4"/>
  <c r="A4"/>
  <c r="AF3"/>
  <c r="C3"/>
  <c r="D3" i="27" s="1"/>
  <c r="B3" i="26"/>
  <c r="A3"/>
  <c r="D5" l="1"/>
  <c r="D5" i="27" s="1"/>
  <c r="F5"/>
  <c r="X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I6"/>
  <c r="AH6"/>
  <c r="AG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V6" i="5" l="1"/>
  <c r="AE5" i="26"/>
  <c r="AG5" s="1"/>
  <c r="E5" i="27"/>
  <c r="H6" i="24"/>
  <c r="W6" i="20"/>
  <c r="E6" i="24"/>
  <c r="Q6" i="4"/>
  <c r="I6"/>
  <c r="AC6" i="16"/>
  <c r="AB6"/>
  <c r="AA6"/>
  <c r="W6"/>
  <c r="V6"/>
  <c r="U6"/>
  <c r="S6"/>
  <c r="R6"/>
  <c r="I5" i="5" l="1"/>
  <c r="P5" i="9"/>
  <c r="D6" i="26"/>
  <c r="M6"/>
  <c r="C5" i="24" l="1"/>
  <c r="E5" i="16"/>
  <c r="I5" s="1"/>
  <c r="D5"/>
  <c r="H5" s="1"/>
  <c r="C5"/>
  <c r="B5"/>
  <c r="A5"/>
  <c r="C4" i="24"/>
  <c r="E4" i="16"/>
  <c r="I4" s="1"/>
  <c r="D4"/>
  <c r="H4" s="1"/>
  <c r="C4"/>
  <c r="B4"/>
  <c r="A4"/>
  <c r="C3" i="24"/>
  <c r="E3" i="16"/>
  <c r="I3" s="1"/>
  <c r="D3"/>
  <c r="H3" s="1"/>
  <c r="C3"/>
  <c r="B3"/>
  <c r="A3"/>
  <c r="BZ4" i="24" l="1"/>
  <c r="R4" i="9" s="1"/>
  <c r="BZ3" i="24"/>
  <c r="R3" i="9" s="1"/>
  <c r="BZ5" i="24"/>
  <c r="R5" i="9" s="1"/>
  <c r="P4" i="16"/>
  <c r="N4" s="1"/>
  <c r="P5"/>
  <c r="N5" s="1"/>
  <c r="L4"/>
  <c r="K4"/>
  <c r="J4"/>
  <c r="L3"/>
  <c r="K3"/>
  <c r="J3"/>
  <c r="L5"/>
  <c r="J5"/>
  <c r="K5"/>
  <c r="S4" i="9"/>
  <c r="S3"/>
  <c r="S5"/>
  <c r="B5" i="14"/>
  <c r="A5"/>
  <c r="B4"/>
  <c r="A4"/>
  <c r="B3"/>
  <c r="A3"/>
  <c r="G6" i="12"/>
  <c r="T6" i="16" l="1"/>
  <c r="O4"/>
  <c r="O3"/>
  <c r="P3"/>
  <c r="N3" s="1"/>
  <c r="O5"/>
  <c r="AN6"/>
  <c r="M4" l="1"/>
  <c r="H4" i="1" s="1"/>
  <c r="Q4" i="16"/>
  <c r="R4" i="10" s="1"/>
  <c r="J6" i="16"/>
  <c r="Q5"/>
  <c r="R5" i="10" s="1"/>
  <c r="M5" i="16"/>
  <c r="H5" i="1" s="1"/>
  <c r="M3" i="16"/>
  <c r="H3" i="1" s="1"/>
  <c r="Q3" i="16"/>
  <c r="R3" i="10" s="1"/>
  <c r="L6" i="16"/>
  <c r="K6"/>
  <c r="I6"/>
  <c r="C6" i="24"/>
  <c r="H6" i="16"/>
  <c r="C5" i="12"/>
  <c r="B5"/>
  <c r="A5"/>
  <c r="C4"/>
  <c r="B4"/>
  <c r="A4"/>
  <c r="C3"/>
  <c r="B3"/>
  <c r="A3"/>
  <c r="F6"/>
  <c r="P6" i="16" l="1"/>
  <c r="O6"/>
  <c r="BZ6" i="24"/>
  <c r="R6" i="9"/>
  <c r="E6" i="13"/>
  <c r="D6"/>
  <c r="N6" i="16" l="1"/>
  <c r="Q6"/>
  <c r="R6" i="10"/>
  <c r="M6" i="16"/>
  <c r="M5" i="13" l="1"/>
  <c r="P5" i="14" s="1"/>
  <c r="C5" i="13"/>
  <c r="F5" s="1"/>
  <c r="B5"/>
  <c r="A5"/>
  <c r="M4"/>
  <c r="P4" i="14" s="1"/>
  <c r="C4" i="13"/>
  <c r="B4"/>
  <c r="A4"/>
  <c r="M3"/>
  <c r="P3" i="14" s="1"/>
  <c r="C3" i="13"/>
  <c r="B3"/>
  <c r="A3"/>
  <c r="G3" l="1"/>
  <c r="H3"/>
  <c r="G4"/>
  <c r="H4"/>
  <c r="G5"/>
  <c r="H5"/>
  <c r="D5" i="25"/>
  <c r="A5"/>
  <c r="C4"/>
  <c r="B4"/>
  <c r="A4"/>
  <c r="C3"/>
  <c r="B3"/>
  <c r="A3"/>
  <c r="C2"/>
  <c r="B2"/>
  <c r="A2"/>
  <c r="M6" i="1"/>
  <c r="K6"/>
  <c r="P6" i="14" l="1"/>
  <c r="I5" i="1"/>
  <c r="I4"/>
  <c r="I3"/>
  <c r="G3" s="1"/>
  <c r="F6" l="1"/>
  <c r="I6" l="1"/>
  <c r="J6"/>
  <c r="J4" i="5" l="1"/>
  <c r="J5"/>
  <c r="J3"/>
  <c r="S6" i="9" l="1"/>
  <c r="G4" i="1"/>
  <c r="G5"/>
  <c r="G6" l="1"/>
  <c r="H6" l="1"/>
  <c r="H3" i="27" l="1"/>
  <c r="M6" i="13"/>
  <c r="AE3" i="26"/>
  <c r="AG3" s="1"/>
  <c r="AG4"/>
  <c r="AF6"/>
  <c r="D4" i="27"/>
  <c r="E3"/>
  <c r="E4"/>
  <c r="I3" i="5" l="1"/>
  <c r="P3" i="9"/>
  <c r="I4" i="5"/>
  <c r="P4" i="9"/>
  <c r="J6" i="5"/>
  <c r="D6" i="27"/>
  <c r="E6"/>
  <c r="J3" i="13"/>
  <c r="K3"/>
  <c r="J5"/>
  <c r="K5"/>
  <c r="V6" i="26"/>
  <c r="F4" i="27"/>
  <c r="V3"/>
  <c r="H4"/>
  <c r="K4" i="13"/>
  <c r="F6"/>
  <c r="F3" i="27"/>
  <c r="J4" i="13"/>
  <c r="H5" i="27"/>
  <c r="G6" i="13"/>
  <c r="J4" i="27" l="1"/>
  <c r="X4"/>
  <c r="I5"/>
  <c r="W5"/>
  <c r="G5"/>
  <c r="V5"/>
  <c r="J5"/>
  <c r="X5"/>
  <c r="I3"/>
  <c r="W3"/>
  <c r="I4"/>
  <c r="W4"/>
  <c r="J3"/>
  <c r="X3"/>
  <c r="V4"/>
  <c r="N5" i="13"/>
  <c r="G3" i="27"/>
  <c r="N3" i="13"/>
  <c r="AG6" i="26"/>
  <c r="I6" i="13"/>
  <c r="G4" i="27"/>
  <c r="N4" i="13"/>
  <c r="J6"/>
  <c r="AE6" i="26"/>
  <c r="K6" i="13"/>
  <c r="H6"/>
  <c r="F6" i="27"/>
  <c r="P6" i="9" l="1"/>
  <c r="I6" i="5"/>
  <c r="L4" i="13"/>
  <c r="E4" i="1" s="1"/>
  <c r="L4" s="1"/>
  <c r="L4" i="9"/>
  <c r="I6" i="27"/>
  <c r="L3" i="13"/>
  <c r="E3" i="1" s="1"/>
  <c r="L3" s="1"/>
  <c r="L3" i="9"/>
  <c r="L5" i="13"/>
  <c r="E5" i="1" s="1"/>
  <c r="L5" s="1"/>
  <c r="L5" i="9"/>
  <c r="J6" i="27"/>
  <c r="H6"/>
  <c r="N6" i="13"/>
  <c r="G6" i="27"/>
  <c r="U5" i="5" l="1"/>
  <c r="U4"/>
  <c r="U3"/>
  <c r="C4" i="23"/>
  <c r="C5"/>
  <c r="O3" i="9"/>
  <c r="F3" i="5" s="1"/>
  <c r="H3" s="1"/>
  <c r="O5" i="9"/>
  <c r="F5" i="5" s="1"/>
  <c r="H5" s="1"/>
  <c r="O4" i="9"/>
  <c r="F4" i="5" s="1"/>
  <c r="H4" s="1"/>
  <c r="L6" i="9"/>
  <c r="L6" i="13"/>
  <c r="K4" i="9" l="1"/>
  <c r="P4" i="10" s="1"/>
  <c r="E4" i="23"/>
  <c r="K5" i="9"/>
  <c r="P5" i="10" s="1"/>
  <c r="E5" i="23"/>
  <c r="O5" i="1"/>
  <c r="N5" i="9" s="1"/>
  <c r="K5" i="5" s="1"/>
  <c r="O4" i="1"/>
  <c r="N4" i="9" s="1"/>
  <c r="K4" i="5" s="1"/>
  <c r="W4"/>
  <c r="K3" i="9"/>
  <c r="P3" i="10" s="1"/>
  <c r="O6" i="9"/>
  <c r="O3" i="1"/>
  <c r="N3" i="9" s="1"/>
  <c r="K3" i="5" s="1"/>
  <c r="F6"/>
  <c r="N6" i="1"/>
  <c r="E6"/>
  <c r="L6"/>
  <c r="P4" i="5" l="1"/>
  <c r="W5"/>
  <c r="W3"/>
  <c r="K6" i="9"/>
  <c r="H6" i="5"/>
  <c r="D6" i="23"/>
  <c r="P3" i="5" l="1"/>
  <c r="P5"/>
  <c r="P6" i="10"/>
  <c r="U6" i="5"/>
  <c r="E6" i="23"/>
  <c r="C6"/>
  <c r="O6" i="1"/>
  <c r="N6" i="9" l="1"/>
  <c r="P6" i="5"/>
  <c r="W6"/>
  <c r="K6" l="1"/>
  <c r="Q6" l="1"/>
</calcChain>
</file>

<file path=xl/sharedStrings.xml><?xml version="1.0" encoding="utf-8"?>
<sst xmlns="http://schemas.openxmlformats.org/spreadsheetml/2006/main" count="859" uniqueCount="542">
  <si>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</si>
  <si>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</si>
  <si>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</si>
  <si>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</si>
  <si>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</si>
  <si>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</si>
  <si>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</si>
  <si>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</si>
  <si>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</si>
  <si>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</si>
  <si>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</si>
  <si>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</si>
  <si>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</si>
  <si>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</si>
  <si>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</si>
  <si>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</si>
  <si>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</si>
  <si>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</si>
  <si>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</si>
  <si>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</si>
  <si>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</si>
  <si>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</si>
  <si>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</si>
  <si>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</si>
  <si>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</si>
  <si>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</si>
  <si>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</si>
  <si>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</si>
  <si>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</si>
  <si>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</si>
  <si>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</si>
  <si>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</si>
  <si>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</si>
  <si>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</si>
  <si>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</si>
  <si>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</si>
  <si>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</si>
  <si>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</si>
  <si>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</si>
  <si>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</si>
  <si>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</si>
  <si>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</si>
  <si>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</si>
  <si>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</si>
  <si>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</si>
  <si>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</si>
  <si>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</si>
  <si>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</si>
  <si>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</si>
  <si>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</si>
  <si>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</si>
  <si>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</si>
  <si>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</si>
  <si>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</si>
  <si>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</si>
  <si>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</si>
  <si>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</si>
  <si>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</si>
  <si>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</si>
  <si>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</si>
  <si>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</si>
  <si>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</si>
  <si>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</si>
  <si>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</si>
  <si>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</si>
  <si>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</si>
  <si>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</si>
  <si>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</si>
  <si>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</si>
  <si>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</si>
  <si>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</si>
  <si>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</si>
  <si>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</si>
  <si>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</si>
  <si>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</si>
  <si>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</si>
  <si>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</si>
  <si>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</si>
  <si>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</si>
  <si>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</si>
  <si>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</si>
  <si>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</si>
  <si>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</si>
  <si>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</si>
  <si>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</si>
  <si>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</si>
  <si>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</si>
  <si>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</si>
  <si>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</si>
  <si>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</si>
  <si>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</si>
  <si>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</si>
  <si>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</si>
  <si>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</si>
  <si>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</si>
  <si>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</si>
  <si>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</si>
  <si>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</si>
  <si>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</si>
  <si>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</si>
  <si>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</si>
  <si>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</si>
  <si>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</si>
  <si>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</si>
  <si>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</si>
  <si>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</si>
  <si>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</si>
  <si>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</si>
  <si>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</si>
  <si>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</si>
  <si>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</si>
  <si>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</si>
  <si>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</si>
  <si>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</si>
  <si>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</si>
  <si>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</si>
  <si>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</si>
  <si>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</si>
  <si>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</si>
  <si>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</si>
  <si>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</si>
  <si>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</si>
  <si>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</si>
  <si>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</si>
  <si>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</si>
  <si>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</si>
  <si>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</si>
  <si>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</si>
  <si>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</si>
  <si>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</si>
  <si>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</si>
  <si>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</si>
  <si>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</si>
  <si>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</si>
  <si>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</si>
  <si>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</si>
  <si>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</si>
  <si>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</si>
  <si>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</si>
  <si>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</si>
  <si>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</si>
  <si>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</si>
  <si>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</si>
  <si>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</si>
  <si>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</si>
  <si>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</si>
  <si>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</si>
  <si>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</si>
  <si>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</si>
  <si>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</si>
  <si>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</si>
  <si>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</si>
  <si>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</si>
  <si>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</si>
  <si>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</si>
  <si>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</si>
  <si>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</si>
  <si>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</si>
  <si>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</si>
  <si>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</si>
  <si>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</si>
  <si>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</si>
  <si>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</si>
  <si>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</si>
  <si>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</si>
  <si>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</si>
  <si>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</si>
  <si>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</si>
  <si>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</si>
  <si>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</si>
  <si>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</si>
  <si>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</si>
  <si>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</si>
  <si>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</si>
  <si>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</si>
  <si>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</si>
  <si>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</si>
  <si>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</si>
  <si>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</si>
  <si>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</si>
  <si>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</si>
  <si>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</si>
  <si>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</si>
  <si>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</si>
  <si>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</si>
  <si>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</si>
  <si>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</si>
  <si>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</si>
  <si>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</si>
  <si>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</si>
  <si>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</si>
  <si>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</si>
  <si>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</si>
  <si>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</si>
  <si>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</si>
  <si>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</si>
  <si>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</si>
  <si>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</si>
  <si>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</si>
  <si>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</si>
  <si>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</si>
  <si>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</si>
  <si>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</si>
  <si>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</si>
  <si>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</si>
  <si>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</si>
  <si>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</si>
  <si>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</si>
  <si>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</si>
  <si>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</si>
  <si>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</si>
  <si>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</si>
  <si>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</si>
  <si>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</si>
  <si>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</si>
  <si>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</si>
  <si>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</si>
  <si>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</si>
  <si>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</si>
  <si>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</si>
  <si>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</si>
  <si>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</si>
  <si>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</si>
  <si>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</si>
  <si>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</si>
  <si>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</si>
  <si>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</si>
  <si>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</si>
  <si>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</si>
  <si>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</si>
  <si>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</si>
  <si>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</si>
  <si>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</si>
  <si>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</si>
  <si>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</si>
  <si>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</si>
  <si>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</si>
  <si>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</si>
  <si>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</si>
  <si>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</si>
  <si>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</si>
  <si>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</si>
  <si>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</si>
  <si>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</si>
  <si>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</si>
  <si>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</si>
  <si>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</si>
  <si>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</si>
  <si>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</si>
  <si>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</si>
  <si>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</si>
  <si>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</si>
  <si>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</si>
  <si>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</si>
  <si>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</si>
  <si>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</si>
  <si>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</si>
  <si>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</si>
  <si>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</si>
  <si>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</si>
  <si>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</si>
  <si>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</si>
  <si>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</si>
  <si>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</si>
  <si>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</si>
  <si>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</si>
  <si>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</si>
  <si>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</si>
  <si>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</si>
  <si>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</si>
  <si>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</si>
  <si>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</si>
  <si>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</si>
  <si>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</si>
  <si>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</si>
  <si>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</si>
  <si>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</si>
  <si>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</si>
  <si>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</si>
  <si>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</si>
  <si>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</si>
  <si>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</si>
  <si>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</si>
  <si>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</si>
  <si>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</si>
  <si>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</si>
  <si>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</si>
  <si>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</si>
  <si>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</si>
  <si>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</si>
  <si>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</si>
  <si>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</si>
  <si>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</si>
  <si>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</si>
  <si>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</si>
  <si>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</si>
  <si>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</si>
  <si>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</si>
  <si>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</si>
  <si>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</si>
  <si>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</si>
  <si>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</si>
  <si>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</si>
  <si>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</si>
  <si>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</si>
  <si>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</si>
  <si>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</si>
  <si>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</si>
  <si>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</si>
  <si>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</si>
  <si>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</si>
  <si>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</si>
  <si>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</si>
  <si>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</si>
  <si>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</si>
  <si>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</si>
  <si>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</si>
  <si>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</si>
  <si>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</si>
  <si>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</si>
  <si>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</si>
  <si>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</si>
  <si>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</si>
  <si>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</si>
  <si>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</si>
  <si>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</si>
  <si>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</si>
  <si>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</si>
  <si>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</si>
  <si>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</si>
  <si>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</si>
  <si>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</si>
  <si>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</si>
  <si>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</si>
  <si>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</si>
  <si>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</si>
  <si>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</si>
  <si>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</si>
  <si>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</si>
  <si>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</si>
  <si>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</si>
  <si>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</si>
  <si>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</si>
  <si>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</si>
  <si>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</si>
  <si>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</si>
  <si>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</si>
  <si>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</si>
  <si>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</si>
  <si>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</si>
  <si>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</si>
  <si>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</si>
  <si>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</si>
  <si>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</si>
  <si>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</si>
  <si>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</si>
  <si>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</si>
  <si>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</si>
  <si>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</si>
  <si>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</si>
  <si>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</si>
  <si>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</si>
  <si>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</si>
  <si>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</si>
  <si>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</si>
  <si>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</si>
  <si>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</si>
  <si>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</si>
  <si>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</si>
  <si>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</si>
  <si>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</si>
  <si>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</si>
  <si>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</si>
  <si>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</si>
  <si>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</si>
  <si>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</si>
  <si>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</si>
  <si>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</si>
  <si>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</si>
  <si>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</si>
  <si>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</si>
  <si>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</si>
  <si>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</si>
  <si>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</si>
  <si>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</si>
  <si>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</si>
  <si>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</si>
  <si>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</si>
  <si>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</si>
  <si>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</si>
  <si>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</si>
  <si>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</si>
  <si>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</si>
  <si>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</si>
  <si>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</si>
  <si>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</si>
  <si>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</si>
  <si>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</si>
  <si>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</si>
  <si>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</si>
  <si>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</si>
  <si>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</si>
  <si>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</si>
  <si>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</si>
  <si>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</si>
  <si>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</si>
  <si>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</si>
  <si>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</si>
  <si>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</si>
  <si>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</si>
  <si>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</si>
  <si>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</si>
  <si>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</si>
  <si>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</si>
  <si>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</si>
  <si>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</si>
  <si>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</si>
  <si>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</si>
  <si>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</si>
  <si>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</si>
  <si>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</si>
  <si>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</si>
  <si>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</si>
  <si>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</si>
  <si>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</si>
  <si>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</si>
  <si>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</si>
  <si>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</si>
  <si>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</si>
  <si>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</si>
  <si>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</si>
  <si>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</si>
  <si>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</si>
  <si>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</si>
  <si>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</si>
  <si>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</si>
  <si>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</si>
  <si>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</si>
  <si>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</si>
  <si>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</si>
  <si>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</si>
  <si>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</si>
  <si>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</si>
  <si>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</si>
  <si>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</si>
  <si>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</si>
  <si>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</si>
  <si>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</si>
  <si>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</si>
  <si>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</si>
  <si>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</si>
  <si>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</si>
  <si>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</si>
  <si>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</si>
  <si>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</si>
  <si>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</si>
  <si>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</si>
  <si>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</si>
  <si>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</si>
  <si>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</si>
  <si>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</si>
  <si>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</si>
  <si>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</si>
  <si>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</si>
  <si>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</si>
  <si>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</si>
  <si>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</si>
  <si>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</si>
  <si>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</si>
  <si>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</si>
  <si>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</si>
  <si>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</si>
  <si>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</si>
  <si>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</si>
  <si>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</si>
  <si>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</si>
  <si>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</si>
  <si>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</si>
  <si>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</si>
  <si>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</si>
  <si>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</si>
  <si>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</si>
  <si>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</si>
  <si>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</si>
  <si>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</si>
  <si>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</si>
  <si>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</si>
  <si>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</si>
  <si>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</si>
  <si>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</si>
  <si>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</si>
  <si>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</si>
  <si>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</si>
  <si>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</si>
  <si>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</si>
  <si>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</si>
  <si>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</si>
  <si>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ΔΟΛΟΣ</t>
  </si>
  <si>
    <t>7,4 + 11</t>
  </si>
  <si>
    <t>έπρεπε ΝΑ χρεώσει</t>
  </si>
  <si>
    <t>χρέωσε</t>
  </si>
  <si>
    <t>ΤΟΓΚΑ</t>
  </si>
  <si>
    <t>παγιοΑναλ</t>
  </si>
  <si>
    <t>δικαιωματαΑναλ</t>
  </si>
  <si>
    <t>2α φυλα</t>
  </si>
  <si>
    <t>???</t>
  </si>
  <si>
    <t>2'φύλλα =4</t>
  </si>
  <si>
    <t>ΔΕΝ</t>
  </si>
  <si>
    <t>διαγυγόντα ταμεία &amp; χαρτόσημα</t>
  </si>
  <si>
    <t>διαφυγών φόρος εισοδήματος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</si>
  <si>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</si>
  <si>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</si>
  <si>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</si>
  <si>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</si>
  <si>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</si>
  <si>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</si>
  <si>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</si>
  <si>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επρεπεΒάσει ΑΓΑΠΕ</t>
  </si>
  <si>
    <t>επρεπεΒάσει Ζηλ</t>
  </si>
  <si>
    <t>1με2</t>
  </si>
  <si>
    <t>δανειο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</si>
  <si>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</si>
  <si>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</si>
  <si>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</si>
  <si>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</si>
  <si>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</si>
  <si>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</si>
  <si>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</si>
  <si>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</si>
  <si>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</si>
  <si>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ζημία</t>
  </si>
  <si>
    <t>καθεστώς ΤΟΓΚΑΣ</t>
  </si>
  <si>
    <t>ΙΗ</t>
  </si>
  <si>
    <t>219-43συζ</t>
  </si>
  <si>
    <t>έγγραφο εθνικης ΜΑΛΛΟΝ … ΜΕ ΥΠΕΡπληρωθέντες ΤΟΚΟΥΣ = 700.346δρχ {= 2.055,31€</t>
  </si>
  <si>
    <t>7395Κ</t>
  </si>
  <si>
    <t xml:space="preserve">219-43 </t>
  </si>
  <si>
    <t>2ο</t>
  </si>
  <si>
    <t>δανείου ...κύρου 2.500.000δρχ    ΕΞΟΦΛΗΣΗ</t>
  </si>
  <si>
    <t>υποθήκης ...κύρου 2.500.000δρχ  ΕΞΑΛΕΙΨΗ</t>
  </si>
  <si>
    <t>τόκοι δανείου ...κύρου [ =προυπολογιζόμενοι VS πληρωμένοι]</t>
  </si>
  <si>
    <t>τραπεζα ;;;??? [= …???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</si>
</sst>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43" fontId="18" fillId="0" borderId="1" xfId="1" applyFont="1" applyBorder="1"/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43" fontId="27" fillId="0" borderId="1" xfId="1" applyFont="1" applyFill="1" applyBorder="1" applyAlignment="1"/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12" borderId="9" xfId="1" applyFont="1" applyFill="1" applyBorder="1" applyAlignment="1">
      <alignment horizontal="center" vertical="center" wrapText="1"/>
    </xf>
    <xf numFmtId="164" fontId="17" fillId="12" borderId="14" xfId="1" applyNumberFormat="1" applyFont="1" applyFill="1" applyBorder="1"/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164" fontId="18" fillId="9" borderId="1" xfId="1" applyNumberFormat="1" applyFont="1" applyFill="1" applyBorder="1" applyAlignment="1"/>
    <xf numFmtId="0" fontId="27" fillId="0" borderId="0" xfId="0" applyFont="1" applyFill="1" applyBorder="1" applyAlignment="1">
      <alignment horizontal="left" wrapText="1"/>
    </xf>
    <xf numFmtId="43" fontId="18" fillId="12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43" fontId="19" fillId="12" borderId="13" xfId="1" applyFont="1" applyFill="1" applyBorder="1" applyAlignment="1">
      <alignment horizontal="right"/>
    </xf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43" fontId="17" fillId="0" borderId="14" xfId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0" borderId="1" xfId="1" applyFont="1" applyFill="1" applyBorder="1"/>
    <xf numFmtId="0" fontId="17" fillId="0" borderId="14" xfId="0" applyFont="1" applyFill="1" applyBorder="1" applyAlignment="1">
      <alignment horizontal="left"/>
    </xf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2" borderId="18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/>
    </xf>
    <xf numFmtId="164" fontId="10" fillId="0" borderId="1" xfId="1" applyNumberFormat="1" applyFont="1" applyFill="1" applyBorder="1"/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3" borderId="1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43" fontId="41" fillId="0" borderId="1" xfId="1" applyFont="1" applyFill="1" applyBorder="1" applyAlignment="1">
      <alignment horizontal="center" wrapText="1"/>
    </xf>
    <xf numFmtId="0" fontId="41" fillId="0" borderId="14" xfId="0" applyFont="1" applyFill="1" applyBorder="1" applyAlignment="1">
      <alignment horizontal="center" wrapText="1"/>
    </xf>
    <xf numFmtId="43" fontId="41" fillId="0" borderId="14" xfId="0" applyNumberFormat="1" applyFont="1" applyFill="1" applyBorder="1" applyAlignment="1">
      <alignment horizontal="center" wrapText="1"/>
    </xf>
    <xf numFmtId="43" fontId="41" fillId="0" borderId="14" xfId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43" fontId="20" fillId="7" borderId="0" xfId="1" applyFont="1" applyFill="1" applyAlignment="1">
      <alignment horizontal="center" wrapText="1"/>
    </xf>
    <xf numFmtId="43" fontId="41" fillId="0" borderId="0" xfId="1" applyFont="1" applyFill="1" applyAlignment="1">
      <alignment horizontal="center" wrapText="1"/>
    </xf>
    <xf numFmtId="43" fontId="22" fillId="0" borderId="1" xfId="1" applyFont="1" applyFill="1" applyBorder="1" applyAlignment="1">
      <alignment horizontal="right" vertical="center"/>
    </xf>
    <xf numFmtId="43" fontId="18" fillId="9" borderId="1" xfId="1" applyFont="1" applyFill="1" applyBorder="1"/>
    <xf numFmtId="43" fontId="29" fillId="7" borderId="12" xfId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12" borderId="14" xfId="1" applyFont="1" applyFill="1" applyBorder="1"/>
    <xf numFmtId="43" fontId="20" fillId="4" borderId="1" xfId="1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14" xfId="1" applyNumberFormat="1" applyFont="1" applyBorder="1"/>
    <xf numFmtId="14" fontId="17" fillId="0" borderId="1" xfId="1" applyNumberFormat="1" applyFont="1" applyFill="1" applyBorder="1" applyAlignment="1">
      <alignment vertical="center"/>
    </xf>
    <xf numFmtId="43" fontId="41" fillId="0" borderId="1" xfId="1" applyFont="1" applyFill="1" applyBorder="1"/>
    <xf numFmtId="43" fontId="20" fillId="0" borderId="9" xfId="1" applyFont="1" applyFill="1" applyBorder="1" applyAlignment="1">
      <alignment wrapText="1"/>
    </xf>
    <xf numFmtId="43" fontId="19" fillId="0" borderId="9" xfId="1" applyFont="1" applyFill="1" applyBorder="1" applyAlignment="1">
      <alignment wrapText="1"/>
    </xf>
    <xf numFmtId="43" fontId="17" fillId="0" borderId="0" xfId="1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34" fillId="0" borderId="14" xfId="1" applyFont="1" applyFill="1" applyBorder="1"/>
    <xf numFmtId="43" fontId="39" fillId="4" borderId="1" xfId="1" applyFont="1" applyFill="1" applyBorder="1" applyAlignment="1">
      <alignment horizontal="center" vertical="center"/>
    </xf>
    <xf numFmtId="43" fontId="36" fillId="0" borderId="1" xfId="1" applyFont="1" applyFill="1" applyBorder="1" applyAlignment="1"/>
    <xf numFmtId="43" fontId="20" fillId="0" borderId="0" xfId="1" applyFont="1" applyAlignment="1">
      <alignment horizontal="center"/>
    </xf>
    <xf numFmtId="164" fontId="23" fillId="0" borderId="0" xfId="1" applyNumberFormat="1" applyFont="1"/>
    <xf numFmtId="43" fontId="41" fillId="0" borderId="0" xfId="1" applyFont="1" applyAlignment="1">
      <alignment horizontal="center"/>
    </xf>
    <xf numFmtId="43" fontId="20" fillId="0" borderId="0" xfId="1" applyFont="1" applyAlignment="1">
      <alignment horizontal="right"/>
    </xf>
    <xf numFmtId="164" fontId="20" fillId="0" borderId="0" xfId="1" applyNumberFormat="1" applyFont="1" applyFill="1" applyBorder="1" applyAlignment="1">
      <alignment horizontal="right"/>
    </xf>
    <xf numFmtId="0" fontId="20" fillId="0" borderId="9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164" fontId="20" fillId="2" borderId="1" xfId="1" applyNumberFormat="1" applyFont="1" applyFill="1" applyBorder="1"/>
    <xf numFmtId="0" fontId="33" fillId="0" borderId="1" xfId="0" applyFont="1" applyBorder="1" applyAlignment="1">
      <alignment horizontal="center"/>
    </xf>
    <xf numFmtId="43" fontId="17" fillId="0" borderId="0" xfId="1" applyFont="1" applyAlignment="1">
      <alignment horizontal="left"/>
    </xf>
    <xf numFmtId="164" fontId="19" fillId="0" borderId="27" xfId="1" applyNumberFormat="1" applyFont="1" applyBorder="1" applyAlignment="1">
      <alignment horizontal="center" vertical="center" wrapText="1"/>
    </xf>
    <xf numFmtId="43" fontId="46" fillId="7" borderId="0" xfId="1" applyFont="1" applyFill="1"/>
    <xf numFmtId="43" fontId="32" fillId="0" borderId="0" xfId="1" applyFont="1"/>
    <xf numFmtId="43" fontId="47" fillId="0" borderId="0" xfId="1" applyFont="1"/>
    <xf numFmtId="43" fontId="47" fillId="0" borderId="0" xfId="1" applyFont="1" applyFill="1"/>
    <xf numFmtId="43" fontId="32" fillId="7" borderId="0" xfId="1" applyFont="1" applyFill="1"/>
    <xf numFmtId="43" fontId="19" fillId="4" borderId="10" xfId="1" applyFont="1" applyFill="1" applyBorder="1" applyAlignment="1">
      <alignment horizontal="center" vertical="center" wrapText="1"/>
    </xf>
    <xf numFmtId="43" fontId="39" fillId="4" borderId="1" xfId="1" applyFont="1" applyFill="1" applyBorder="1"/>
    <xf numFmtId="43" fontId="16" fillId="0" borderId="14" xfId="1" applyFont="1" applyFill="1" applyBorder="1" applyAlignment="1">
      <alignment horizontal="right" vertical="center"/>
    </xf>
    <xf numFmtId="43" fontId="20" fillId="12" borderId="14" xfId="1" applyFont="1" applyFill="1" applyBorder="1" applyAlignment="1">
      <alignment horizontal="center" wrapText="1"/>
    </xf>
    <xf numFmtId="43" fontId="20" fillId="0" borderId="14" xfId="0" applyNumberFormat="1" applyFont="1" applyFill="1" applyBorder="1" applyAlignment="1">
      <alignment horizontal="center" wrapText="1"/>
    </xf>
    <xf numFmtId="43" fontId="17" fillId="12" borderId="14" xfId="1" applyFont="1" applyFill="1" applyBorder="1" applyAlignment="1">
      <alignment horizontal="right" vertical="center"/>
    </xf>
    <xf numFmtId="0" fontId="18" fillId="6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43" fontId="20" fillId="0" borderId="1" xfId="1" applyFont="1" applyFill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43" fontId="20" fillId="4" borderId="0" xfId="1" applyFont="1" applyFill="1"/>
    <xf numFmtId="0" fontId="41" fillId="3" borderId="1" xfId="0" applyFont="1" applyFill="1" applyBorder="1"/>
    <xf numFmtId="0" fontId="33" fillId="0" borderId="0" xfId="0" applyFont="1" applyAlignment="1">
      <alignment horizontal="right"/>
    </xf>
    <xf numFmtId="164" fontId="20" fillId="12" borderId="14" xfId="1" applyNumberFormat="1" applyFont="1" applyFill="1" applyBorder="1"/>
    <xf numFmtId="43" fontId="19" fillId="12" borderId="14" xfId="1" applyFont="1" applyFill="1" applyBorder="1"/>
    <xf numFmtId="164" fontId="19" fillId="12" borderId="14" xfId="1" applyNumberFormat="1" applyFont="1" applyFill="1" applyBorder="1"/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5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13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19" fillId="7" borderId="7" xfId="1" applyFont="1" applyFill="1" applyBorder="1" applyAlignment="1">
      <alignment horizontal="center" vertical="center" wrapText="1"/>
    </xf>
    <xf numFmtId="43" fontId="1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9" fillId="7" borderId="15" xfId="1" applyFont="1" applyFill="1" applyBorder="1" applyAlignment="1">
      <alignment horizontal="center" vertical="center" wrapText="1"/>
    </xf>
    <xf numFmtId="43" fontId="19" fillId="7" borderId="10" xfId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32" fillId="5" borderId="25" xfId="0" applyFont="1" applyFill="1" applyBorder="1" applyAlignment="1">
      <alignment horizontal="center" vertical="center" wrapText="1"/>
    </xf>
    <xf numFmtId="0" fontId="32" fillId="5" borderId="28" xfId="0" applyFont="1" applyFill="1" applyBorder="1" applyAlignment="1">
      <alignment horizontal="center" vertical="center" wrapText="1"/>
    </xf>
    <xf numFmtId="164" fontId="29" fillId="4" borderId="15" xfId="1" applyNumberFormat="1" applyFont="1" applyFill="1" applyBorder="1" applyAlignment="1">
      <alignment horizontal="center" vertical="center" wrapText="1"/>
    </xf>
    <xf numFmtId="164" fontId="29" fillId="4" borderId="10" xfId="1" applyNumberFormat="1" applyFont="1" applyFill="1" applyBorder="1" applyAlignment="1">
      <alignment horizontal="center" vertical="center" wrapText="1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4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7.28515625" style="8" bestFit="1" customWidth="1"/>
    <col min="2" max="2" width="9" style="132" customWidth="1"/>
    <col min="3" max="3" width="60.42578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140625" style="2" customWidth="1"/>
    <col min="17" max="17" width="3.85546875" style="3" customWidth="1"/>
    <col min="18" max="18" width="7.28515625" style="3" customWidth="1"/>
    <col min="19" max="19" width="7" style="3" customWidth="1"/>
    <col min="20" max="20" width="5.7109375" style="9" customWidth="1"/>
    <col min="21" max="21" width="16.7109375" style="3" customWidth="1"/>
    <col min="22" max="22" width="8" style="3" customWidth="1"/>
    <col min="23" max="23" width="11.7109375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7" t="s">
        <v>1</v>
      </c>
      <c r="B1" s="439" t="s">
        <v>2</v>
      </c>
      <c r="C1" s="441" t="s">
        <v>0</v>
      </c>
      <c r="D1" s="443" t="s">
        <v>62</v>
      </c>
      <c r="E1" s="445" t="s">
        <v>83</v>
      </c>
      <c r="F1" s="446"/>
      <c r="G1" s="446"/>
      <c r="H1" s="446"/>
      <c r="I1" s="446"/>
      <c r="J1" s="446"/>
      <c r="K1" s="446"/>
      <c r="L1" s="431" t="s">
        <v>369</v>
      </c>
      <c r="M1" s="431"/>
      <c r="N1" s="429" t="s">
        <v>63</v>
      </c>
      <c r="O1" s="430"/>
      <c r="P1" s="432" t="s">
        <v>29</v>
      </c>
      <c r="Q1" s="433"/>
      <c r="R1" s="433"/>
      <c r="S1" s="433"/>
      <c r="T1" s="433"/>
      <c r="U1" s="433"/>
      <c r="V1" s="433"/>
      <c r="W1" s="433"/>
      <c r="X1" s="433"/>
      <c r="Y1" s="434"/>
    </row>
    <row r="2" spans="1:25" ht="12" thickBot="1">
      <c r="A2" s="438"/>
      <c r="B2" s="440"/>
      <c r="C2" s="442"/>
      <c r="D2" s="444"/>
      <c r="E2" s="88" t="s">
        <v>92</v>
      </c>
      <c r="F2" s="88" t="s">
        <v>3</v>
      </c>
      <c r="G2" s="88" t="s">
        <v>144</v>
      </c>
      <c r="H2" s="88" t="s">
        <v>93</v>
      </c>
      <c r="I2" s="88" t="s">
        <v>94</v>
      </c>
      <c r="J2" s="88" t="s">
        <v>95</v>
      </c>
      <c r="K2" s="98" t="s">
        <v>142</v>
      </c>
      <c r="L2" s="63" t="s">
        <v>23</v>
      </c>
      <c r="M2" s="150" t="s">
        <v>69</v>
      </c>
      <c r="N2" s="142" t="s">
        <v>23</v>
      </c>
      <c r="O2" s="97" t="s">
        <v>143</v>
      </c>
      <c r="P2" s="387">
        <v>1</v>
      </c>
      <c r="Q2" s="151" t="s">
        <v>226</v>
      </c>
      <c r="R2" s="151" t="s">
        <v>227</v>
      </c>
      <c r="S2" s="151" t="s">
        <v>228</v>
      </c>
      <c r="T2" s="399" t="s">
        <v>229</v>
      </c>
      <c r="U2" s="151" t="s">
        <v>376</v>
      </c>
      <c r="V2" s="151" t="s">
        <v>377</v>
      </c>
      <c r="W2" s="151"/>
      <c r="X2" s="151"/>
      <c r="Y2" s="152"/>
    </row>
    <row r="3" spans="1:25" s="5" customFormat="1">
      <c r="A3" s="327" t="s">
        <v>537</v>
      </c>
      <c r="B3" s="383">
        <v>38567</v>
      </c>
      <c r="C3" s="321" t="s">
        <v>538</v>
      </c>
      <c r="D3" s="322"/>
      <c r="E3" s="323">
        <f>'2-δικαιώμ'!L3</f>
        <v>10.68</v>
      </c>
      <c r="F3" s="324">
        <f>'3-φύλλα2α'!F3</f>
        <v>4</v>
      </c>
      <c r="G3" s="324">
        <f>'4-πολλυπρ'!P3</f>
        <v>16</v>
      </c>
      <c r="H3" s="322">
        <f>'5-αντίγρ'!M3</f>
        <v>14.24</v>
      </c>
      <c r="I3" s="322">
        <f>'6-μεταγρ'!I3</f>
        <v>0</v>
      </c>
      <c r="J3" s="322">
        <f>'7-προςΔΟΥ'!E3</f>
        <v>0</v>
      </c>
      <c r="K3" s="322"/>
      <c r="L3" s="323">
        <f t="shared" ref="L3:L5" si="0">E3+F3+G3+H3+I3+J3+K3</f>
        <v>44.92</v>
      </c>
      <c r="M3" s="323">
        <v>24</v>
      </c>
      <c r="N3" s="325">
        <f>M3-P3-'14-βιβλΕσ'!M3</f>
        <v>22.68</v>
      </c>
      <c r="O3" s="325">
        <f t="shared" ref="O3:O5" si="1">L3-N3</f>
        <v>22.240000000000002</v>
      </c>
      <c r="P3" s="386"/>
      <c r="Q3" s="326"/>
      <c r="R3" s="326"/>
      <c r="S3" s="326"/>
      <c r="T3" s="400">
        <v>14</v>
      </c>
      <c r="U3" s="423"/>
      <c r="V3" s="326"/>
      <c r="W3" s="326"/>
      <c r="X3" s="73"/>
      <c r="Y3" s="73"/>
    </row>
    <row r="4" spans="1:25" s="5" customFormat="1">
      <c r="A4" s="327"/>
      <c r="B4" s="383"/>
      <c r="C4" s="321" t="s">
        <v>539</v>
      </c>
      <c r="D4" s="322"/>
      <c r="E4" s="323">
        <f>'2-δικαιώμ'!L4</f>
        <v>10.68</v>
      </c>
      <c r="F4" s="324">
        <f>'3-φύλλα2α'!F4</f>
        <v>4</v>
      </c>
      <c r="G4" s="324">
        <f>'4-πολλυπρ'!P4</f>
        <v>16</v>
      </c>
      <c r="H4" s="322">
        <f>'5-αντίγρ'!M4</f>
        <v>0</v>
      </c>
      <c r="I4" s="322">
        <f>'6-μεταγρ'!I4</f>
        <v>12</v>
      </c>
      <c r="J4" s="322">
        <f>'7-προςΔΟΥ'!E4</f>
        <v>0</v>
      </c>
      <c r="K4" s="322"/>
      <c r="L4" s="323">
        <f t="shared" si="0"/>
        <v>42.68</v>
      </c>
      <c r="M4" s="323"/>
      <c r="N4" s="325">
        <f>M4-P4-'14-βιβλΕσ'!M4</f>
        <v>0</v>
      </c>
      <c r="O4" s="325">
        <f t="shared" si="1"/>
        <v>42.68</v>
      </c>
      <c r="P4" s="386"/>
      <c r="Q4" s="326"/>
      <c r="R4" s="326"/>
      <c r="S4" s="326"/>
      <c r="T4" s="400"/>
      <c r="U4" s="423"/>
      <c r="V4" s="326"/>
      <c r="W4" s="326"/>
      <c r="X4" s="73"/>
      <c r="Y4" s="73"/>
    </row>
    <row r="5" spans="1:25" s="5" customFormat="1">
      <c r="A5" s="327"/>
      <c r="B5" s="385"/>
      <c r="C5" s="321" t="s">
        <v>540</v>
      </c>
      <c r="D5" s="349">
        <v>222.22</v>
      </c>
      <c r="E5" s="323">
        <f>'2-δικαιώμ'!L5</f>
        <v>12.946644000000001</v>
      </c>
      <c r="F5" s="324">
        <f>'3-φύλλα2α'!F5</f>
        <v>4</v>
      </c>
      <c r="G5" s="324">
        <f>'4-πολλυπρ'!P5</f>
        <v>16</v>
      </c>
      <c r="H5" s="322">
        <f>'5-αντίγρ'!M5</f>
        <v>0</v>
      </c>
      <c r="I5" s="322">
        <f>'6-μεταγρ'!I5</f>
        <v>0</v>
      </c>
      <c r="J5" s="322">
        <f>'7-προςΔΟΥ'!E5</f>
        <v>0</v>
      </c>
      <c r="K5" s="322"/>
      <c r="L5" s="323">
        <f t="shared" si="0"/>
        <v>32.946643999999999</v>
      </c>
      <c r="M5" s="323"/>
      <c r="N5" s="325">
        <f>M5-P5-'14-βιβλΕσ'!M5</f>
        <v>0</v>
      </c>
      <c r="O5" s="325">
        <f t="shared" si="1"/>
        <v>32.946643999999999</v>
      </c>
      <c r="P5" s="386"/>
      <c r="Q5" s="326"/>
      <c r="R5" s="326"/>
      <c r="S5" s="326"/>
      <c r="T5" s="400"/>
      <c r="U5" s="423"/>
      <c r="V5" s="326"/>
      <c r="W5" s="326"/>
      <c r="X5" s="73"/>
      <c r="Y5" s="73"/>
    </row>
    <row r="6" spans="1:25">
      <c r="A6" s="435" t="s">
        <v>47</v>
      </c>
      <c r="B6" s="436"/>
      <c r="C6" s="436"/>
      <c r="D6" s="436"/>
      <c r="E6" s="37">
        <f t="shared" ref="E6:O6" si="2">SUM(E3:E5)</f>
        <v>34.306643999999999</v>
      </c>
      <c r="F6" s="37">
        <f t="shared" si="2"/>
        <v>12</v>
      </c>
      <c r="G6" s="37">
        <f t="shared" si="2"/>
        <v>48</v>
      </c>
      <c r="H6" s="37">
        <f t="shared" si="2"/>
        <v>14.24</v>
      </c>
      <c r="I6" s="37">
        <f t="shared" si="2"/>
        <v>12</v>
      </c>
      <c r="J6" s="37">
        <f t="shared" si="2"/>
        <v>0</v>
      </c>
      <c r="K6" s="37">
        <f t="shared" si="2"/>
        <v>0</v>
      </c>
      <c r="L6" s="37">
        <f t="shared" si="2"/>
        <v>120.54664399999999</v>
      </c>
      <c r="M6" s="37">
        <f t="shared" si="2"/>
        <v>24</v>
      </c>
      <c r="N6" s="37">
        <f t="shared" si="2"/>
        <v>22.68</v>
      </c>
      <c r="O6" s="37">
        <f t="shared" si="2"/>
        <v>97.866644000000008</v>
      </c>
    </row>
    <row r="8" spans="1:25">
      <c r="P8" s="162" t="s">
        <v>98</v>
      </c>
      <c r="Q8" s="126"/>
      <c r="R8" s="126"/>
      <c r="S8" s="126"/>
      <c r="T8" s="401"/>
      <c r="U8" s="134"/>
      <c r="V8" s="134"/>
      <c r="X8" s="126"/>
      <c r="Y8" s="126"/>
    </row>
    <row r="9" spans="1:25">
      <c r="H9" s="394"/>
      <c r="I9" s="396"/>
      <c r="K9" s="208" t="s">
        <v>498</v>
      </c>
      <c r="L9" s="8"/>
      <c r="M9" s="8"/>
      <c r="Q9" s="116" t="s">
        <v>372</v>
      </c>
      <c r="R9" s="116"/>
      <c r="S9" s="116"/>
      <c r="T9" s="394"/>
      <c r="U9" s="134"/>
      <c r="V9" s="134"/>
      <c r="X9" s="127"/>
      <c r="Y9" s="116"/>
    </row>
    <row r="10" spans="1:25">
      <c r="D10" s="395"/>
      <c r="E10" s="288"/>
      <c r="F10" s="397"/>
      <c r="K10" s="154" t="s">
        <v>230</v>
      </c>
      <c r="L10" s="118"/>
      <c r="M10" s="118"/>
      <c r="Q10" s="116"/>
      <c r="R10" s="116" t="s">
        <v>139</v>
      </c>
      <c r="S10" s="116"/>
      <c r="T10" s="401"/>
      <c r="U10" s="134"/>
      <c r="V10" s="134"/>
      <c r="X10" s="116"/>
    </row>
    <row r="11" spans="1:25">
      <c r="E11" s="288"/>
      <c r="F11" s="397"/>
      <c r="K11" s="207" t="s">
        <v>231</v>
      </c>
      <c r="S11" s="116" t="s">
        <v>371</v>
      </c>
      <c r="U11" s="92"/>
      <c r="V11" s="92"/>
    </row>
    <row r="12" spans="1:25">
      <c r="E12" s="288"/>
      <c r="F12" s="397"/>
      <c r="K12" s="8"/>
      <c r="L12" s="8"/>
      <c r="M12" s="8"/>
      <c r="N12" s="8"/>
      <c r="O12" s="8"/>
      <c r="T12" s="134" t="s">
        <v>373</v>
      </c>
      <c r="U12" s="134"/>
      <c r="V12" s="134"/>
    </row>
    <row r="13" spans="1:25">
      <c r="E13" s="288"/>
      <c r="F13" s="397"/>
      <c r="T13" s="402"/>
      <c r="U13" s="134" t="s">
        <v>374</v>
      </c>
      <c r="V13" s="134"/>
    </row>
    <row r="14" spans="1:25">
      <c r="E14" s="288"/>
      <c r="F14" s="397"/>
      <c r="U14" s="92"/>
      <c r="V14" s="134" t="s">
        <v>375</v>
      </c>
    </row>
    <row r="15" spans="1:25">
      <c r="H15" s="394" t="s">
        <v>259</v>
      </c>
      <c r="I15" s="405" t="s">
        <v>517</v>
      </c>
      <c r="K15" s="428" t="s">
        <v>518</v>
      </c>
      <c r="L15" s="428"/>
      <c r="M15" s="428"/>
      <c r="U15" s="92"/>
      <c r="V15" s="92"/>
    </row>
    <row r="16" spans="1:25">
      <c r="D16" s="395" t="s">
        <v>537</v>
      </c>
      <c r="E16" s="288">
        <v>24</v>
      </c>
      <c r="F16" s="397" t="s">
        <v>325</v>
      </c>
      <c r="G16" s="422"/>
      <c r="I16" s="2">
        <v>0.5</v>
      </c>
    </row>
    <row r="17" spans="3:14">
      <c r="C17" s="424" t="s">
        <v>534</v>
      </c>
      <c r="D17" s="395"/>
      <c r="E17" s="288"/>
      <c r="F17" s="397" t="s">
        <v>368</v>
      </c>
    </row>
    <row r="18" spans="3:14">
      <c r="D18" s="395"/>
      <c r="E18" s="288"/>
      <c r="F18" s="397" t="s">
        <v>78</v>
      </c>
      <c r="G18" s="2">
        <v>12</v>
      </c>
      <c r="H18" s="2">
        <v>1.32</v>
      </c>
      <c r="I18" s="2">
        <v>12</v>
      </c>
    </row>
    <row r="19" spans="3:14">
      <c r="E19" s="288"/>
      <c r="F19" s="397" t="s">
        <v>502</v>
      </c>
    </row>
    <row r="20" spans="3:14">
      <c r="E20" s="288"/>
      <c r="F20" s="397" t="s">
        <v>503</v>
      </c>
    </row>
    <row r="21" spans="3:14">
      <c r="E21" s="288"/>
      <c r="F21" s="397" t="s">
        <v>504</v>
      </c>
      <c r="G21" s="2">
        <v>4</v>
      </c>
      <c r="I21" s="2">
        <v>4</v>
      </c>
    </row>
    <row r="22" spans="3:14">
      <c r="E22" s="288"/>
      <c r="F22" s="397" t="s">
        <v>93</v>
      </c>
      <c r="G22" s="422">
        <v>8</v>
      </c>
      <c r="I22" s="2">
        <v>8</v>
      </c>
    </row>
    <row r="23" spans="3:14">
      <c r="E23" s="288"/>
      <c r="F23" s="397" t="s">
        <v>505</v>
      </c>
    </row>
    <row r="24" spans="3:14">
      <c r="E24" s="288"/>
      <c r="G24" s="168">
        <f>SUM(G16:G23)</f>
        <v>24</v>
      </c>
      <c r="H24" s="168">
        <f>SUM(H16:H23)</f>
        <v>1.32</v>
      </c>
      <c r="I24" s="168">
        <f>SUM(I16:I23)</f>
        <v>24.5</v>
      </c>
      <c r="K24" s="168">
        <f>SUM(K16:K23)</f>
        <v>0</v>
      </c>
      <c r="L24" s="168">
        <f>SUM(L16:L23)</f>
        <v>0</v>
      </c>
      <c r="M24" s="168">
        <f>SUM(M16:M23)</f>
        <v>0</v>
      </c>
      <c r="N24" s="197">
        <f>SUM(K24:M24)</f>
        <v>0</v>
      </c>
    </row>
  </sheetData>
  <mergeCells count="10">
    <mergeCell ref="K15:M15"/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B31" sqref="B30:B31"/>
    </sheetView>
  </sheetViews>
  <sheetFormatPr defaultRowHeight="11.25"/>
  <cols>
    <col min="1" max="1" width="8.140625" style="3" bestFit="1" customWidth="1"/>
    <col min="2" max="2" width="54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8" t="s">
        <v>19</v>
      </c>
      <c r="B1" s="580" t="s">
        <v>353</v>
      </c>
      <c r="C1" s="580" t="s">
        <v>85</v>
      </c>
      <c r="D1" s="582" t="s">
        <v>354</v>
      </c>
      <c r="E1" s="583"/>
      <c r="F1" s="583"/>
      <c r="G1" s="584" t="s">
        <v>326</v>
      </c>
      <c r="H1" s="585"/>
      <c r="I1" s="574" t="s">
        <v>327</v>
      </c>
      <c r="J1" s="574"/>
      <c r="K1" s="250"/>
      <c r="L1" s="251"/>
      <c r="M1" s="575" t="s">
        <v>355</v>
      </c>
      <c r="N1" s="575"/>
      <c r="O1" s="575"/>
      <c r="P1" s="251"/>
      <c r="Q1" s="575" t="s">
        <v>356</v>
      </c>
      <c r="R1" s="575"/>
      <c r="S1" s="575"/>
      <c r="T1" s="575"/>
      <c r="U1" s="252"/>
      <c r="V1" s="576" t="s">
        <v>326</v>
      </c>
      <c r="W1" s="576" t="s">
        <v>357</v>
      </c>
      <c r="X1" s="576" t="s">
        <v>358</v>
      </c>
      <c r="Y1" s="252"/>
      <c r="Z1" s="568" t="s">
        <v>359</v>
      </c>
      <c r="AA1" s="569"/>
      <c r="AB1" s="569"/>
      <c r="AC1" s="569"/>
      <c r="AD1" s="570"/>
    </row>
    <row r="2" spans="1:30" ht="12" thickBot="1">
      <c r="A2" s="579"/>
      <c r="B2" s="581"/>
      <c r="C2" s="581"/>
      <c r="D2" s="202" t="s">
        <v>331</v>
      </c>
      <c r="E2" s="202" t="s">
        <v>337</v>
      </c>
      <c r="F2" s="145" t="s">
        <v>338</v>
      </c>
      <c r="G2" s="203" t="s">
        <v>360</v>
      </c>
      <c r="H2" s="204" t="s">
        <v>361</v>
      </c>
      <c r="I2" s="203" t="s">
        <v>362</v>
      </c>
      <c r="J2" s="205" t="s">
        <v>363</v>
      </c>
      <c r="K2" s="253" t="s">
        <v>364</v>
      </c>
      <c r="L2" s="254"/>
      <c r="M2" s="255" t="s">
        <v>367</v>
      </c>
      <c r="N2" s="255" t="s">
        <v>365</v>
      </c>
      <c r="O2" s="255" t="s">
        <v>366</v>
      </c>
      <c r="P2" s="254"/>
      <c r="Q2" s="256" t="s">
        <v>367</v>
      </c>
      <c r="R2" s="257">
        <v>1.2999999999999999E-2</v>
      </c>
      <c r="S2" s="257">
        <v>6.4999999999999997E-3</v>
      </c>
      <c r="T2" s="258">
        <v>1.25E-3</v>
      </c>
      <c r="U2" s="259"/>
      <c r="V2" s="577"/>
      <c r="W2" s="577"/>
      <c r="X2" s="577"/>
      <c r="Y2" s="259"/>
      <c r="Z2" s="260" t="s">
        <v>367</v>
      </c>
      <c r="AA2" s="260" t="s">
        <v>365</v>
      </c>
      <c r="AB2" s="261" t="s">
        <v>366</v>
      </c>
      <c r="AC2" s="260" t="s">
        <v>357</v>
      </c>
      <c r="AD2" s="260" t="s">
        <v>358</v>
      </c>
    </row>
    <row r="3" spans="1:30" s="19" customFormat="1">
      <c r="A3" s="123" t="str">
        <f>'1-συμβολαια'!A3</f>
        <v>2ο</v>
      </c>
      <c r="B3" s="123" t="str">
        <f>'1-συμβολαια'!C3</f>
        <v>δανείου ...κύρου 2.500.000δρχ    ΕΞΟΦΛΗΣΗ</v>
      </c>
      <c r="C3" s="206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'2-δικαιώμ'!H3</f>
        <v>0</v>
      </c>
      <c r="H3" s="29">
        <f>'2-δικαιώμ'!I3</f>
        <v>0.60000000000000009</v>
      </c>
      <c r="I3" s="29">
        <f>'2-δικαιώμ'!J3</f>
        <v>0.60000000000000009</v>
      </c>
      <c r="J3" s="29">
        <f>'2-δικαιώμ'!K3</f>
        <v>0.12</v>
      </c>
      <c r="K3" s="149"/>
      <c r="L3" s="149"/>
      <c r="M3" s="33"/>
      <c r="N3" s="33"/>
      <c r="O3" s="33"/>
      <c r="P3" s="149"/>
      <c r="Q3" s="33"/>
      <c r="R3" s="33"/>
      <c r="S3" s="33"/>
      <c r="T3" s="33"/>
      <c r="U3" s="149"/>
      <c r="V3" s="33">
        <f>'2-δικαιώμ'!H3+'2-δικαιώμ'!I3</f>
        <v>0.60000000000000009</v>
      </c>
      <c r="W3" s="33">
        <f>'2-δικαιώμ'!J3</f>
        <v>0.60000000000000009</v>
      </c>
      <c r="X3" s="33">
        <f>'2-δικαιώμ'!K3</f>
        <v>0.12</v>
      </c>
      <c r="Y3" s="149"/>
      <c r="Z3" s="33"/>
      <c r="AA3" s="33"/>
      <c r="AB3" s="33"/>
      <c r="AC3" s="33"/>
      <c r="AD3" s="33"/>
    </row>
    <row r="4" spans="1:30" s="19" customFormat="1">
      <c r="A4" s="123"/>
      <c r="B4" s="123" t="str">
        <f>'1-συμβολαια'!C4</f>
        <v>υποθήκης ...κύρου 2.500.000δρχ  ΕΞΑΛΕΙΨΗ</v>
      </c>
      <c r="C4" s="206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'2-δικαιώμ'!H4</f>
        <v>0</v>
      </c>
      <c r="H4" s="29">
        <f>'2-δικαιώμ'!I4</f>
        <v>0.60000000000000009</v>
      </c>
      <c r="I4" s="29">
        <f>'2-δικαιώμ'!J4</f>
        <v>0.60000000000000009</v>
      </c>
      <c r="J4" s="29">
        <f>'2-δικαιώμ'!K4</f>
        <v>0.12</v>
      </c>
      <c r="K4" s="149"/>
      <c r="L4" s="149"/>
      <c r="M4" s="33"/>
      <c r="N4" s="33"/>
      <c r="O4" s="33"/>
      <c r="P4" s="149"/>
      <c r="Q4" s="33"/>
      <c r="R4" s="33"/>
      <c r="S4" s="33"/>
      <c r="T4" s="33"/>
      <c r="U4" s="149"/>
      <c r="V4" s="33">
        <f>'2-δικαιώμ'!H4+'2-δικαιώμ'!I4</f>
        <v>0.60000000000000009</v>
      </c>
      <c r="W4" s="33">
        <f>'2-δικαιώμ'!J4</f>
        <v>0.60000000000000009</v>
      </c>
      <c r="X4" s="33">
        <f>'2-δικαιώμ'!K4</f>
        <v>0.12</v>
      </c>
      <c r="Y4" s="149"/>
      <c r="Z4" s="33"/>
      <c r="AA4" s="33"/>
      <c r="AB4" s="33"/>
      <c r="AC4" s="33"/>
      <c r="AD4" s="33"/>
    </row>
    <row r="5" spans="1:30" s="19" customFormat="1">
      <c r="A5" s="123"/>
      <c r="B5" s="123" t="str">
        <f>'1-συμβολαια'!C5</f>
        <v>τόκοι δανείου ...κύρου [ =προυπολογιζόμενοι VS πληρωμένοι]</v>
      </c>
      <c r="C5" s="206">
        <f>'1-συμβολαια'!D5</f>
        <v>222.22</v>
      </c>
      <c r="D5" s="29">
        <f>'8-κ-15-17'!D5</f>
        <v>2.8888600000000002</v>
      </c>
      <c r="E5" s="29">
        <f>'8-κ-15-17'!M5</f>
        <v>0</v>
      </c>
      <c r="F5" s="29">
        <f>'8-κ-15-17'!V5</f>
        <v>0</v>
      </c>
      <c r="G5" s="29">
        <f>'2-δικαιώμ'!H5</f>
        <v>0.23999760000000001</v>
      </c>
      <c r="H5" s="29">
        <f>'2-δικαιώμ'!I5</f>
        <v>0.60000000000000009</v>
      </c>
      <c r="I5" s="29">
        <f>'2-δικαιώμ'!J5</f>
        <v>0.73333200000000009</v>
      </c>
      <c r="J5" s="29">
        <f>'2-δικαιώμ'!K5</f>
        <v>0.1466664</v>
      </c>
      <c r="K5" s="149"/>
      <c r="L5" s="149"/>
      <c r="M5" s="33"/>
      <c r="N5" s="33"/>
      <c r="O5" s="33"/>
      <c r="P5" s="149"/>
      <c r="Q5" s="33"/>
      <c r="R5" s="33"/>
      <c r="S5" s="33"/>
      <c r="T5" s="33"/>
      <c r="U5" s="149"/>
      <c r="V5" s="33">
        <f>'2-δικαιώμ'!H5+'2-δικαιώμ'!I5</f>
        <v>0.83999760000000012</v>
      </c>
      <c r="W5" s="33">
        <f>'2-δικαιώμ'!J5</f>
        <v>0.73333200000000009</v>
      </c>
      <c r="X5" s="33">
        <f>'2-δικαιώμ'!K5</f>
        <v>0.1466664</v>
      </c>
      <c r="Y5" s="149"/>
      <c r="Z5" s="33"/>
      <c r="AA5" s="33"/>
      <c r="AB5" s="33"/>
      <c r="AC5" s="33"/>
      <c r="AD5" s="33"/>
    </row>
    <row r="6" spans="1:30">
      <c r="A6" s="571" t="str">
        <f>'1-συμβολαια'!A6</f>
        <v>σύνολο</v>
      </c>
      <c r="B6" s="572"/>
      <c r="C6" s="573"/>
      <c r="D6" s="307">
        <f t="shared" ref="D6:J6" si="0">SUM(D3:D5)</f>
        <v>2.8888600000000002</v>
      </c>
      <c r="E6" s="307">
        <f t="shared" si="0"/>
        <v>0</v>
      </c>
      <c r="F6" s="307">
        <f t="shared" si="0"/>
        <v>0</v>
      </c>
      <c r="G6" s="307">
        <f t="shared" si="0"/>
        <v>0.23999760000000001</v>
      </c>
      <c r="H6" s="307">
        <f t="shared" si="0"/>
        <v>1.8000000000000003</v>
      </c>
      <c r="I6" s="307">
        <f t="shared" si="0"/>
        <v>1.9333320000000003</v>
      </c>
      <c r="J6" s="307">
        <f t="shared" si="0"/>
        <v>0.38666639999999997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5.75">
      <c r="B10" s="213" t="s">
        <v>386</v>
      </c>
      <c r="D10" s="2"/>
      <c r="E10" s="2"/>
      <c r="F10" s="2"/>
      <c r="G10" s="136"/>
      <c r="H10" s="290">
        <v>0.15</v>
      </c>
      <c r="I10" s="291">
        <v>2.93</v>
      </c>
      <c r="J10" s="5" t="s">
        <v>389</v>
      </c>
      <c r="L10" s="292">
        <f>I10-H10</f>
        <v>2.7800000000000002</v>
      </c>
    </row>
    <row r="11" spans="1:30" ht="12.75">
      <c r="B11" s="214" t="s">
        <v>387</v>
      </c>
      <c r="D11" s="2"/>
      <c r="E11" s="2"/>
      <c r="F11" s="2"/>
      <c r="G11" s="2"/>
      <c r="H11" s="168">
        <v>0.44</v>
      </c>
      <c r="I11" s="288">
        <v>0.56000000000000005</v>
      </c>
      <c r="J11" s="3" t="s">
        <v>390</v>
      </c>
      <c r="L11" s="292">
        <f>I11-H11</f>
        <v>0.12000000000000005</v>
      </c>
    </row>
    <row r="12" spans="1:30" ht="15.75">
      <c r="B12" s="227" t="s">
        <v>388</v>
      </c>
      <c r="D12" s="2"/>
      <c r="E12" s="2"/>
      <c r="F12" s="2"/>
      <c r="G12" s="299">
        <v>0.05</v>
      </c>
      <c r="H12" s="8"/>
      <c r="I12" s="4">
        <v>0.73</v>
      </c>
      <c r="J12" s="5" t="s">
        <v>134</v>
      </c>
      <c r="L12" s="5"/>
    </row>
    <row r="13" spans="1:30">
      <c r="B13" s="92"/>
      <c r="D13" s="2"/>
      <c r="E13" s="2"/>
      <c r="F13" s="2"/>
      <c r="G13" s="299">
        <v>0.05</v>
      </c>
      <c r="H13" s="8"/>
      <c r="I13" s="4">
        <v>1.47</v>
      </c>
      <c r="J13" s="3" t="s">
        <v>391</v>
      </c>
    </row>
    <row r="14" spans="1:30">
      <c r="B14" s="92"/>
      <c r="D14" s="2"/>
      <c r="E14" s="2"/>
      <c r="F14" s="2"/>
      <c r="G14" s="299">
        <v>0.05</v>
      </c>
      <c r="H14" s="8"/>
      <c r="I14" s="4">
        <v>3.99</v>
      </c>
      <c r="J14" s="5" t="s">
        <v>392</v>
      </c>
      <c r="K14" s="5"/>
      <c r="L14" s="5"/>
    </row>
    <row r="15" spans="1:30">
      <c r="B15" s="92"/>
      <c r="D15" s="2"/>
      <c r="E15" s="2"/>
      <c r="F15" s="2"/>
      <c r="G15" s="299">
        <v>0.05</v>
      </c>
      <c r="H15" s="8"/>
      <c r="I15" s="4"/>
      <c r="J15" s="5" t="s">
        <v>442</v>
      </c>
      <c r="K15" s="5"/>
      <c r="L15" s="5"/>
    </row>
    <row r="16" spans="1:30">
      <c r="B16" s="92"/>
      <c r="D16" s="2"/>
      <c r="E16" s="2"/>
      <c r="F16" s="2"/>
      <c r="G16" s="299">
        <v>0.05</v>
      </c>
      <c r="H16" s="8"/>
      <c r="I16" s="4"/>
      <c r="J16" s="5" t="s">
        <v>443</v>
      </c>
      <c r="K16" s="5"/>
      <c r="L16" s="5"/>
    </row>
    <row r="17" spans="2:12">
      <c r="B17" s="92"/>
      <c r="D17" s="2"/>
      <c r="E17" s="2"/>
      <c r="F17" s="2"/>
      <c r="G17" s="299"/>
      <c r="H17" s="8"/>
      <c r="I17" s="4"/>
      <c r="J17" s="5"/>
      <c r="K17" s="5"/>
      <c r="L17" s="5"/>
    </row>
    <row r="18" spans="2:12">
      <c r="B18" s="92"/>
      <c r="D18" s="2"/>
      <c r="E18" s="2"/>
      <c r="F18" s="2"/>
      <c r="G18" s="2"/>
      <c r="H18" s="5" t="s">
        <v>444</v>
      </c>
      <c r="I18" s="5"/>
      <c r="J18" s="5" t="s">
        <v>134</v>
      </c>
      <c r="K18" s="5"/>
      <c r="L18" s="5"/>
    </row>
    <row r="19" spans="2:12">
      <c r="G19" s="2"/>
      <c r="H19" s="5" t="s">
        <v>445</v>
      </c>
      <c r="I19" s="5"/>
      <c r="J19" s="5" t="s">
        <v>135</v>
      </c>
      <c r="K19" s="5"/>
      <c r="L19" s="5"/>
    </row>
    <row r="20" spans="2:12">
      <c r="G20" s="2"/>
      <c r="H20" s="5" t="s">
        <v>446</v>
      </c>
      <c r="I20" s="5"/>
      <c r="J20" s="5" t="s">
        <v>136</v>
      </c>
      <c r="K20" s="5"/>
      <c r="L20" s="5"/>
    </row>
    <row r="21" spans="2:12" ht="15">
      <c r="G21" s="2"/>
      <c r="H21" s="4">
        <v>2.2000000000000002</v>
      </c>
      <c r="I21" s="304"/>
      <c r="J21" s="5" t="s">
        <v>393</v>
      </c>
      <c r="K21" s="5"/>
      <c r="L21" s="5"/>
    </row>
    <row r="22" spans="2:12" ht="15">
      <c r="G22" s="2"/>
      <c r="H22" s="2">
        <v>2.93</v>
      </c>
      <c r="I22" s="305"/>
      <c r="J22" s="3" t="s">
        <v>394</v>
      </c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C18" sqref="C18"/>
    </sheetView>
  </sheetViews>
  <sheetFormatPr defaultRowHeight="11.25"/>
  <cols>
    <col min="1" max="1" width="10.42578125" style="8" bestFit="1" customWidth="1"/>
    <col min="2" max="2" width="49.140625" style="92" bestFit="1" customWidth="1"/>
    <col min="3" max="3" width="10.42578125" style="8" bestFit="1" customWidth="1"/>
    <col min="4" max="5" width="8.28515625" style="2" bestFit="1" customWidth="1"/>
    <col min="6" max="7" width="8.140625" style="2" bestFit="1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0" t="s">
        <v>1</v>
      </c>
      <c r="B1" s="462" t="s">
        <v>0</v>
      </c>
      <c r="C1" s="499" t="s">
        <v>7</v>
      </c>
      <c r="D1" s="591" t="s">
        <v>45</v>
      </c>
      <c r="E1" s="592"/>
      <c r="F1" s="593" t="s">
        <v>401</v>
      </c>
      <c r="G1" s="594"/>
      <c r="H1" s="589" t="s">
        <v>57</v>
      </c>
      <c r="I1" s="586" t="s">
        <v>29</v>
      </c>
      <c r="J1" s="587"/>
      <c r="K1" s="588"/>
    </row>
    <row r="2" spans="1:17" ht="34.5" customHeight="1" thickBot="1">
      <c r="A2" s="461"/>
      <c r="B2" s="463"/>
      <c r="C2" s="500"/>
      <c r="D2" s="390" t="s">
        <v>325</v>
      </c>
      <c r="E2" s="229" t="s">
        <v>90</v>
      </c>
      <c r="F2" s="228" t="s">
        <v>325</v>
      </c>
      <c r="G2" s="226" t="s">
        <v>33</v>
      </c>
      <c r="H2" s="590"/>
      <c r="I2" s="490"/>
      <c r="J2" s="456"/>
      <c r="K2" s="457"/>
    </row>
    <row r="3" spans="1:17" s="363" customFormat="1" ht="14.25">
      <c r="A3" s="364" t="str">
        <f>'1-συμβολαια'!A3</f>
        <v>2ο</v>
      </c>
      <c r="B3" s="361" t="str">
        <f>'1-συμβολαια'!C3</f>
        <v>δανείου ...κύρου 2.500.000δρχ    ΕΞΟΦΛΗΣΗ</v>
      </c>
      <c r="C3" s="362">
        <f>'1-συμβολαια'!D3</f>
        <v>0</v>
      </c>
      <c r="D3" s="413"/>
      <c r="E3" s="392"/>
      <c r="F3" s="413"/>
      <c r="G3" s="391">
        <f t="shared" ref="G3:G5" si="0">D3-F3</f>
        <v>0</v>
      </c>
      <c r="H3" s="391">
        <v>0.5</v>
      </c>
      <c r="I3" s="326" t="s">
        <v>138</v>
      </c>
      <c r="J3" s="326" t="s">
        <v>133</v>
      </c>
      <c r="K3" s="73"/>
    </row>
    <row r="4" spans="1:17" s="363" customFormat="1" ht="14.25">
      <c r="A4" s="364">
        <f>'1-συμβολαια'!A4</f>
        <v>0</v>
      </c>
      <c r="B4" s="361" t="str">
        <f>'1-συμβολαια'!C4</f>
        <v>υποθήκης ...κύρου 2.500.000δρχ  ΕΞΑΛΕΙΨΗ</v>
      </c>
      <c r="C4" s="362">
        <f>'1-συμβολαια'!D4</f>
        <v>0</v>
      </c>
      <c r="D4" s="413"/>
      <c r="E4" s="392"/>
      <c r="F4" s="413"/>
      <c r="G4" s="391">
        <f t="shared" si="0"/>
        <v>0</v>
      </c>
      <c r="H4" s="391">
        <v>0.5</v>
      </c>
      <c r="I4" s="326" t="s">
        <v>138</v>
      </c>
      <c r="J4" s="326" t="s">
        <v>133</v>
      </c>
      <c r="K4" s="73"/>
    </row>
    <row r="5" spans="1:17" s="363" customFormat="1" ht="14.25">
      <c r="A5" s="364">
        <f>'1-συμβολαια'!A5</f>
        <v>0</v>
      </c>
      <c r="B5" s="361" t="str">
        <f>'1-συμβολαια'!C5</f>
        <v>τόκοι δανείου ...κύρου [ =προυπολογιζόμενοι VS πληρωμένοι]</v>
      </c>
      <c r="C5" s="362">
        <f>'1-συμβολαια'!D5</f>
        <v>222.22</v>
      </c>
      <c r="D5" s="413"/>
      <c r="E5" s="392"/>
      <c r="F5" s="413"/>
      <c r="G5" s="391">
        <f t="shared" si="0"/>
        <v>0</v>
      </c>
      <c r="H5" s="391">
        <v>0.5</v>
      </c>
      <c r="I5" s="326" t="s">
        <v>138</v>
      </c>
      <c r="J5" s="326" t="s">
        <v>133</v>
      </c>
      <c r="K5" s="73"/>
    </row>
    <row r="6" spans="1:17" ht="15.75">
      <c r="A6" s="476" t="s">
        <v>56</v>
      </c>
      <c r="B6" s="477"/>
      <c r="C6" s="477"/>
      <c r="D6" s="393">
        <f>SUM(D3:D5)</f>
        <v>0</v>
      </c>
      <c r="E6" s="393">
        <f>SUM(E3:E5)</f>
        <v>0</v>
      </c>
      <c r="F6" s="393">
        <f>SUM(F3:F5)</f>
        <v>0</v>
      </c>
      <c r="G6" s="393">
        <f>SUM(G3:G5)</f>
        <v>0</v>
      </c>
      <c r="H6" s="393">
        <f>SUM(H3:H5)</f>
        <v>1.5</v>
      </c>
    </row>
    <row r="7" spans="1:17" ht="15.75">
      <c r="I7" s="124" t="s">
        <v>102</v>
      </c>
      <c r="J7" s="136"/>
      <c r="K7" s="136"/>
      <c r="L7" s="121"/>
      <c r="M7" s="121"/>
      <c r="N7" s="121"/>
      <c r="O7" s="121"/>
      <c r="P7" s="5"/>
    </row>
    <row r="8" spans="1:17" ht="15.75">
      <c r="I8" s="231"/>
      <c r="J8" s="136" t="s">
        <v>103</v>
      </c>
      <c r="K8" s="136"/>
      <c r="L8" s="136"/>
      <c r="M8" s="136"/>
      <c r="N8" s="136"/>
      <c r="O8" s="136"/>
      <c r="P8" s="231"/>
      <c r="Q8" s="230"/>
    </row>
    <row r="9" spans="1:17" ht="15.75">
      <c r="B9" s="219"/>
      <c r="I9" s="231"/>
      <c r="J9" s="231"/>
      <c r="K9" s="232"/>
      <c r="L9" s="232"/>
      <c r="M9" s="232"/>
      <c r="N9" s="232"/>
      <c r="O9" s="232"/>
      <c r="P9" s="232"/>
      <c r="Q9" s="230"/>
    </row>
    <row r="10" spans="1:17" ht="15.75">
      <c r="B10" s="218"/>
      <c r="I10" s="231"/>
      <c r="J10" s="231"/>
      <c r="K10" s="136"/>
      <c r="L10" s="232"/>
      <c r="M10" s="232"/>
      <c r="N10" s="136"/>
      <c r="O10" s="136"/>
      <c r="P10" s="136"/>
      <c r="Q10" s="230"/>
    </row>
    <row r="11" spans="1:17" ht="15.75">
      <c r="I11" s="231"/>
      <c r="J11" s="231"/>
      <c r="K11" s="232"/>
      <c r="L11" s="232"/>
      <c r="M11" s="232"/>
      <c r="N11" s="232"/>
      <c r="O11" s="232"/>
      <c r="P11" s="232"/>
      <c r="Q11" s="230"/>
    </row>
    <row r="12" spans="1:17" ht="15.75">
      <c r="B12" s="128"/>
      <c r="L12" s="125"/>
      <c r="Q12" s="230"/>
    </row>
    <row r="13" spans="1:17" ht="15.75">
      <c r="B13" s="129"/>
      <c r="L13" s="125"/>
    </row>
    <row r="14" spans="1:17" ht="15.75">
      <c r="L14" s="125"/>
    </row>
    <row r="15" spans="1:17" ht="15.75">
      <c r="L15" s="125"/>
    </row>
  </sheetData>
  <mergeCells count="8">
    <mergeCell ref="I1:K2"/>
    <mergeCell ref="H1:H2"/>
    <mergeCell ref="A6:C6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5" bestFit="1" customWidth="1"/>
    <col min="2" max="2" width="67.7109375" style="106" bestFit="1" customWidth="1"/>
    <col min="3" max="3" width="13.5703125" style="107" bestFit="1" customWidth="1"/>
    <col min="4" max="4" width="11.5703125" style="107" bestFit="1" customWidth="1"/>
    <col min="5" max="5" width="16.855468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60" t="s">
        <v>1</v>
      </c>
      <c r="B1" s="595" t="s">
        <v>0</v>
      </c>
      <c r="C1" s="597" t="s">
        <v>145</v>
      </c>
      <c r="D1" s="597"/>
      <c r="E1" s="597"/>
      <c r="F1" s="598" t="s">
        <v>29</v>
      </c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600"/>
    </row>
    <row r="2" spans="1:22" ht="16.5" thickBot="1">
      <c r="A2" s="461"/>
      <c r="B2" s="596"/>
      <c r="C2" s="103" t="s">
        <v>23</v>
      </c>
      <c r="D2" s="108" t="s">
        <v>9</v>
      </c>
      <c r="E2" s="110" t="s">
        <v>33</v>
      </c>
      <c r="F2" s="279">
        <v>61</v>
      </c>
      <c r="G2" s="279">
        <v>62</v>
      </c>
      <c r="H2" s="279">
        <v>63</v>
      </c>
      <c r="I2" s="280">
        <v>64</v>
      </c>
      <c r="J2" s="281" t="s">
        <v>410</v>
      </c>
      <c r="K2" s="281" t="s">
        <v>411</v>
      </c>
      <c r="L2" s="281" t="s">
        <v>412</v>
      </c>
      <c r="M2" s="282">
        <v>65</v>
      </c>
      <c r="N2" s="283" t="s">
        <v>413</v>
      </c>
      <c r="O2" s="283" t="s">
        <v>414</v>
      </c>
      <c r="P2" s="283" t="s">
        <v>415</v>
      </c>
      <c r="Q2" s="283" t="s">
        <v>416</v>
      </c>
      <c r="R2" s="283" t="s">
        <v>417</v>
      </c>
      <c r="S2" s="279">
        <v>67</v>
      </c>
      <c r="T2" s="171"/>
      <c r="U2" s="171"/>
      <c r="V2" s="278"/>
    </row>
    <row r="3" spans="1:22" s="133" customFormat="1">
      <c r="A3" s="368" t="str">
        <f>'1-συμβολαια'!A3</f>
        <v>2ο</v>
      </c>
      <c r="B3" s="365" t="str">
        <f>'1-συμβολαια'!C3</f>
        <v>δανείου ...κύρου 2.500.000δρχ    ΕΞΟΦΛΗΣΗ</v>
      </c>
      <c r="C3" s="335"/>
      <c r="D3" s="414"/>
      <c r="E3" s="414"/>
      <c r="F3" s="336"/>
      <c r="G3" s="336"/>
      <c r="H3" s="366"/>
      <c r="I3" s="367"/>
      <c r="J3" s="367"/>
      <c r="K3" s="367"/>
      <c r="L3" s="367"/>
      <c r="M3" s="367"/>
      <c r="N3" s="336"/>
      <c r="O3" s="336"/>
      <c r="P3" s="336"/>
      <c r="Q3" s="336"/>
      <c r="R3" s="370"/>
      <c r="S3" s="336"/>
      <c r="T3" s="336"/>
      <c r="U3" s="336"/>
      <c r="V3" s="336"/>
    </row>
    <row r="4" spans="1:22" s="133" customFormat="1">
      <c r="A4" s="368">
        <f>'1-συμβολαια'!A4</f>
        <v>0</v>
      </c>
      <c r="B4" s="365" t="str">
        <f>'1-συμβολαια'!C4</f>
        <v>υποθήκης ...κύρου 2.500.000δρχ  ΕΞΑΛΕΙΨΗ</v>
      </c>
      <c r="C4" s="335">
        <f>'1-συμβολαια'!L4</f>
        <v>42.68</v>
      </c>
      <c r="D4" s="414"/>
      <c r="E4" s="414">
        <f t="shared" ref="E4:E5" si="0">C4-D4</f>
        <v>42.68</v>
      </c>
      <c r="F4" s="336">
        <v>61</v>
      </c>
      <c r="G4" s="336">
        <v>62</v>
      </c>
      <c r="H4" s="366"/>
      <c r="I4" s="367"/>
      <c r="J4" s="367"/>
      <c r="K4" s="367"/>
      <c r="L4" s="367"/>
      <c r="M4" s="367">
        <v>1</v>
      </c>
      <c r="N4" s="336"/>
      <c r="O4" s="336"/>
      <c r="P4" s="336"/>
      <c r="Q4" s="336"/>
      <c r="R4" s="370"/>
      <c r="S4" s="336"/>
      <c r="T4" s="336"/>
      <c r="U4" s="336"/>
      <c r="V4" s="336"/>
    </row>
    <row r="5" spans="1:22" s="133" customFormat="1">
      <c r="A5" s="368">
        <f>'1-συμβολαια'!A5</f>
        <v>0</v>
      </c>
      <c r="B5" s="365" t="str">
        <f>'1-συμβολαια'!C5</f>
        <v>τόκοι δανείου ...κύρου [ =προυπολογιζόμενοι VS πληρωμένοι]</v>
      </c>
      <c r="C5" s="335">
        <f>'1-συμβολαια'!L5</f>
        <v>32.946643999999999</v>
      </c>
      <c r="D5" s="414"/>
      <c r="E5" s="414">
        <f t="shared" si="0"/>
        <v>32.946643999999999</v>
      </c>
      <c r="F5" s="336">
        <v>61</v>
      </c>
      <c r="G5" s="336">
        <v>62</v>
      </c>
      <c r="H5" s="366"/>
      <c r="I5" s="367"/>
      <c r="J5" s="367"/>
      <c r="K5" s="367"/>
      <c r="L5" s="367"/>
      <c r="M5" s="367">
        <v>1</v>
      </c>
      <c r="N5" s="336"/>
      <c r="O5" s="336"/>
      <c r="P5" s="336"/>
      <c r="Q5" s="336"/>
      <c r="R5" s="370"/>
      <c r="S5" s="336"/>
      <c r="T5" s="336"/>
      <c r="U5" s="336"/>
      <c r="V5" s="336"/>
    </row>
    <row r="6" spans="1:22" ht="15.75">
      <c r="A6" s="476" t="s">
        <v>47</v>
      </c>
      <c r="B6" s="477"/>
      <c r="C6" s="99">
        <f>SUM(C3:C5)</f>
        <v>75.626643999999999</v>
      </c>
      <c r="D6" s="99">
        <f>SUM(D3:D5)</f>
        <v>0</v>
      </c>
      <c r="E6" s="99">
        <f>SUM(E3:E5)</f>
        <v>75.626643999999999</v>
      </c>
      <c r="I6" s="68">
        <f t="shared" ref="I6:T6" si="1">SUM(I3:I5)</f>
        <v>0</v>
      </c>
      <c r="J6" s="68">
        <f t="shared" si="1"/>
        <v>0</v>
      </c>
      <c r="K6" s="68">
        <f t="shared" si="1"/>
        <v>0</v>
      </c>
      <c r="L6" s="68">
        <f t="shared" si="1"/>
        <v>0</v>
      </c>
      <c r="M6" s="68">
        <f t="shared" si="1"/>
        <v>2</v>
      </c>
      <c r="N6" s="68">
        <f t="shared" si="1"/>
        <v>0</v>
      </c>
      <c r="O6" s="68">
        <f t="shared" si="1"/>
        <v>0</v>
      </c>
      <c r="P6" s="68">
        <f t="shared" si="1"/>
        <v>0</v>
      </c>
      <c r="Q6" s="68">
        <f t="shared" si="1"/>
        <v>0</v>
      </c>
      <c r="R6" s="68">
        <f t="shared" si="1"/>
        <v>0</v>
      </c>
      <c r="S6" s="68">
        <f t="shared" si="1"/>
        <v>0</v>
      </c>
      <c r="T6" s="68">
        <f t="shared" si="1"/>
        <v>0</v>
      </c>
    </row>
    <row r="7" spans="1:22"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  <row r="8" spans="1:22" ht="15.75">
      <c r="F8" s="153" t="s">
        <v>245</v>
      </c>
      <c r="G8" s="124"/>
      <c r="H8" s="284"/>
      <c r="I8" s="284"/>
      <c r="J8" s="284"/>
      <c r="K8" s="284"/>
      <c r="L8" s="284"/>
      <c r="M8" s="284"/>
      <c r="N8" s="284"/>
      <c r="O8" s="284"/>
      <c r="P8" s="284"/>
      <c r="Q8" s="284"/>
      <c r="R8" s="284"/>
      <c r="S8" s="284"/>
      <c r="T8" s="284"/>
      <c r="U8" s="284"/>
      <c r="V8" s="285"/>
    </row>
    <row r="9" spans="1:22" ht="15.75">
      <c r="F9" s="286"/>
      <c r="G9" s="136" t="s">
        <v>246</v>
      </c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5"/>
    </row>
    <row r="10" spans="1:22" ht="15.75">
      <c r="F10" s="285"/>
      <c r="G10" s="285"/>
      <c r="H10" s="153" t="s">
        <v>247</v>
      </c>
      <c r="I10" s="124"/>
      <c r="J10" s="124"/>
      <c r="K10" s="12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5"/>
    </row>
    <row r="11" spans="1:22" ht="15.75">
      <c r="F11" s="285"/>
      <c r="G11" s="286"/>
      <c r="H11" s="285"/>
      <c r="I11" s="136" t="s">
        <v>271</v>
      </c>
      <c r="J11" s="136"/>
      <c r="K11" s="136"/>
      <c r="L11" s="287"/>
      <c r="M11" s="287"/>
      <c r="N11" s="287"/>
      <c r="O11" s="287"/>
      <c r="P11" s="287"/>
      <c r="Q11" s="287"/>
      <c r="R11" s="287"/>
      <c r="S11" s="287"/>
      <c r="T11" s="287"/>
      <c r="U11" s="284"/>
      <c r="V11" s="285"/>
    </row>
    <row r="12" spans="1:22" ht="15.75">
      <c r="F12" s="285"/>
      <c r="G12" s="286"/>
      <c r="H12" s="285"/>
      <c r="I12" s="136"/>
      <c r="J12" s="153" t="s">
        <v>418</v>
      </c>
      <c r="K12" s="136"/>
      <c r="L12" s="287"/>
      <c r="M12" s="287"/>
      <c r="N12" s="287"/>
      <c r="O12" s="287"/>
      <c r="P12" s="287"/>
      <c r="Q12" s="287"/>
      <c r="R12" s="287"/>
      <c r="S12" s="287"/>
      <c r="T12" s="287"/>
      <c r="U12" s="284"/>
      <c r="V12" s="285"/>
    </row>
    <row r="13" spans="1:22" ht="15.75">
      <c r="F13" s="285"/>
      <c r="G13" s="286"/>
      <c r="H13" s="285"/>
      <c r="I13" s="136"/>
      <c r="J13" s="136"/>
      <c r="K13" s="136" t="s">
        <v>419</v>
      </c>
      <c r="L13" s="287"/>
      <c r="M13" s="287"/>
      <c r="N13" s="287"/>
      <c r="O13" s="287"/>
      <c r="P13" s="287"/>
      <c r="Q13" s="287"/>
      <c r="R13" s="287"/>
      <c r="S13" s="287"/>
      <c r="T13" s="287"/>
      <c r="U13" s="284"/>
      <c r="V13" s="285"/>
    </row>
    <row r="14" spans="1:22" ht="15.75">
      <c r="F14" s="285"/>
      <c r="G14" s="285"/>
      <c r="H14" s="284"/>
      <c r="I14" s="287"/>
      <c r="J14" s="287"/>
      <c r="K14" s="287"/>
      <c r="L14" s="153" t="s">
        <v>420</v>
      </c>
      <c r="M14" s="287"/>
      <c r="N14" s="287"/>
      <c r="O14" s="287"/>
      <c r="P14" s="287"/>
      <c r="Q14" s="287"/>
      <c r="R14" s="287"/>
      <c r="S14" s="287"/>
      <c r="T14" s="287"/>
      <c r="U14" s="284"/>
      <c r="V14" s="285"/>
    </row>
    <row r="15" spans="1:22" ht="15.75">
      <c r="C15" s="107">
        <f>SUM(C7:C8)</f>
        <v>0</v>
      </c>
      <c r="F15" s="284"/>
      <c r="G15" s="284"/>
      <c r="H15" s="284"/>
      <c r="I15" s="287"/>
      <c r="J15" s="287"/>
      <c r="K15" s="287"/>
      <c r="L15" s="287"/>
      <c r="M15" s="136" t="s">
        <v>272</v>
      </c>
      <c r="N15" s="287"/>
      <c r="O15" s="287"/>
      <c r="P15" s="287"/>
      <c r="Q15" s="287"/>
      <c r="R15" s="287"/>
      <c r="S15" s="287"/>
      <c r="T15" s="287"/>
      <c r="U15" s="284"/>
      <c r="V15" s="285"/>
    </row>
    <row r="16" spans="1:22" ht="15.75">
      <c r="F16" s="285"/>
      <c r="G16" s="285"/>
      <c r="H16" s="284"/>
      <c r="I16" s="287"/>
      <c r="J16" s="287"/>
      <c r="K16" s="287"/>
      <c r="L16" s="287"/>
      <c r="M16" s="287"/>
      <c r="N16" s="153" t="s">
        <v>421</v>
      </c>
      <c r="O16" s="287"/>
      <c r="P16" s="287"/>
      <c r="Q16" s="287"/>
      <c r="R16" s="287"/>
      <c r="S16" s="287"/>
      <c r="T16" s="287"/>
      <c r="U16" s="284"/>
      <c r="V16" s="285"/>
    </row>
    <row r="17" spans="2:22" ht="15.75">
      <c r="F17" s="285"/>
      <c r="G17" s="285"/>
      <c r="H17" s="284"/>
      <c r="I17" s="287"/>
      <c r="J17" s="287"/>
      <c r="K17" s="287"/>
      <c r="L17" s="287"/>
      <c r="M17" s="287"/>
      <c r="N17" s="287"/>
      <c r="O17" s="136" t="s">
        <v>422</v>
      </c>
      <c r="P17" s="287"/>
      <c r="Q17" s="287"/>
      <c r="R17" s="287"/>
      <c r="S17" s="287"/>
      <c r="T17" s="287"/>
      <c r="U17" s="284"/>
      <c r="V17" s="285"/>
    </row>
    <row r="18" spans="2:22" ht="15.75">
      <c r="F18" s="285"/>
      <c r="G18" s="285"/>
      <c r="H18" s="284"/>
      <c r="I18" s="287"/>
      <c r="J18" s="287"/>
      <c r="K18" s="287"/>
      <c r="L18" s="287"/>
      <c r="M18" s="287"/>
      <c r="N18" s="287"/>
      <c r="O18" s="287"/>
      <c r="P18" s="153" t="s">
        <v>273</v>
      </c>
      <c r="Q18" s="287"/>
      <c r="R18" s="287"/>
      <c r="S18" s="287"/>
      <c r="T18" s="287"/>
      <c r="U18" s="284"/>
      <c r="V18" s="285"/>
    </row>
    <row r="19" spans="2:22" ht="15.75">
      <c r="F19" s="285"/>
      <c r="G19" s="285"/>
      <c r="H19" s="284"/>
      <c r="I19" s="287"/>
      <c r="J19" s="287"/>
      <c r="K19" s="287"/>
      <c r="L19" s="287"/>
      <c r="M19" s="287"/>
      <c r="N19" s="287"/>
      <c r="O19" s="287"/>
      <c r="P19" s="287"/>
      <c r="Q19" s="136" t="s">
        <v>274</v>
      </c>
      <c r="R19" s="136"/>
      <c r="S19" s="136"/>
      <c r="T19" s="287"/>
      <c r="U19" s="284"/>
      <c r="V19" s="285"/>
    </row>
    <row r="20" spans="2:22" ht="15.75">
      <c r="F20" s="285"/>
      <c r="G20" s="285"/>
      <c r="H20" s="284"/>
      <c r="I20" s="287"/>
      <c r="J20" s="287"/>
      <c r="K20" s="287"/>
      <c r="L20" s="287"/>
      <c r="M20" s="287"/>
      <c r="N20" s="287"/>
      <c r="O20" s="287"/>
      <c r="P20" s="287"/>
      <c r="Q20" s="287"/>
      <c r="R20" s="153" t="s">
        <v>275</v>
      </c>
      <c r="S20" s="287"/>
      <c r="T20" s="287"/>
      <c r="U20" s="284"/>
      <c r="V20" s="285"/>
    </row>
    <row r="21" spans="2:22" ht="15.75">
      <c r="F21" s="285"/>
      <c r="G21" s="285"/>
      <c r="H21" s="284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136" t="s">
        <v>276</v>
      </c>
      <c r="T21" s="287"/>
      <c r="U21" s="284"/>
      <c r="V21" s="285"/>
    </row>
    <row r="22" spans="2:22" ht="15.75">
      <c r="F22" s="285"/>
      <c r="G22" s="285"/>
      <c r="H22" s="284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153" t="s">
        <v>423</v>
      </c>
      <c r="U22" s="284"/>
      <c r="V22" s="285"/>
    </row>
    <row r="23" spans="2:22">
      <c r="F23" s="285"/>
      <c r="G23" s="285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  <c r="V23" s="285"/>
    </row>
    <row r="24" spans="2:22" ht="15.75" customHeight="1">
      <c r="B24" s="219"/>
      <c r="C24" s="317"/>
      <c r="D24" s="319"/>
      <c r="E24" s="318"/>
      <c r="F24" s="318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2:22" ht="15.75" customHeight="1">
      <c r="B25" s="218"/>
      <c r="C25" s="111"/>
      <c r="D25" s="319"/>
      <c r="E25" s="318"/>
      <c r="F25" s="318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D29" s="3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7"/>
  <sheetViews>
    <sheetView workbookViewId="0">
      <pane ySplit="2" topLeftCell="A3" activePane="bottomLeft" state="frozen"/>
      <selection pane="bottomLeft" activeCell="A39" sqref="A39"/>
    </sheetView>
  </sheetViews>
  <sheetFormatPr defaultRowHeight="11.25"/>
  <cols>
    <col min="1" max="1" width="9" style="8" customWidth="1"/>
    <col min="2" max="2" width="48.140625" style="139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10" width="7.85546875" style="81" customWidth="1"/>
    <col min="11" max="11" width="7.42578125" style="81" customWidth="1"/>
    <col min="12" max="12" width="6.85546875" style="81" customWidth="1"/>
    <col min="13" max="25" width="7.140625" style="81" customWidth="1"/>
    <col min="26" max="26" width="6.140625" style="373" customWidth="1"/>
    <col min="27" max="27" width="7.140625" style="81" customWidth="1"/>
    <col min="28" max="28" width="6.140625" style="81" customWidth="1"/>
    <col min="29" max="29" width="7" style="373" customWidth="1"/>
    <col min="30" max="31" width="6.140625" style="81" customWidth="1"/>
    <col min="32" max="32" width="7.85546875" style="81" customWidth="1"/>
    <col min="33" max="33" width="16.28515625" style="81" customWidth="1"/>
    <col min="34" max="35" width="7.140625" style="81" customWidth="1"/>
    <col min="36" max="36" width="8.140625" style="81" customWidth="1"/>
    <col min="37" max="37" width="7.7109375" style="81" customWidth="1"/>
    <col min="38" max="38" width="7" style="81" customWidth="1"/>
    <col min="39" max="39" width="6.140625" style="81" customWidth="1"/>
    <col min="40" max="44" width="7.85546875" style="81" customWidth="1"/>
    <col min="45" max="47" width="6.140625" style="81" customWidth="1"/>
    <col min="48" max="48" width="8.28515625" style="81" customWidth="1"/>
    <col min="49" max="49" width="9.28515625" style="81" customWidth="1"/>
    <col min="50" max="50" width="6.140625" style="81" customWidth="1"/>
    <col min="51" max="51" width="9.5703125" style="81" customWidth="1"/>
    <col min="52" max="53" width="6.140625" style="81" customWidth="1"/>
    <col min="54" max="54" width="8" style="81" customWidth="1"/>
    <col min="55" max="56" width="6.140625" style="81" customWidth="1"/>
    <col min="57" max="57" width="7.42578125" style="373" customWidth="1"/>
    <col min="58" max="58" width="8.5703125" style="373" customWidth="1"/>
    <col min="59" max="59" width="7.5703125" style="373" customWidth="1"/>
    <col min="60" max="65" width="6.140625" style="373" customWidth="1"/>
    <col min="66" max="66" width="6.7109375" style="373" customWidth="1"/>
    <col min="67" max="68" width="6.140625" style="373" customWidth="1"/>
    <col min="69" max="69" width="5.5703125" style="373" customWidth="1"/>
    <col min="70" max="77" width="10.5703125" style="373" customWidth="1"/>
    <col min="78" max="78" width="9.42578125" style="81" bestFit="1" customWidth="1"/>
    <col min="79" max="79" width="9.7109375" style="81" bestFit="1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37" t="s">
        <v>1</v>
      </c>
      <c r="B1" s="611" t="s">
        <v>0</v>
      </c>
      <c r="C1" s="614" t="s">
        <v>93</v>
      </c>
      <c r="D1" s="615"/>
      <c r="E1" s="602" t="s">
        <v>94</v>
      </c>
      <c r="F1" s="602"/>
      <c r="G1" s="602"/>
      <c r="H1" s="603" t="s">
        <v>176</v>
      </c>
      <c r="I1" s="603"/>
      <c r="J1" s="603"/>
      <c r="K1" s="602" t="s">
        <v>180</v>
      </c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  <c r="AF1" s="602"/>
      <c r="AG1" s="602"/>
      <c r="AH1" s="613" t="s">
        <v>181</v>
      </c>
      <c r="AI1" s="613"/>
      <c r="AJ1" s="613"/>
      <c r="AK1" s="613"/>
      <c r="AL1" s="613"/>
      <c r="AM1" s="613"/>
      <c r="AN1" s="613"/>
      <c r="AO1" s="613"/>
      <c r="AP1" s="613"/>
      <c r="AQ1" s="613"/>
      <c r="AR1" s="613"/>
      <c r="AS1" s="613"/>
      <c r="AT1" s="613"/>
      <c r="AU1" s="613"/>
      <c r="AV1" s="613"/>
      <c r="AW1" s="604" t="s">
        <v>196</v>
      </c>
      <c r="AX1" s="605"/>
      <c r="AY1" s="605"/>
      <c r="AZ1" s="605"/>
      <c r="BA1" s="605"/>
      <c r="BB1" s="606"/>
      <c r="BC1" s="607" t="s">
        <v>200</v>
      </c>
      <c r="BD1" s="608"/>
      <c r="BE1" s="608"/>
      <c r="BF1" s="609"/>
      <c r="BG1" s="610" t="s">
        <v>188</v>
      </c>
      <c r="BH1" s="610"/>
      <c r="BI1" s="610"/>
      <c r="BJ1" s="610"/>
      <c r="BK1" s="610"/>
      <c r="BL1" s="610"/>
      <c r="BM1" s="610"/>
      <c r="BN1" s="610"/>
      <c r="BO1" s="610"/>
      <c r="BP1" s="610"/>
      <c r="BQ1" s="610"/>
      <c r="BR1" s="610"/>
      <c r="BS1" s="616" t="s">
        <v>513</v>
      </c>
      <c r="BT1" s="617"/>
      <c r="BU1" s="617"/>
      <c r="BV1" s="617"/>
      <c r="BW1" s="617"/>
      <c r="BX1" s="618"/>
      <c r="BY1" s="619" t="s">
        <v>514</v>
      </c>
      <c r="BZ1" s="601" t="s">
        <v>297</v>
      </c>
      <c r="CA1" s="601"/>
      <c r="CB1" s="601"/>
    </row>
    <row r="2" spans="1:80" ht="23.25" thickBot="1">
      <c r="A2" s="438"/>
      <c r="B2" s="612"/>
      <c r="C2" s="160"/>
      <c r="D2" s="178" t="s">
        <v>91</v>
      </c>
      <c r="E2" s="142"/>
      <c r="F2" s="179" t="s">
        <v>91</v>
      </c>
      <c r="G2" s="141" t="s">
        <v>175</v>
      </c>
      <c r="H2" s="142"/>
      <c r="I2" s="179" t="s">
        <v>91</v>
      </c>
      <c r="J2" s="143" t="s">
        <v>174</v>
      </c>
      <c r="K2" s="142" t="s">
        <v>248</v>
      </c>
      <c r="L2" s="142" t="s">
        <v>249</v>
      </c>
      <c r="M2" s="142" t="s">
        <v>250</v>
      </c>
      <c r="N2" s="142" t="s">
        <v>251</v>
      </c>
      <c r="O2" s="142" t="s">
        <v>252</v>
      </c>
      <c r="P2" s="142" t="s">
        <v>440</v>
      </c>
      <c r="Q2" s="142" t="s">
        <v>449</v>
      </c>
      <c r="R2" s="142" t="s">
        <v>451</v>
      </c>
      <c r="S2" s="142" t="s">
        <v>253</v>
      </c>
      <c r="T2" s="142" t="s">
        <v>408</v>
      </c>
      <c r="U2" s="142" t="s">
        <v>409</v>
      </c>
      <c r="V2" s="142" t="s">
        <v>435</v>
      </c>
      <c r="W2" s="142" t="s">
        <v>441</v>
      </c>
      <c r="X2" s="142" t="s">
        <v>254</v>
      </c>
      <c r="Y2" s="142" t="s">
        <v>255</v>
      </c>
      <c r="Z2" s="142" t="s">
        <v>256</v>
      </c>
      <c r="AA2" s="142" t="s">
        <v>291</v>
      </c>
      <c r="AB2" s="142" t="s">
        <v>289</v>
      </c>
      <c r="AC2" s="142" t="s">
        <v>290</v>
      </c>
      <c r="AD2" s="142"/>
      <c r="AE2" s="142"/>
      <c r="AF2" s="142" t="s">
        <v>47</v>
      </c>
      <c r="AG2" s="140" t="s">
        <v>29</v>
      </c>
      <c r="AH2" s="142" t="s">
        <v>182</v>
      </c>
      <c r="AI2" s="142" t="s">
        <v>183</v>
      </c>
      <c r="AJ2" s="142" t="s">
        <v>184</v>
      </c>
      <c r="AK2" s="142" t="s">
        <v>185</v>
      </c>
      <c r="AL2" s="142" t="s">
        <v>186</v>
      </c>
      <c r="AM2" s="142" t="s">
        <v>187</v>
      </c>
      <c r="AN2" s="142" t="s">
        <v>277</v>
      </c>
      <c r="AO2" s="142" t="s">
        <v>278</v>
      </c>
      <c r="AP2" s="142" t="s">
        <v>279</v>
      </c>
      <c r="AQ2" s="142" t="s">
        <v>454</v>
      </c>
      <c r="AR2" s="142" t="s">
        <v>437</v>
      </c>
      <c r="AS2" s="142" t="s">
        <v>438</v>
      </c>
      <c r="AT2" s="142"/>
      <c r="AU2" s="142"/>
      <c r="AV2" s="145" t="s">
        <v>47</v>
      </c>
      <c r="AW2" s="142" t="s">
        <v>193</v>
      </c>
      <c r="AX2" s="142" t="s">
        <v>194</v>
      </c>
      <c r="AY2" s="142" t="s">
        <v>197</v>
      </c>
      <c r="AZ2" s="142" t="s">
        <v>195</v>
      </c>
      <c r="BA2" s="142" t="s">
        <v>199</v>
      </c>
      <c r="BB2" s="140" t="s">
        <v>47</v>
      </c>
      <c r="BC2" s="142" t="s">
        <v>204</v>
      </c>
      <c r="BD2" s="142" t="s">
        <v>205</v>
      </c>
      <c r="BE2" s="142" t="s">
        <v>206</v>
      </c>
      <c r="BF2" s="143" t="s">
        <v>47</v>
      </c>
      <c r="BG2" s="142" t="s">
        <v>214</v>
      </c>
      <c r="BH2" s="142" t="s">
        <v>215</v>
      </c>
      <c r="BI2" s="142" t="s">
        <v>218</v>
      </c>
      <c r="BJ2" s="142" t="s">
        <v>223</v>
      </c>
      <c r="BK2" s="142" t="s">
        <v>224</v>
      </c>
      <c r="BL2" s="142" t="s">
        <v>225</v>
      </c>
      <c r="BM2" s="142" t="s">
        <v>292</v>
      </c>
      <c r="BN2" s="142" t="s">
        <v>293</v>
      </c>
      <c r="BO2" s="142" t="s">
        <v>424</v>
      </c>
      <c r="BP2" s="142" t="s">
        <v>425</v>
      </c>
      <c r="BQ2" s="142"/>
      <c r="BR2" s="140" t="s">
        <v>47</v>
      </c>
      <c r="BS2" s="142"/>
      <c r="BT2" s="142"/>
      <c r="BU2" s="142"/>
      <c r="BV2" s="142"/>
      <c r="BW2" s="142"/>
      <c r="BX2" s="145" t="s">
        <v>515</v>
      </c>
      <c r="BY2" s="620"/>
      <c r="BZ2" s="160" t="s">
        <v>140</v>
      </c>
      <c r="CA2" s="314" t="s">
        <v>448</v>
      </c>
      <c r="CB2" s="177" t="s">
        <v>296</v>
      </c>
    </row>
    <row r="3" spans="1:80" s="5" customFormat="1">
      <c r="A3" s="371" t="str">
        <f>'1-συμβολαια'!A3</f>
        <v>2ο</v>
      </c>
      <c r="B3" s="369" t="str">
        <f>'1-συμβολαια'!C3</f>
        <v>δανείου ...κύρου 2.500.000δρχ    ΕΞΟΦΛΗΣΗ</v>
      </c>
      <c r="C3" s="355">
        <f>'5-αντίγρ'!AN3</f>
        <v>42</v>
      </c>
      <c r="D3" s="355">
        <f>'5-αντίγρ'!AM3</f>
        <v>1.98</v>
      </c>
      <c r="E3" s="313">
        <f>'6-μεταγρ'!Q3</f>
        <v>0</v>
      </c>
      <c r="F3" s="313">
        <f>'6-μεταγρ'!O3+'6-μεταγρ'!P3</f>
        <v>0</v>
      </c>
      <c r="G3" s="313">
        <f>'6-μεταγρ'!R3</f>
        <v>0</v>
      </c>
      <c r="H3" s="313">
        <f>'7-προςΔΟΥ'!W3</f>
        <v>0</v>
      </c>
      <c r="I3" s="273">
        <f>'7-προςΔΟΥ'!K3</f>
        <v>0</v>
      </c>
      <c r="J3" s="273"/>
      <c r="K3" s="274"/>
      <c r="L3" s="274"/>
      <c r="M3" s="274"/>
      <c r="N3" s="274"/>
      <c r="O3" s="274"/>
      <c r="P3" s="274"/>
      <c r="Q3" s="274"/>
      <c r="R3" s="274"/>
      <c r="S3" s="274"/>
      <c r="T3" s="274"/>
      <c r="U3" s="274"/>
      <c r="V3" s="274"/>
      <c r="W3" s="274"/>
      <c r="X3" s="274"/>
      <c r="Y3" s="274"/>
      <c r="Z3" s="274"/>
      <c r="AA3" s="274"/>
      <c r="AB3" s="274"/>
      <c r="AC3" s="274"/>
      <c r="AD3" s="272"/>
      <c r="AE3" s="272"/>
      <c r="AF3" s="274">
        <f t="shared" ref="AF3:AF5" si="0">SUM(K3:AE3)</f>
        <v>0</v>
      </c>
      <c r="AG3" s="272"/>
      <c r="AH3" s="274"/>
      <c r="AI3" s="274"/>
      <c r="AJ3" s="274">
        <f t="shared" ref="AJ3" si="1">3*4</f>
        <v>12</v>
      </c>
      <c r="AK3" s="274"/>
      <c r="AL3" s="274"/>
      <c r="AM3" s="274"/>
      <c r="AN3" s="274"/>
      <c r="AO3" s="274"/>
      <c r="AP3" s="274"/>
      <c r="AQ3" s="274"/>
      <c r="AR3" s="274"/>
      <c r="AS3" s="274"/>
      <c r="AT3" s="272"/>
      <c r="AU3" s="272"/>
      <c r="AV3" s="274">
        <f t="shared" ref="AV3:AV5" si="2">SUM(AH3:AU3)</f>
        <v>12</v>
      </c>
      <c r="AW3" s="274">
        <v>15.4</v>
      </c>
      <c r="AX3" s="272"/>
      <c r="AY3" s="274">
        <v>15.4</v>
      </c>
      <c r="AZ3" s="272"/>
      <c r="BA3" s="272"/>
      <c r="BB3" s="274">
        <f t="shared" ref="BB3:BB5" si="3">SUM(AW3:BA3)</f>
        <v>30.8</v>
      </c>
      <c r="BC3" s="272"/>
      <c r="BD3" s="272"/>
      <c r="BE3" s="274"/>
      <c r="BF3" s="274">
        <f t="shared" ref="BF3:BF5" si="4">SUM(BC3:BE3)</f>
        <v>0</v>
      </c>
      <c r="BG3" s="274"/>
      <c r="BH3" s="274"/>
      <c r="BI3" s="274"/>
      <c r="BJ3" s="274"/>
      <c r="BK3" s="274"/>
      <c r="BL3" s="274"/>
      <c r="BM3" s="274"/>
      <c r="BN3" s="274"/>
      <c r="BO3" s="274"/>
      <c r="BP3" s="274">
        <v>0.45</v>
      </c>
      <c r="BQ3" s="274"/>
      <c r="BR3" s="274">
        <f t="shared" ref="BR3:BR5" si="5">SUM(BG3:BQ3)</f>
        <v>0.45</v>
      </c>
      <c r="BS3" s="313"/>
      <c r="BT3" s="313"/>
      <c r="BU3" s="313"/>
      <c r="BV3" s="313"/>
      <c r="BW3" s="313"/>
      <c r="BX3" s="313">
        <f t="shared" ref="BX3:BX5" si="6">SUM(BS3:BW3)</f>
        <v>0</v>
      </c>
      <c r="BY3" s="415"/>
      <c r="BZ3" s="416">
        <f t="shared" ref="BZ3:BZ5" si="7">(C3+E3+G3+H3+AF3+AV3+BB3+BF3+BR3+BX3+BY3)-CA3</f>
        <v>83.27</v>
      </c>
      <c r="CA3" s="416">
        <f t="shared" ref="CA3:CA5" si="8">D3+F3+I3+Z3+AB3+BW3</f>
        <v>1.98</v>
      </c>
      <c r="CB3" s="338"/>
    </row>
    <row r="4" spans="1:80" s="5" customFormat="1">
      <c r="A4" s="371">
        <f>'1-συμβολαια'!A4</f>
        <v>0</v>
      </c>
      <c r="B4" s="369" t="str">
        <f>'1-συμβολαια'!C4</f>
        <v>υποθήκης ...κύρου 2.500.000δρχ  ΕΞΑΛΕΙΨΗ</v>
      </c>
      <c r="C4" s="355">
        <f>'5-αντίγρ'!AN4</f>
        <v>0</v>
      </c>
      <c r="D4" s="355">
        <f>'5-αντίγρ'!AM4</f>
        <v>0</v>
      </c>
      <c r="E4" s="313">
        <f>'6-μεταγρ'!Q4</f>
        <v>14.8</v>
      </c>
      <c r="F4" s="313">
        <f>'6-μεταγρ'!O4+'6-μεταγρ'!P4</f>
        <v>1.98</v>
      </c>
      <c r="G4" s="313">
        <f>'6-μεταγρ'!R4</f>
        <v>0</v>
      </c>
      <c r="H4" s="313">
        <f>'7-προςΔΟΥ'!W4</f>
        <v>0</v>
      </c>
      <c r="I4" s="273">
        <f>'7-προςΔΟΥ'!K4</f>
        <v>0</v>
      </c>
      <c r="J4" s="273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2"/>
      <c r="AE4" s="272"/>
      <c r="AF4" s="274">
        <f t="shared" si="0"/>
        <v>0</v>
      </c>
      <c r="AG4" s="272"/>
      <c r="AH4" s="274"/>
      <c r="AI4" s="274"/>
      <c r="AJ4" s="274"/>
      <c r="AK4" s="274"/>
      <c r="AL4" s="274"/>
      <c r="AM4" s="274"/>
      <c r="AN4" s="274"/>
      <c r="AO4" s="274"/>
      <c r="AP4" s="274"/>
      <c r="AQ4" s="274"/>
      <c r="AR4" s="274"/>
      <c r="AS4" s="274"/>
      <c r="AT4" s="272"/>
      <c r="AU4" s="272"/>
      <c r="AV4" s="274">
        <f t="shared" si="2"/>
        <v>0</v>
      </c>
      <c r="AW4" s="274"/>
      <c r="AX4" s="272"/>
      <c r="AY4" s="274"/>
      <c r="AZ4" s="272"/>
      <c r="BA4" s="272"/>
      <c r="BB4" s="274">
        <f t="shared" si="3"/>
        <v>0</v>
      </c>
      <c r="BC4" s="272"/>
      <c r="BD4" s="272"/>
      <c r="BE4" s="274"/>
      <c r="BF4" s="274">
        <f t="shared" si="4"/>
        <v>0</v>
      </c>
      <c r="BG4" s="274"/>
      <c r="BH4" s="274"/>
      <c r="BI4" s="274"/>
      <c r="BJ4" s="274"/>
      <c r="BK4" s="274"/>
      <c r="BL4" s="274"/>
      <c r="BM4" s="274"/>
      <c r="BN4" s="274"/>
      <c r="BO4" s="274">
        <v>0.3</v>
      </c>
      <c r="BP4" s="274"/>
      <c r="BQ4" s="274"/>
      <c r="BR4" s="274">
        <f t="shared" si="5"/>
        <v>0.3</v>
      </c>
      <c r="BS4" s="313"/>
      <c r="BT4" s="313"/>
      <c r="BU4" s="313"/>
      <c r="BV4" s="313"/>
      <c r="BW4" s="313"/>
      <c r="BX4" s="313">
        <f t="shared" si="6"/>
        <v>0</v>
      </c>
      <c r="BY4" s="415"/>
      <c r="BZ4" s="416">
        <f t="shared" si="7"/>
        <v>13.120000000000001</v>
      </c>
      <c r="CA4" s="416">
        <f t="shared" si="8"/>
        <v>1.98</v>
      </c>
      <c r="CB4" s="338"/>
    </row>
    <row r="5" spans="1:80" s="5" customFormat="1">
      <c r="A5" s="371">
        <f>'1-συμβολαια'!A5</f>
        <v>0</v>
      </c>
      <c r="B5" s="369" t="str">
        <f>'1-συμβολαια'!C5</f>
        <v>τόκοι δανείου ...κύρου [ =προυπολογιζόμενοι VS πληρωμένοι]</v>
      </c>
      <c r="C5" s="355">
        <f>'5-αντίγρ'!AN5</f>
        <v>0</v>
      </c>
      <c r="D5" s="355">
        <f>'5-αντίγρ'!AM5</f>
        <v>0</v>
      </c>
      <c r="E5" s="313">
        <f>'6-μεταγρ'!Q5</f>
        <v>0</v>
      </c>
      <c r="F5" s="313">
        <f>'6-μεταγρ'!O5+'6-μεταγρ'!P5</f>
        <v>0</v>
      </c>
      <c r="G5" s="313">
        <f>'6-μεταγρ'!R5</f>
        <v>0</v>
      </c>
      <c r="H5" s="313">
        <f>'7-προςΔΟΥ'!W5</f>
        <v>0</v>
      </c>
      <c r="I5" s="273">
        <f>'7-προςΔΟΥ'!K5</f>
        <v>0</v>
      </c>
      <c r="J5" s="273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2"/>
      <c r="AE5" s="272"/>
      <c r="AF5" s="274">
        <f t="shared" si="0"/>
        <v>0</v>
      </c>
      <c r="AG5" s="272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2"/>
      <c r="AU5" s="272"/>
      <c r="AV5" s="274">
        <f t="shared" si="2"/>
        <v>0</v>
      </c>
      <c r="AW5" s="274"/>
      <c r="AX5" s="272"/>
      <c r="AY5" s="274"/>
      <c r="AZ5" s="272"/>
      <c r="BA5" s="272"/>
      <c r="BB5" s="274">
        <f t="shared" si="3"/>
        <v>0</v>
      </c>
      <c r="BC5" s="272"/>
      <c r="BD5" s="272"/>
      <c r="BE5" s="274"/>
      <c r="BF5" s="274">
        <f t="shared" si="4"/>
        <v>0</v>
      </c>
      <c r="BG5" s="274"/>
      <c r="BH5" s="274"/>
      <c r="BI5" s="274"/>
      <c r="BJ5" s="274"/>
      <c r="BK5" s="274"/>
      <c r="BL5" s="274"/>
      <c r="BM5" s="274"/>
      <c r="BN5" s="274"/>
      <c r="BO5" s="274"/>
      <c r="BP5" s="274"/>
      <c r="BQ5" s="274"/>
      <c r="BR5" s="274">
        <f t="shared" si="5"/>
        <v>0</v>
      </c>
      <c r="BS5" s="313"/>
      <c r="BT5" s="313"/>
      <c r="BU5" s="313"/>
      <c r="BV5" s="313"/>
      <c r="BW5" s="313"/>
      <c r="BX5" s="313">
        <f t="shared" si="6"/>
        <v>0</v>
      </c>
      <c r="BY5" s="415"/>
      <c r="BZ5" s="416">
        <f t="shared" si="7"/>
        <v>0</v>
      </c>
      <c r="CA5" s="416">
        <f t="shared" si="8"/>
        <v>0</v>
      </c>
      <c r="CB5" s="338"/>
    </row>
    <row r="6" spans="1:80">
      <c r="A6" s="435" t="s">
        <v>47</v>
      </c>
      <c r="B6" s="436"/>
      <c r="C6" s="37">
        <f t="shared" ref="C6:I6" si="9">SUM(C3:C5)</f>
        <v>42</v>
      </c>
      <c r="D6" s="37">
        <f t="shared" si="9"/>
        <v>1.98</v>
      </c>
      <c r="E6" s="37">
        <f t="shared" si="9"/>
        <v>14.8</v>
      </c>
      <c r="F6" s="37">
        <f t="shared" si="9"/>
        <v>1.98</v>
      </c>
      <c r="G6" s="37">
        <f t="shared" si="9"/>
        <v>0</v>
      </c>
      <c r="H6" s="37">
        <f t="shared" si="9"/>
        <v>0</v>
      </c>
      <c r="I6" s="37">
        <f t="shared" si="9"/>
        <v>0</v>
      </c>
      <c r="J6" s="233"/>
      <c r="K6" s="37">
        <f t="shared" ref="K6:AF6" si="10">SUM(K3:K5)</f>
        <v>0</v>
      </c>
      <c r="L6" s="37">
        <f t="shared" si="10"/>
        <v>0</v>
      </c>
      <c r="M6" s="37">
        <f t="shared" si="10"/>
        <v>0</v>
      </c>
      <c r="N6" s="37">
        <f t="shared" si="10"/>
        <v>0</v>
      </c>
      <c r="O6" s="37">
        <f t="shared" si="10"/>
        <v>0</v>
      </c>
      <c r="P6" s="37">
        <f t="shared" si="10"/>
        <v>0</v>
      </c>
      <c r="Q6" s="37">
        <f t="shared" si="10"/>
        <v>0</v>
      </c>
      <c r="R6" s="37">
        <f t="shared" si="10"/>
        <v>0</v>
      </c>
      <c r="S6" s="37">
        <f t="shared" si="10"/>
        <v>0</v>
      </c>
      <c r="T6" s="37">
        <f t="shared" si="10"/>
        <v>0</v>
      </c>
      <c r="U6" s="37">
        <f t="shared" si="10"/>
        <v>0</v>
      </c>
      <c r="V6" s="37">
        <f t="shared" si="10"/>
        <v>0</v>
      </c>
      <c r="W6" s="37">
        <f t="shared" si="10"/>
        <v>0</v>
      </c>
      <c r="X6" s="37">
        <f t="shared" si="10"/>
        <v>0</v>
      </c>
      <c r="Y6" s="37">
        <f t="shared" si="10"/>
        <v>0</v>
      </c>
      <c r="Z6" s="37">
        <f t="shared" si="10"/>
        <v>0</v>
      </c>
      <c r="AA6" s="37">
        <f t="shared" si="10"/>
        <v>0</v>
      </c>
      <c r="AB6" s="37">
        <f t="shared" si="10"/>
        <v>0</v>
      </c>
      <c r="AC6" s="37">
        <f t="shared" si="10"/>
        <v>0</v>
      </c>
      <c r="AD6" s="37">
        <f t="shared" si="10"/>
        <v>0</v>
      </c>
      <c r="AE6" s="37">
        <f t="shared" si="10"/>
        <v>0</v>
      </c>
      <c r="AF6" s="37">
        <f t="shared" si="10"/>
        <v>0</v>
      </c>
      <c r="AG6" s="37"/>
      <c r="AH6" s="37">
        <f t="shared" ref="AH6:AS6" si="11">SUM(AH3:AH5)</f>
        <v>0</v>
      </c>
      <c r="AI6" s="37">
        <f t="shared" si="11"/>
        <v>0</v>
      </c>
      <c r="AJ6" s="37">
        <f t="shared" si="11"/>
        <v>12</v>
      </c>
      <c r="AK6" s="37">
        <f t="shared" si="11"/>
        <v>0</v>
      </c>
      <c r="AL6" s="37">
        <f t="shared" si="11"/>
        <v>0</v>
      </c>
      <c r="AM6" s="235">
        <f t="shared" si="11"/>
        <v>0</v>
      </c>
      <c r="AN6" s="37">
        <f t="shared" si="11"/>
        <v>0</v>
      </c>
      <c r="AO6" s="37">
        <f t="shared" si="11"/>
        <v>0</v>
      </c>
      <c r="AP6" s="37">
        <f t="shared" si="11"/>
        <v>0</v>
      </c>
      <c r="AQ6" s="37">
        <f t="shared" si="11"/>
        <v>0</v>
      </c>
      <c r="AR6" s="37">
        <f t="shared" si="11"/>
        <v>0</v>
      </c>
      <c r="AS6" s="37">
        <f t="shared" si="11"/>
        <v>0</v>
      </c>
      <c r="AT6" s="37"/>
      <c r="AU6" s="37">
        <f t="shared" ref="AU6:BN6" si="12">SUM(AU3:AU5)</f>
        <v>0</v>
      </c>
      <c r="AV6" s="37">
        <f t="shared" si="12"/>
        <v>12</v>
      </c>
      <c r="AW6" s="37">
        <f t="shared" si="12"/>
        <v>15.4</v>
      </c>
      <c r="AX6" s="239">
        <f t="shared" si="12"/>
        <v>0</v>
      </c>
      <c r="AY6" s="37">
        <f t="shared" si="12"/>
        <v>15.4</v>
      </c>
      <c r="AZ6" s="239">
        <f t="shared" si="12"/>
        <v>0</v>
      </c>
      <c r="BA6" s="239">
        <f t="shared" si="12"/>
        <v>0</v>
      </c>
      <c r="BB6" s="37">
        <f t="shared" si="12"/>
        <v>30.8</v>
      </c>
      <c r="BC6" s="37">
        <f t="shared" si="12"/>
        <v>0</v>
      </c>
      <c r="BD6" s="239">
        <f t="shared" si="12"/>
        <v>0</v>
      </c>
      <c r="BE6" s="37">
        <f t="shared" si="12"/>
        <v>0</v>
      </c>
      <c r="BF6" s="37">
        <f t="shared" si="12"/>
        <v>0</v>
      </c>
      <c r="BG6" s="37">
        <f t="shared" si="12"/>
        <v>0</v>
      </c>
      <c r="BH6" s="37">
        <f t="shared" si="12"/>
        <v>0</v>
      </c>
      <c r="BI6" s="37">
        <f t="shared" si="12"/>
        <v>0</v>
      </c>
      <c r="BJ6" s="37">
        <f t="shared" si="12"/>
        <v>0</v>
      </c>
      <c r="BK6" s="37">
        <f t="shared" si="12"/>
        <v>0</v>
      </c>
      <c r="BL6" s="37">
        <f t="shared" si="12"/>
        <v>0</v>
      </c>
      <c r="BM6" s="37">
        <f t="shared" si="12"/>
        <v>0</v>
      </c>
      <c r="BN6" s="37">
        <f t="shared" si="12"/>
        <v>0</v>
      </c>
      <c r="BO6" s="37"/>
      <c r="BP6" s="37"/>
      <c r="BQ6" s="37">
        <f t="shared" ref="BQ6:CA6" si="13">SUM(BQ3:BQ5)</f>
        <v>0</v>
      </c>
      <c r="BR6" s="37">
        <f t="shared" si="13"/>
        <v>0.75</v>
      </c>
      <c r="BS6" s="37">
        <f t="shared" si="13"/>
        <v>0</v>
      </c>
      <c r="BT6" s="37">
        <f t="shared" si="13"/>
        <v>0</v>
      </c>
      <c r="BU6" s="37">
        <f t="shared" si="13"/>
        <v>0</v>
      </c>
      <c r="BV6" s="37">
        <f t="shared" si="13"/>
        <v>0</v>
      </c>
      <c r="BW6" s="37">
        <f t="shared" si="13"/>
        <v>0</v>
      </c>
      <c r="BX6" s="37">
        <f t="shared" si="13"/>
        <v>0</v>
      </c>
      <c r="BY6" s="37">
        <f t="shared" si="13"/>
        <v>0</v>
      </c>
      <c r="BZ6" s="37">
        <f t="shared" si="13"/>
        <v>96.39</v>
      </c>
      <c r="CA6" s="37">
        <f t="shared" si="13"/>
        <v>3.96</v>
      </c>
      <c r="CB6" s="239"/>
    </row>
    <row r="7" spans="1:80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26"/>
      <c r="D8" s="126"/>
      <c r="E8" s="2"/>
      <c r="F8" s="2"/>
      <c r="G8" s="2"/>
      <c r="H8" s="2"/>
      <c r="I8" s="2"/>
      <c r="J8" s="2"/>
      <c r="K8" s="157" t="s">
        <v>473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19" t="s">
        <v>487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149" t="s">
        <v>189</v>
      </c>
      <c r="AX8" s="2"/>
      <c r="AY8" s="2"/>
      <c r="AZ8" s="2"/>
      <c r="BA8" s="2"/>
      <c r="BB8" s="2"/>
      <c r="BC8" s="149" t="s">
        <v>201</v>
      </c>
      <c r="BD8" s="2"/>
      <c r="BE8" s="2"/>
      <c r="BF8" s="2"/>
      <c r="BG8" s="149" t="s">
        <v>213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510</v>
      </c>
      <c r="BT8" s="2"/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26"/>
      <c r="D9" s="126"/>
      <c r="E9" s="2"/>
      <c r="F9" s="2"/>
      <c r="G9" s="2"/>
      <c r="H9" s="2"/>
      <c r="I9" s="2"/>
      <c r="J9" s="2"/>
      <c r="K9" s="4"/>
      <c r="L9" s="315" t="s">
        <v>477</v>
      </c>
      <c r="M9" s="316"/>
      <c r="N9" s="316"/>
      <c r="O9" s="316"/>
      <c r="P9" s="31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157" t="s">
        <v>488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38" t="s">
        <v>192</v>
      </c>
      <c r="AY9" s="2"/>
      <c r="AZ9" s="2"/>
      <c r="BA9" s="2"/>
      <c r="BB9" s="2"/>
      <c r="BC9" s="2"/>
      <c r="BD9" s="237" t="s">
        <v>202</v>
      </c>
      <c r="BE9" s="2"/>
      <c r="BF9" s="2"/>
      <c r="BG9" s="2"/>
      <c r="BH9" s="168" t="s">
        <v>216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511</v>
      </c>
      <c r="BU9" s="2"/>
      <c r="BV9" s="2"/>
      <c r="BW9" s="2"/>
      <c r="BX9" s="2"/>
      <c r="BY9" s="2"/>
      <c r="BZ9" s="2"/>
      <c r="CA9" s="2"/>
      <c r="CB9" s="2"/>
    </row>
    <row r="10" spans="1:80" ht="11.25" customHeight="1">
      <c r="C10" s="126"/>
      <c r="D10" s="126"/>
      <c r="E10" s="2"/>
      <c r="F10" s="2"/>
      <c r="G10" s="2"/>
      <c r="H10" s="2"/>
      <c r="I10" s="2"/>
      <c r="J10" s="2"/>
      <c r="K10" s="4"/>
      <c r="L10" s="316"/>
      <c r="M10" s="315" t="s">
        <v>478</v>
      </c>
      <c r="N10" s="316"/>
      <c r="O10" s="316"/>
      <c r="P10" s="31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19" t="s">
        <v>489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4" t="s">
        <v>190</v>
      </c>
      <c r="AZ10" s="2"/>
      <c r="BA10" s="2"/>
      <c r="BB10" s="2"/>
      <c r="BC10" s="2"/>
      <c r="BD10" s="2"/>
      <c r="BE10" s="149" t="s">
        <v>203</v>
      </c>
      <c r="BF10" s="2"/>
      <c r="BG10" s="2"/>
      <c r="BH10" s="2"/>
      <c r="BI10" s="149" t="s">
        <v>217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31</v>
      </c>
      <c r="BV10" s="2"/>
      <c r="BW10" s="2"/>
      <c r="BX10" s="2"/>
      <c r="BY10" s="2"/>
      <c r="BZ10" s="2"/>
      <c r="CA10" s="2"/>
      <c r="CB10" s="2"/>
    </row>
    <row r="11" spans="1:80" ht="11.25" customHeight="1">
      <c r="C11" s="126"/>
      <c r="D11" s="126"/>
      <c r="E11" s="2"/>
      <c r="F11" s="2"/>
      <c r="G11" s="2"/>
      <c r="H11" s="2"/>
      <c r="I11" s="2"/>
      <c r="J11" s="8" t="s">
        <v>519</v>
      </c>
      <c r="K11" s="4"/>
      <c r="L11" s="316"/>
      <c r="M11" s="316"/>
      <c r="N11" s="316" t="s">
        <v>479</v>
      </c>
      <c r="O11" s="316"/>
      <c r="P11" s="31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116" t="s">
        <v>490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38" t="s">
        <v>191</v>
      </c>
      <c r="BA11" s="2"/>
      <c r="BB11" s="2"/>
      <c r="BC11" s="2"/>
      <c r="BD11" s="2"/>
      <c r="BE11" s="2"/>
      <c r="BF11" s="2"/>
      <c r="BG11" s="2"/>
      <c r="BH11" s="2"/>
      <c r="BI11" s="2"/>
      <c r="BJ11" s="168" t="s">
        <v>219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512</v>
      </c>
      <c r="BW11" s="2"/>
      <c r="BX11" s="2"/>
      <c r="BY11" s="2"/>
      <c r="BZ11" s="2"/>
      <c r="CA11" s="2"/>
      <c r="CB11" s="2"/>
    </row>
    <row r="12" spans="1:80" ht="11.25" customHeight="1">
      <c r="C12" s="126"/>
      <c r="D12" s="126"/>
      <c r="E12" s="2"/>
      <c r="F12" s="2"/>
      <c r="G12" s="2"/>
      <c r="H12" s="2"/>
      <c r="I12" s="2"/>
      <c r="J12" s="2"/>
      <c r="K12" s="4"/>
      <c r="L12" s="4"/>
      <c r="M12" s="4"/>
      <c r="N12" s="4"/>
      <c r="O12" s="4" t="s">
        <v>480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19" t="s">
        <v>491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37" t="s">
        <v>198</v>
      </c>
      <c r="BB12" s="2"/>
      <c r="BC12" s="2"/>
      <c r="BD12" s="2"/>
      <c r="BE12" s="2"/>
      <c r="BF12" s="2"/>
      <c r="BG12" s="2"/>
      <c r="BH12" s="2"/>
      <c r="BI12" s="2"/>
      <c r="BJ12" s="2"/>
      <c r="BK12" s="149" t="s">
        <v>220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59</v>
      </c>
      <c r="BX12" s="2"/>
      <c r="BY12" s="2"/>
      <c r="BZ12" s="3"/>
      <c r="CA12" s="3"/>
    </row>
    <row r="13" spans="1:80" ht="11.25" customHeight="1">
      <c r="C13" s="126"/>
      <c r="D13" s="126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 t="s">
        <v>481</v>
      </c>
      <c r="Q13" s="4"/>
      <c r="R13" s="4"/>
      <c r="S13" s="4"/>
      <c r="T13" s="170"/>
      <c r="U13" s="170"/>
      <c r="V13" s="170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36" t="s">
        <v>492</v>
      </c>
      <c r="AN13" s="116"/>
      <c r="AO13" s="116"/>
      <c r="AP13" s="116"/>
      <c r="AQ13" s="116"/>
      <c r="AR13" s="116"/>
      <c r="AS13" s="116"/>
      <c r="AT13" s="116"/>
      <c r="AU13" s="116"/>
      <c r="AV13" s="2"/>
      <c r="AW13" s="2"/>
      <c r="AX13" s="2"/>
      <c r="AY13" s="2"/>
      <c r="AZ13" s="2"/>
      <c r="BA13" s="2"/>
      <c r="BB13" s="2"/>
      <c r="BC13" s="2"/>
      <c r="BD13" s="2"/>
      <c r="BE13" s="149" t="s">
        <v>209</v>
      </c>
      <c r="BF13" s="2"/>
      <c r="BG13" s="2"/>
      <c r="BH13" s="2"/>
      <c r="BI13" s="2"/>
      <c r="BJ13" s="2"/>
      <c r="BK13" s="2"/>
      <c r="BL13" s="168" t="s">
        <v>221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26"/>
      <c r="D14" s="126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 t="s">
        <v>450</v>
      </c>
      <c r="R14" s="4"/>
      <c r="S14" s="4"/>
      <c r="T14" s="170"/>
      <c r="U14" s="170"/>
      <c r="V14" s="170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156" t="s">
        <v>493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>
        <v>4</v>
      </c>
      <c r="AZ14" s="2"/>
      <c r="BA14" s="2"/>
      <c r="BB14" s="2"/>
      <c r="BC14" s="2"/>
      <c r="BD14" s="2"/>
      <c r="BE14" s="238" t="s">
        <v>207</v>
      </c>
      <c r="BF14" s="2"/>
      <c r="BG14" s="2"/>
      <c r="BH14" s="2"/>
      <c r="BI14" s="2"/>
      <c r="BJ14" s="2"/>
      <c r="BK14" s="2"/>
      <c r="BL14" s="168"/>
      <c r="BM14" s="149" t="s">
        <v>222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 ht="11.25" customHeight="1">
      <c r="C15" s="126"/>
      <c r="D15" s="126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149" t="s">
        <v>452</v>
      </c>
      <c r="S15" s="4"/>
      <c r="T15" s="170"/>
      <c r="U15" s="170"/>
      <c r="V15" s="170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116" t="s">
        <v>439</v>
      </c>
      <c r="AP15" s="116"/>
      <c r="AQ15" s="116"/>
      <c r="AR15" s="116"/>
      <c r="AS15" s="2"/>
      <c r="AT15" s="2"/>
      <c r="AU15" s="2"/>
      <c r="AV15" s="2"/>
      <c r="AW15" s="2"/>
      <c r="AX15" s="2"/>
      <c r="AY15" s="2">
        <v>7.4</v>
      </c>
      <c r="AZ15" s="2"/>
      <c r="BA15" s="2"/>
      <c r="BB15" s="2"/>
      <c r="BC15" s="2"/>
      <c r="BD15" s="2"/>
      <c r="BE15" s="149" t="s">
        <v>208</v>
      </c>
      <c r="BF15" s="2"/>
      <c r="BG15" s="2"/>
      <c r="BH15" s="2"/>
      <c r="BI15" s="2"/>
      <c r="BJ15" s="2"/>
      <c r="BK15" s="2"/>
      <c r="BL15" s="168"/>
      <c r="BM15" s="4"/>
      <c r="BN15" s="168" t="s">
        <v>516</v>
      </c>
      <c r="BO15" s="168"/>
      <c r="BP15" s="168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1"/>
      <c r="D16" s="81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170" t="s">
        <v>483</v>
      </c>
      <c r="T16" s="170"/>
      <c r="U16" s="170"/>
      <c r="V16" s="170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156" t="s">
        <v>494</v>
      </c>
      <c r="AQ16" s="2"/>
      <c r="AR16" s="156"/>
      <c r="AS16" s="2"/>
      <c r="AT16" s="2"/>
      <c r="AU16" s="2"/>
      <c r="AV16" s="2"/>
      <c r="AW16" s="2"/>
      <c r="AX16" s="2"/>
      <c r="AY16" s="2">
        <f>SUM(AY14:AY15)</f>
        <v>11.4</v>
      </c>
      <c r="AZ16" s="2"/>
      <c r="BA16" s="2"/>
      <c r="BB16" s="2"/>
      <c r="BC16" s="2"/>
      <c r="BD16" s="2"/>
      <c r="BE16" s="168" t="s">
        <v>210</v>
      </c>
      <c r="BF16" s="2"/>
      <c r="BG16" s="2"/>
      <c r="BH16" s="2"/>
      <c r="BI16" s="2"/>
      <c r="BJ16" s="2"/>
      <c r="BK16" s="2"/>
      <c r="BL16" s="2"/>
      <c r="BM16" s="2"/>
      <c r="BN16" s="2"/>
      <c r="BO16" s="149" t="s">
        <v>427</v>
      </c>
      <c r="BP16" s="149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81"/>
      <c r="D17" s="81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 t="s">
        <v>484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86"/>
      <c r="AP17" s="86"/>
      <c r="AQ17" s="116" t="s">
        <v>453</v>
      </c>
      <c r="AR17" s="116"/>
      <c r="AS17" s="86"/>
      <c r="AT17" s="86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374" t="s">
        <v>257</v>
      </c>
      <c r="BF17" s="2"/>
      <c r="BG17" s="2"/>
      <c r="BH17" s="2"/>
      <c r="BI17" s="2"/>
      <c r="BJ17" s="2"/>
      <c r="BK17" s="2"/>
      <c r="BL17" s="2"/>
      <c r="BM17" s="2"/>
      <c r="BN17" s="372"/>
      <c r="BO17" s="372"/>
      <c r="BP17" s="170" t="s">
        <v>426</v>
      </c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>
      <c r="C18" s="81"/>
      <c r="D18" s="81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/>
      <c r="U18" s="316" t="s">
        <v>485</v>
      </c>
      <c r="V18" s="170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86"/>
      <c r="AO18" s="86"/>
      <c r="AP18" s="86"/>
      <c r="AQ18" s="2"/>
      <c r="AR18" s="116" t="s">
        <v>495</v>
      </c>
      <c r="AS18" s="11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375" t="s">
        <v>258</v>
      </c>
      <c r="BF18" s="2"/>
      <c r="BG18" s="2"/>
      <c r="BH18" s="2"/>
      <c r="BI18" s="2"/>
      <c r="BJ18" s="2"/>
      <c r="BK18" s="2"/>
      <c r="BL18" s="2"/>
      <c r="BM18" s="372"/>
      <c r="BN18" s="372"/>
      <c r="BO18" s="372"/>
      <c r="BP18" s="372"/>
      <c r="BQ18" s="149" t="s">
        <v>458</v>
      </c>
      <c r="BR18" s="372"/>
      <c r="BS18" s="372"/>
      <c r="BT18" s="372"/>
      <c r="BU18" s="372"/>
      <c r="BV18" s="372"/>
      <c r="BW18" s="372"/>
      <c r="BX18" s="372"/>
      <c r="BY18" s="372"/>
      <c r="BZ18" s="86"/>
      <c r="CA18" s="3"/>
    </row>
    <row r="19" spans="3:79">
      <c r="C19" s="81"/>
      <c r="D19" s="81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4"/>
      <c r="P19" s="4"/>
      <c r="Q19" s="4"/>
      <c r="R19" s="4"/>
      <c r="S19" s="4"/>
      <c r="T19" s="4"/>
      <c r="U19" s="4"/>
      <c r="V19" s="149" t="s">
        <v>436</v>
      </c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86"/>
      <c r="AK19" s="86"/>
      <c r="AL19" s="86"/>
      <c r="AM19" s="86"/>
      <c r="AN19" s="86"/>
      <c r="AO19" s="86"/>
      <c r="AP19" s="86"/>
      <c r="AQ19" s="2"/>
      <c r="AR19" s="2"/>
      <c r="AS19" s="156" t="s">
        <v>496</v>
      </c>
      <c r="AT19" s="2"/>
      <c r="AU19" s="2"/>
      <c r="AV19" s="2"/>
      <c r="AW19" s="86"/>
      <c r="AX19" s="86"/>
      <c r="AY19" s="86"/>
      <c r="AZ19" s="86"/>
      <c r="BA19" s="86"/>
      <c r="BB19" s="86"/>
      <c r="BC19" s="86"/>
      <c r="BD19" s="86"/>
      <c r="BE19" s="374" t="s">
        <v>259</v>
      </c>
      <c r="BF19" s="372"/>
      <c r="BG19" s="372"/>
      <c r="BH19" s="372"/>
      <c r="BI19" s="372"/>
      <c r="BJ19" s="372"/>
      <c r="BK19" s="372"/>
      <c r="BL19" s="372"/>
      <c r="BM19" s="372"/>
      <c r="BN19" s="372"/>
      <c r="BO19" s="372"/>
      <c r="BP19" s="372"/>
      <c r="BQ19" s="372"/>
      <c r="BR19" s="372"/>
      <c r="BS19" s="372"/>
      <c r="BT19" s="372"/>
      <c r="BU19" s="372"/>
      <c r="BV19" s="372"/>
      <c r="BW19" s="372"/>
      <c r="BX19" s="372"/>
      <c r="BY19" s="372"/>
      <c r="BZ19" s="3"/>
      <c r="CA19" s="3"/>
    </row>
    <row r="20" spans="3:79">
      <c r="C20" s="81"/>
      <c r="D20" s="81"/>
      <c r="K20" s="86"/>
      <c r="L20" s="86"/>
      <c r="M20" s="86"/>
      <c r="N20" s="86"/>
      <c r="O20" s="86"/>
      <c r="P20" s="86"/>
      <c r="Q20" s="86"/>
      <c r="R20" s="86"/>
      <c r="S20" s="4"/>
      <c r="T20" s="4"/>
      <c r="U20" s="4"/>
      <c r="V20" s="4"/>
      <c r="W20" s="170" t="s">
        <v>474</v>
      </c>
      <c r="X20" s="4"/>
      <c r="Y20" s="4"/>
      <c r="Z20" s="4"/>
      <c r="AA20" s="4"/>
      <c r="AB20" s="4"/>
      <c r="AC20" s="4"/>
      <c r="AD20" s="4"/>
      <c r="AE20" s="4"/>
      <c r="AF20" s="2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372"/>
      <c r="BF20" s="372"/>
      <c r="BG20" s="372"/>
      <c r="BH20" s="372"/>
      <c r="BI20" s="372"/>
      <c r="BJ20" s="372"/>
      <c r="BK20" s="372"/>
      <c r="BL20" s="372"/>
      <c r="BM20" s="372"/>
      <c r="BN20" s="372"/>
      <c r="BO20" s="372"/>
      <c r="BP20" s="372"/>
      <c r="BQ20" s="372"/>
      <c r="BR20" s="372"/>
      <c r="BS20" s="372"/>
      <c r="BT20" s="372"/>
      <c r="BU20" s="372"/>
      <c r="BV20" s="372"/>
      <c r="BW20" s="372"/>
      <c r="BX20" s="372"/>
      <c r="BY20" s="372"/>
      <c r="BZ20" s="3"/>
      <c r="CA20" s="3"/>
    </row>
    <row r="21" spans="3:79">
      <c r="C21" s="81"/>
      <c r="D21" s="81"/>
      <c r="M21" s="86"/>
      <c r="N21" s="86"/>
      <c r="O21" s="86"/>
      <c r="P21" s="86"/>
      <c r="Q21" s="86"/>
      <c r="R21" s="86"/>
      <c r="S21" s="4"/>
      <c r="T21" s="4"/>
      <c r="U21" s="4"/>
      <c r="V21" s="4"/>
      <c r="W21" s="4"/>
      <c r="X21" s="170" t="s">
        <v>482</v>
      </c>
      <c r="Y21" s="4"/>
      <c r="Z21" s="4"/>
      <c r="AA21" s="4"/>
      <c r="AB21" s="4"/>
      <c r="AC21" s="4"/>
      <c r="AD21" s="4"/>
      <c r="AE21" s="4"/>
      <c r="AF21" s="2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372"/>
      <c r="BF21" s="372"/>
      <c r="BG21" s="372"/>
      <c r="BH21" s="372"/>
      <c r="BI21" s="372"/>
      <c r="BJ21" s="372"/>
      <c r="BK21" s="372"/>
      <c r="BL21" s="372"/>
      <c r="BM21" s="372"/>
      <c r="BN21" s="372"/>
      <c r="BO21" s="372"/>
      <c r="BP21" s="372"/>
      <c r="BQ21" s="372"/>
      <c r="BR21" s="372"/>
      <c r="BS21" s="372"/>
      <c r="BT21" s="372"/>
      <c r="BU21" s="372"/>
      <c r="BV21" s="372"/>
      <c r="BW21" s="372"/>
      <c r="BX21" s="372"/>
      <c r="BY21" s="372"/>
      <c r="BZ21" s="3"/>
      <c r="CA21" s="3"/>
    </row>
    <row r="22" spans="3:79">
      <c r="C22" s="81"/>
      <c r="D22" s="81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4"/>
      <c r="X22" s="4"/>
      <c r="Y22" s="4" t="s">
        <v>475</v>
      </c>
      <c r="Z22" s="4"/>
      <c r="AA22" s="4"/>
      <c r="AB22" s="4"/>
      <c r="AC22" s="4"/>
      <c r="AD22" s="4"/>
      <c r="AE22" s="4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372"/>
      <c r="BF22" s="372"/>
      <c r="BG22" s="372"/>
      <c r="BH22" s="372"/>
      <c r="BI22" s="372"/>
      <c r="BJ22" s="372"/>
      <c r="BK22" s="372"/>
      <c r="BL22" s="372"/>
      <c r="BM22" s="372"/>
      <c r="BN22" s="372"/>
      <c r="BO22" s="372"/>
      <c r="BP22" s="372"/>
      <c r="BQ22" s="372"/>
      <c r="BR22" s="372"/>
      <c r="BS22" s="372"/>
      <c r="BT22" s="372"/>
      <c r="BU22" s="372"/>
      <c r="BV22" s="372"/>
      <c r="BW22" s="372"/>
      <c r="BX22" s="372"/>
      <c r="BY22" s="372"/>
      <c r="BZ22" s="3"/>
      <c r="CA22" s="3"/>
    </row>
    <row r="23" spans="3:79">
      <c r="C23" s="81"/>
      <c r="D23" s="81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4"/>
      <c r="X23" s="4"/>
      <c r="Y23" s="4"/>
      <c r="Z23" s="169" t="s">
        <v>402</v>
      </c>
      <c r="AA23" s="4"/>
      <c r="AB23" s="4"/>
      <c r="AC23" s="4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372"/>
      <c r="BF23" s="372"/>
      <c r="BG23" s="372"/>
      <c r="BH23" s="372"/>
      <c r="BI23" s="372"/>
      <c r="BJ23" s="372"/>
      <c r="BK23" s="372"/>
      <c r="BL23" s="372"/>
      <c r="BM23" s="372"/>
      <c r="BN23" s="372"/>
      <c r="BO23" s="372"/>
      <c r="BP23" s="372"/>
      <c r="BQ23" s="372"/>
      <c r="BR23" s="372"/>
      <c r="BS23" s="372"/>
      <c r="BT23" s="372"/>
      <c r="BU23" s="372"/>
      <c r="BV23" s="372"/>
      <c r="BW23" s="372"/>
      <c r="BX23" s="372"/>
      <c r="BY23" s="372"/>
      <c r="BZ23" s="3"/>
      <c r="CA23" s="3"/>
    </row>
    <row r="24" spans="3:79"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4"/>
      <c r="X24" s="4"/>
      <c r="Y24" s="4"/>
      <c r="Z24" s="4"/>
      <c r="AA24" s="170" t="s">
        <v>476</v>
      </c>
      <c r="AB24" s="86"/>
      <c r="AC24" s="372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372"/>
      <c r="BF24" s="372"/>
      <c r="BG24" s="372"/>
      <c r="BH24" s="372"/>
      <c r="BI24" s="372"/>
      <c r="BJ24" s="372"/>
      <c r="BK24" s="372"/>
      <c r="BL24" s="372"/>
      <c r="BM24" s="372"/>
      <c r="BN24" s="372"/>
      <c r="BO24" s="372"/>
      <c r="BP24" s="372"/>
      <c r="BQ24" s="372"/>
      <c r="BR24" s="372"/>
      <c r="BS24" s="372"/>
      <c r="BT24" s="372"/>
      <c r="BU24" s="372"/>
      <c r="BV24" s="372"/>
      <c r="BW24" s="372"/>
      <c r="BX24" s="372"/>
      <c r="BY24" s="372"/>
    </row>
    <row r="25" spans="3:79">
      <c r="L25" s="3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372"/>
      <c r="AA25" s="86"/>
      <c r="AB25" s="149" t="s">
        <v>456</v>
      </c>
      <c r="AC25" s="372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372"/>
      <c r="BF25" s="372"/>
      <c r="BG25" s="372"/>
      <c r="BH25" s="372"/>
      <c r="BI25" s="372"/>
      <c r="BJ25" s="372"/>
      <c r="BK25" s="372"/>
      <c r="BL25" s="372"/>
      <c r="BM25" s="372"/>
      <c r="BN25" s="372"/>
      <c r="BO25" s="372"/>
      <c r="BP25" s="372"/>
      <c r="BQ25" s="372"/>
      <c r="BR25" s="372"/>
      <c r="BS25" s="372"/>
      <c r="BT25" s="372"/>
      <c r="BU25" s="372"/>
      <c r="BV25" s="372"/>
      <c r="BW25" s="372"/>
      <c r="BX25" s="372"/>
      <c r="BY25" s="372"/>
    </row>
    <row r="26" spans="3:79">
      <c r="L26" s="3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372"/>
      <c r="AA26" s="86"/>
      <c r="AB26" s="86"/>
      <c r="AC26" s="170" t="s">
        <v>486</v>
      </c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372"/>
      <c r="BF26" s="372"/>
      <c r="BG26" s="372"/>
      <c r="BH26" s="372"/>
      <c r="BI26" s="372"/>
      <c r="BJ26" s="372"/>
      <c r="BK26" s="372"/>
      <c r="BL26" s="372"/>
      <c r="BM26" s="372"/>
      <c r="BN26" s="372"/>
      <c r="BO26" s="372"/>
      <c r="BP26" s="372"/>
      <c r="BQ26" s="372"/>
      <c r="BR26" s="372"/>
      <c r="BS26" s="372"/>
      <c r="BT26" s="372"/>
      <c r="BU26" s="372"/>
      <c r="BV26" s="372"/>
      <c r="BW26" s="372"/>
      <c r="BX26" s="372"/>
      <c r="BY26" s="372"/>
    </row>
    <row r="27" spans="3:79">
      <c r="L27" s="3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372"/>
      <c r="AA27" s="86"/>
      <c r="AB27" s="86"/>
      <c r="AC27" s="372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372"/>
      <c r="BF27" s="372"/>
      <c r="BG27" s="372"/>
      <c r="BH27" s="372"/>
      <c r="BI27" s="372"/>
      <c r="BJ27" s="372"/>
      <c r="BK27" s="372"/>
      <c r="BL27" s="372"/>
      <c r="BM27" s="372"/>
      <c r="BN27" s="372"/>
      <c r="BO27" s="372"/>
      <c r="BP27" s="372"/>
      <c r="BQ27" s="372"/>
      <c r="BR27" s="372"/>
      <c r="BS27" s="372"/>
      <c r="BT27" s="372"/>
      <c r="BU27" s="372"/>
      <c r="BV27" s="372"/>
      <c r="BW27" s="372"/>
      <c r="BX27" s="372"/>
      <c r="BY27" s="372"/>
    </row>
    <row r="28" spans="3:79"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372"/>
      <c r="AA28" s="86"/>
      <c r="AB28" s="86"/>
      <c r="AC28" s="372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372"/>
      <c r="BF28" s="372"/>
      <c r="BG28" s="372"/>
      <c r="BH28" s="372"/>
      <c r="BI28" s="372"/>
      <c r="BJ28" s="372"/>
      <c r="BK28" s="372"/>
      <c r="BL28" s="372"/>
      <c r="BM28" s="372"/>
      <c r="BN28" s="372"/>
      <c r="BO28" s="372"/>
      <c r="BP28" s="372"/>
      <c r="BQ28" s="372"/>
      <c r="BR28" s="372"/>
      <c r="BS28" s="372"/>
      <c r="BT28" s="372"/>
      <c r="BU28" s="372"/>
      <c r="BV28" s="372"/>
      <c r="BW28" s="372"/>
      <c r="BX28" s="372"/>
      <c r="BY28" s="372"/>
    </row>
    <row r="29" spans="3:79"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372"/>
      <c r="AA29" s="86"/>
      <c r="AB29" s="86"/>
      <c r="AC29" s="372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</row>
    <row r="30" spans="3:79"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372"/>
      <c r="AA30" s="86"/>
      <c r="AB30" s="86"/>
      <c r="AC30" s="372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372"/>
      <c r="BF30" s="372"/>
      <c r="BG30" s="372"/>
      <c r="BH30" s="372"/>
      <c r="BI30" s="372"/>
      <c r="BJ30" s="372"/>
      <c r="BK30" s="372"/>
      <c r="BL30" s="372"/>
      <c r="BM30" s="372"/>
      <c r="BN30" s="372"/>
      <c r="BO30" s="372"/>
      <c r="BP30" s="372"/>
      <c r="BQ30" s="372"/>
      <c r="BR30" s="372"/>
      <c r="BS30" s="372"/>
      <c r="BT30" s="372"/>
      <c r="BU30" s="372"/>
      <c r="BV30" s="372"/>
      <c r="BW30" s="372"/>
      <c r="BX30" s="372"/>
      <c r="BY30" s="372"/>
    </row>
    <row r="31" spans="3:79"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372"/>
      <c r="AA31" s="86"/>
      <c r="AB31" s="86"/>
      <c r="AC31" s="372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372"/>
      <c r="BF31" s="372"/>
      <c r="BG31" s="372"/>
      <c r="BH31" s="372"/>
      <c r="BI31" s="372"/>
      <c r="BJ31" s="372"/>
      <c r="BK31" s="372"/>
      <c r="BL31" s="372"/>
      <c r="BM31" s="372"/>
      <c r="BN31" s="372"/>
      <c r="BO31" s="372"/>
      <c r="BP31" s="372"/>
      <c r="BQ31" s="372"/>
      <c r="BR31" s="372"/>
      <c r="BS31" s="372"/>
      <c r="BT31" s="372"/>
      <c r="BU31" s="372"/>
      <c r="BV31" s="372"/>
      <c r="BW31" s="372"/>
      <c r="BX31" s="372"/>
      <c r="BY31" s="372"/>
    </row>
    <row r="32" spans="3:79"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372"/>
      <c r="AA32" s="86"/>
      <c r="AB32" s="86"/>
      <c r="AC32" s="372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372"/>
      <c r="BF32" s="372"/>
      <c r="BG32" s="372"/>
      <c r="BH32" s="372"/>
      <c r="BI32" s="372"/>
      <c r="BJ32" s="372"/>
      <c r="BK32" s="372"/>
      <c r="BL32" s="372"/>
      <c r="BM32" s="372"/>
      <c r="BN32" s="372"/>
      <c r="BO32" s="372"/>
      <c r="BP32" s="372"/>
      <c r="BQ32" s="372"/>
      <c r="BR32" s="372"/>
      <c r="BS32" s="372"/>
      <c r="BT32" s="372"/>
      <c r="BU32" s="372"/>
      <c r="BV32" s="372"/>
      <c r="BW32" s="372"/>
      <c r="BX32" s="372"/>
      <c r="BY32" s="372"/>
    </row>
    <row r="33" spans="13:77"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372"/>
      <c r="AA33" s="86"/>
      <c r="AB33" s="86"/>
      <c r="AC33" s="372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372"/>
      <c r="BF33" s="372"/>
      <c r="BG33" s="372"/>
      <c r="BH33" s="372"/>
      <c r="BI33" s="372"/>
      <c r="BJ33" s="372"/>
      <c r="BK33" s="372"/>
      <c r="BL33" s="372"/>
      <c r="BM33" s="372"/>
      <c r="BN33" s="372"/>
      <c r="BO33" s="372"/>
      <c r="BP33" s="372"/>
      <c r="BQ33" s="372"/>
      <c r="BR33" s="372"/>
      <c r="BS33" s="372"/>
      <c r="BT33" s="372"/>
      <c r="BU33" s="372"/>
      <c r="BV33" s="372"/>
      <c r="BW33" s="372"/>
      <c r="BX33" s="372"/>
      <c r="BY33" s="372"/>
    </row>
    <row r="34" spans="13:77"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372"/>
      <c r="AA34" s="86"/>
      <c r="AB34" s="86"/>
      <c r="AC34" s="372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372"/>
      <c r="BF34" s="372"/>
      <c r="BG34" s="372"/>
      <c r="BH34" s="372"/>
      <c r="BI34" s="372"/>
      <c r="BJ34" s="372"/>
      <c r="BK34" s="372"/>
      <c r="BL34" s="372"/>
      <c r="BM34" s="372"/>
      <c r="BN34" s="372"/>
      <c r="BO34" s="372"/>
      <c r="BP34" s="372"/>
      <c r="BQ34" s="372"/>
      <c r="BR34" s="372"/>
      <c r="BS34" s="372"/>
      <c r="BT34" s="372"/>
      <c r="BU34" s="372"/>
      <c r="BV34" s="372"/>
      <c r="BW34" s="372"/>
      <c r="BX34" s="372"/>
      <c r="BY34" s="372"/>
    </row>
    <row r="35" spans="13:77"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372"/>
      <c r="AA35" s="86"/>
      <c r="AB35" s="86"/>
      <c r="AC35" s="372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372"/>
      <c r="BF35" s="372"/>
      <c r="BG35" s="372"/>
      <c r="BH35" s="372"/>
      <c r="BI35" s="372"/>
      <c r="BJ35" s="372"/>
      <c r="BK35" s="372"/>
      <c r="BL35" s="372"/>
      <c r="BM35" s="372"/>
      <c r="BN35" s="372"/>
      <c r="BO35" s="372"/>
      <c r="BP35" s="372"/>
      <c r="BQ35" s="372"/>
      <c r="BR35" s="372"/>
      <c r="BS35" s="372"/>
      <c r="BT35" s="372"/>
      <c r="BU35" s="372"/>
      <c r="BV35" s="372"/>
      <c r="BW35" s="372"/>
      <c r="BX35" s="372"/>
      <c r="BY35" s="372"/>
    </row>
    <row r="36" spans="13:77"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372"/>
      <c r="AA36" s="86"/>
      <c r="AB36" s="86"/>
      <c r="AC36" s="372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372"/>
      <c r="BF36" s="372"/>
      <c r="BG36" s="372"/>
      <c r="BH36" s="372"/>
      <c r="BI36" s="372"/>
      <c r="BJ36" s="372"/>
      <c r="BK36" s="372"/>
      <c r="BL36" s="372"/>
      <c r="BM36" s="372"/>
      <c r="BN36" s="372"/>
      <c r="BO36" s="372"/>
      <c r="BP36" s="372"/>
      <c r="BQ36" s="372"/>
      <c r="BR36" s="372"/>
      <c r="BS36" s="372"/>
      <c r="BT36" s="372"/>
      <c r="BU36" s="372"/>
      <c r="BV36" s="372"/>
      <c r="BW36" s="372"/>
      <c r="BX36" s="372"/>
      <c r="BY36" s="372"/>
    </row>
    <row r="37" spans="13:77"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372"/>
      <c r="AA37" s="86"/>
      <c r="AB37" s="86"/>
      <c r="AC37" s="372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372"/>
      <c r="BF37" s="372"/>
      <c r="BG37" s="372"/>
      <c r="BH37" s="372"/>
      <c r="BI37" s="372"/>
      <c r="BJ37" s="372"/>
      <c r="BK37" s="372"/>
      <c r="BL37" s="372"/>
      <c r="BM37" s="372"/>
      <c r="BN37" s="372"/>
      <c r="BO37" s="372"/>
      <c r="BP37" s="372"/>
      <c r="BQ37" s="372"/>
      <c r="BR37" s="372"/>
      <c r="BS37" s="372"/>
      <c r="BT37" s="372"/>
      <c r="BU37" s="372"/>
      <c r="BV37" s="372"/>
      <c r="BW37" s="372"/>
      <c r="BX37" s="372"/>
      <c r="BY37" s="372"/>
    </row>
  </sheetData>
  <mergeCells count="14">
    <mergeCell ref="BZ1:CB1"/>
    <mergeCell ref="A6:B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2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7.28515625" style="8" bestFit="1" customWidth="1"/>
    <col min="2" max="2" width="8.7109375" style="132" bestFit="1" customWidth="1"/>
    <col min="3" max="3" width="48.140625" style="90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3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631" t="s">
        <v>1</v>
      </c>
      <c r="B1" s="633" t="s">
        <v>2</v>
      </c>
      <c r="C1" s="635" t="s">
        <v>0</v>
      </c>
      <c r="D1" s="637" t="s">
        <v>7</v>
      </c>
      <c r="E1" s="626" t="s">
        <v>6</v>
      </c>
      <c r="F1" s="627"/>
      <c r="G1" s="628" t="s">
        <v>5</v>
      </c>
      <c r="H1" s="629"/>
      <c r="I1" s="626" t="s">
        <v>64</v>
      </c>
      <c r="J1" s="627"/>
      <c r="K1" s="493" t="s">
        <v>9</v>
      </c>
      <c r="L1" s="445" t="s">
        <v>403</v>
      </c>
      <c r="M1" s="625"/>
      <c r="N1" s="445" t="s">
        <v>82</v>
      </c>
      <c r="O1" s="446"/>
      <c r="P1" s="446"/>
      <c r="Q1" s="446"/>
      <c r="R1" s="446"/>
      <c r="S1" s="625"/>
      <c r="T1" s="621" t="s">
        <v>84</v>
      </c>
      <c r="U1" s="621"/>
      <c r="V1" s="621"/>
      <c r="W1" s="621"/>
      <c r="X1" s="621"/>
      <c r="Y1" s="621"/>
      <c r="Z1" s="621"/>
    </row>
    <row r="2" spans="1:30" ht="15.75" customHeight="1" thickBot="1">
      <c r="A2" s="632"/>
      <c r="B2" s="634"/>
      <c r="C2" s="636"/>
      <c r="D2" s="444"/>
      <c r="E2" s="61"/>
      <c r="F2" s="35" t="s">
        <v>9</v>
      </c>
      <c r="G2" s="61"/>
      <c r="H2" s="62" t="s">
        <v>9</v>
      </c>
      <c r="I2" s="61"/>
      <c r="J2" s="35" t="s">
        <v>9</v>
      </c>
      <c r="K2" s="494"/>
      <c r="L2" s="337"/>
      <c r="M2" s="172" t="s">
        <v>9</v>
      </c>
      <c r="N2" s="173" t="s">
        <v>141</v>
      </c>
      <c r="O2" s="173" t="s">
        <v>403</v>
      </c>
      <c r="P2" s="173" t="s">
        <v>368</v>
      </c>
      <c r="Q2" s="173" t="s">
        <v>59</v>
      </c>
      <c r="R2" s="173" t="s">
        <v>140</v>
      </c>
      <c r="S2" s="174" t="s">
        <v>295</v>
      </c>
      <c r="T2" s="622" t="s">
        <v>407</v>
      </c>
      <c r="U2" s="623"/>
      <c r="V2" s="623"/>
      <c r="W2" s="623"/>
      <c r="X2" s="623"/>
      <c r="Y2" s="624"/>
      <c r="Z2" s="175" t="s">
        <v>47</v>
      </c>
    </row>
    <row r="3" spans="1:30" s="5" customFormat="1">
      <c r="A3" s="371" t="str">
        <f>'1-συμβολαια'!A3</f>
        <v>2ο</v>
      </c>
      <c r="B3" s="379">
        <f>'1-συμβολαια'!B3</f>
        <v>38567</v>
      </c>
      <c r="C3" s="369" t="str">
        <f>'1-συμβολαια'!C3</f>
        <v>δανείου ...κύρου 2.500.000δρχ    ΕΞΟΦΛΗΣΗ</v>
      </c>
      <c r="D3" s="376">
        <f>'1-συμβολαια'!D3</f>
        <v>0</v>
      </c>
      <c r="E3" s="338"/>
      <c r="F3" s="338"/>
      <c r="G3" s="338"/>
      <c r="H3" s="338"/>
      <c r="I3" s="338"/>
      <c r="J3" s="338"/>
      <c r="K3" s="324">
        <f>'1-συμβολαια'!N3</f>
        <v>22.68</v>
      </c>
      <c r="L3" s="324">
        <f>'2-δικαιώμ'!N3+'5-αντίγρ'!O3</f>
        <v>3.08</v>
      </c>
      <c r="M3" s="2">
        <v>1.32</v>
      </c>
      <c r="N3" s="324">
        <f>'1-συμβολαια'!O3</f>
        <v>22.240000000000002</v>
      </c>
      <c r="O3" s="324">
        <f t="shared" ref="O3:O5" si="0">L3-M3</f>
        <v>1.76</v>
      </c>
      <c r="P3" s="324">
        <f>'8-κ-15-17'!AG3</f>
        <v>0</v>
      </c>
      <c r="Q3" s="324">
        <f>'11-χαρτόσ'!H3+'13-ντιΜιΧο'!CA3</f>
        <v>2.48</v>
      </c>
      <c r="R3" s="324">
        <f>'13-ντιΜιΧο'!BZ3</f>
        <v>83.27</v>
      </c>
      <c r="S3" s="417">
        <f>'13-ντιΜιΧο'!CB3</f>
        <v>0</v>
      </c>
      <c r="T3" s="275"/>
      <c r="U3" s="267"/>
      <c r="V3" s="267"/>
      <c r="W3" s="267"/>
      <c r="X3" s="267"/>
      <c r="Y3" s="267"/>
      <c r="Z3" s="270"/>
    </row>
    <row r="4" spans="1:30" s="5" customFormat="1">
      <c r="A4" s="371">
        <f>'1-συμβολαια'!A4</f>
        <v>0</v>
      </c>
      <c r="B4" s="379">
        <f>'1-συμβολαια'!B4</f>
        <v>0</v>
      </c>
      <c r="C4" s="369" t="str">
        <f>'1-συμβολαια'!C4</f>
        <v>υποθήκης ...κύρου 2.500.000δρχ  ΕΞΑΛΕΙΨΗ</v>
      </c>
      <c r="D4" s="376">
        <f>'1-συμβολαια'!D4</f>
        <v>0</v>
      </c>
      <c r="E4" s="338"/>
      <c r="F4" s="338"/>
      <c r="G4" s="338"/>
      <c r="H4" s="338"/>
      <c r="I4" s="338"/>
      <c r="J4" s="338"/>
      <c r="K4" s="324">
        <f>'1-συμβολαια'!N4</f>
        <v>0</v>
      </c>
      <c r="L4" s="324">
        <f>'2-δικαιώμ'!N4+'5-αντίγρ'!O4</f>
        <v>1.3200000000000003</v>
      </c>
      <c r="M4" s="324"/>
      <c r="N4" s="324">
        <f>'1-συμβολαια'!O4</f>
        <v>42.68</v>
      </c>
      <c r="O4" s="324">
        <f t="shared" si="0"/>
        <v>1.3200000000000003</v>
      </c>
      <c r="P4" s="324">
        <f>'8-κ-15-17'!AG4</f>
        <v>0</v>
      </c>
      <c r="Q4" s="324">
        <f>'11-χαρτόσ'!H4+'13-ντιΜιΧο'!CA4</f>
        <v>2.48</v>
      </c>
      <c r="R4" s="324">
        <f>'13-ντιΜιΧο'!BZ4</f>
        <v>13.120000000000001</v>
      </c>
      <c r="S4" s="417">
        <f>'13-ντιΜιΧο'!CB4</f>
        <v>0</v>
      </c>
      <c r="T4" s="275"/>
      <c r="U4" s="267"/>
      <c r="V4" s="267"/>
      <c r="W4" s="267"/>
      <c r="X4" s="267"/>
      <c r="Y4" s="267"/>
      <c r="Z4" s="270"/>
    </row>
    <row r="5" spans="1:30" s="5" customFormat="1">
      <c r="A5" s="371">
        <f>'1-συμβολαια'!A5</f>
        <v>0</v>
      </c>
      <c r="B5" s="379">
        <f>'1-συμβολαια'!B5</f>
        <v>0</v>
      </c>
      <c r="C5" s="369" t="str">
        <f>'1-συμβολαια'!C5</f>
        <v>τόκοι δανείου ...κύρου [ =προυπολογιζόμενοι VS πληρωμένοι]</v>
      </c>
      <c r="D5" s="376">
        <f>'1-συμβολαια'!D5</f>
        <v>222.22</v>
      </c>
      <c r="E5" s="338"/>
      <c r="F5" s="338"/>
      <c r="G5" s="338"/>
      <c r="H5" s="338"/>
      <c r="I5" s="338"/>
      <c r="J5" s="338"/>
      <c r="K5" s="324">
        <f>'1-συμβολαια'!N5</f>
        <v>0</v>
      </c>
      <c r="L5" s="324">
        <f>'2-δικαιώμ'!N5+'5-αντίγρ'!O5</f>
        <v>1.7199960000000001</v>
      </c>
      <c r="M5" s="324"/>
      <c r="N5" s="324">
        <f>'1-συμβολαια'!O5</f>
        <v>32.946643999999999</v>
      </c>
      <c r="O5" s="324">
        <f t="shared" si="0"/>
        <v>1.7199960000000001</v>
      </c>
      <c r="P5" s="324">
        <f>'8-κ-15-17'!AG5</f>
        <v>2.8888600000000002</v>
      </c>
      <c r="Q5" s="324">
        <f>'11-χαρτόσ'!H5+'13-ντιΜιΧο'!CA5</f>
        <v>0.5</v>
      </c>
      <c r="R5" s="324">
        <f>'13-ντιΜιΧο'!BZ5</f>
        <v>0</v>
      </c>
      <c r="S5" s="417">
        <f>'13-ντιΜιΧο'!CB5</f>
        <v>0</v>
      </c>
      <c r="T5" s="275"/>
      <c r="U5" s="267"/>
      <c r="V5" s="267"/>
      <c r="W5" s="267"/>
      <c r="X5" s="267"/>
      <c r="Y5" s="267"/>
      <c r="Z5" s="270"/>
    </row>
    <row r="6" spans="1:30">
      <c r="A6" s="630" t="s">
        <v>56</v>
      </c>
      <c r="B6" s="630"/>
      <c r="C6" s="630"/>
      <c r="D6" s="630"/>
      <c r="E6" s="11">
        <f t="shared" ref="E6:Z6" si="1">SUM(E3:E5)</f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0</v>
      </c>
      <c r="K6" s="11">
        <f t="shared" si="1"/>
        <v>22.68</v>
      </c>
      <c r="L6" s="11">
        <f t="shared" si="1"/>
        <v>6.1199960000000004</v>
      </c>
      <c r="M6" s="11">
        <f t="shared" si="1"/>
        <v>1.32</v>
      </c>
      <c r="N6" s="11">
        <f t="shared" si="1"/>
        <v>97.866644000000008</v>
      </c>
      <c r="O6" s="11">
        <f t="shared" si="1"/>
        <v>4.7999960000000002</v>
      </c>
      <c r="P6" s="11">
        <f t="shared" si="1"/>
        <v>2.8888600000000002</v>
      </c>
      <c r="Q6" s="11">
        <f t="shared" si="1"/>
        <v>5.46</v>
      </c>
      <c r="R6" s="11">
        <f t="shared" si="1"/>
        <v>96.39</v>
      </c>
      <c r="S6" s="377">
        <f t="shared" si="1"/>
        <v>0</v>
      </c>
      <c r="T6" s="276">
        <f t="shared" si="1"/>
        <v>0</v>
      </c>
      <c r="U6" s="276">
        <f t="shared" si="1"/>
        <v>0</v>
      </c>
      <c r="V6" s="276">
        <f t="shared" si="1"/>
        <v>0</v>
      </c>
      <c r="W6" s="276">
        <f t="shared" si="1"/>
        <v>0</v>
      </c>
      <c r="X6" s="276">
        <f t="shared" si="1"/>
        <v>0</v>
      </c>
      <c r="Y6" s="276">
        <f t="shared" si="1"/>
        <v>0</v>
      </c>
      <c r="Z6" s="277">
        <f t="shared" si="1"/>
        <v>0</v>
      </c>
    </row>
    <row r="8" spans="1:30">
      <c r="U8" s="83"/>
      <c r="V8" s="83"/>
      <c r="W8" s="83"/>
      <c r="X8" s="83"/>
      <c r="Y8" s="83"/>
      <c r="Z8" s="83"/>
      <c r="AA8" s="83"/>
      <c r="AB8" s="83"/>
      <c r="AC8" s="83"/>
      <c r="AD8" s="83"/>
    </row>
    <row r="9" spans="1:30">
      <c r="U9" s="83"/>
      <c r="V9" s="83"/>
      <c r="W9" s="83"/>
      <c r="X9" s="83"/>
      <c r="Y9" s="83"/>
      <c r="Z9" s="83"/>
      <c r="AA9" s="83"/>
      <c r="AB9" s="83"/>
      <c r="AC9" s="83"/>
      <c r="AD9" s="83"/>
    </row>
    <row r="10" spans="1:30" s="5" customFormat="1">
      <c r="A10" s="57"/>
      <c r="B10" s="112"/>
      <c r="C10" s="113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2"/>
      <c r="P10" s="4"/>
      <c r="Q10" s="4"/>
      <c r="R10" s="4"/>
      <c r="S10" s="4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</row>
    <row r="11" spans="1:30">
      <c r="L11" s="4"/>
    </row>
    <row r="12" spans="1:30">
      <c r="L12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T1:Z1"/>
    <mergeCell ref="T2:Y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F19" sqref="F1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0" t="s">
        <v>76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</row>
    <row r="2" spans="1:23" s="9" customFormat="1" ht="23.25" customHeight="1" thickBot="1">
      <c r="A2" s="243" t="s">
        <v>19</v>
      </c>
      <c r="B2" s="641" t="s">
        <v>29</v>
      </c>
      <c r="C2" s="642"/>
      <c r="D2" s="643"/>
      <c r="E2" s="644" t="s">
        <v>84</v>
      </c>
      <c r="F2" s="645"/>
      <c r="G2" s="645"/>
      <c r="H2" s="646"/>
      <c r="I2" s="647" t="s">
        <v>84</v>
      </c>
      <c r="J2" s="648"/>
      <c r="K2" s="648"/>
      <c r="L2" s="649"/>
      <c r="M2" s="244" t="s">
        <v>38</v>
      </c>
      <c r="N2" s="244" t="s">
        <v>39</v>
      </c>
      <c r="O2" s="244" t="s">
        <v>40</v>
      </c>
      <c r="P2" s="244" t="s">
        <v>41</v>
      </c>
      <c r="Q2" s="244" t="s">
        <v>42</v>
      </c>
    </row>
    <row r="3" spans="1:23" s="19" customFormat="1">
      <c r="A3" s="32" t="str">
        <f>'1-συμβολαια'!A3</f>
        <v>2ο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38" t="s">
        <v>104</v>
      </c>
      <c r="C7" s="638"/>
      <c r="D7" s="638"/>
      <c r="E7" s="638"/>
      <c r="F7" s="638"/>
      <c r="G7" s="638"/>
      <c r="H7" s="638"/>
      <c r="I7" s="638"/>
      <c r="J7" s="638"/>
      <c r="K7" s="638"/>
      <c r="L7" s="3"/>
      <c r="M7" s="3"/>
      <c r="N7" s="3"/>
      <c r="O7" s="3"/>
      <c r="P7" s="3"/>
      <c r="Q7" s="3"/>
    </row>
    <row r="8" spans="1:23" ht="15.75" customHeight="1">
      <c r="C8" s="639" t="s">
        <v>105</v>
      </c>
      <c r="D8" s="639"/>
      <c r="E8" s="639"/>
      <c r="F8" s="639"/>
      <c r="G8" s="639"/>
      <c r="H8" s="639"/>
      <c r="I8" s="639"/>
      <c r="J8" s="639"/>
      <c r="K8" s="639"/>
      <c r="L8" s="3"/>
      <c r="M8" s="3"/>
      <c r="N8" s="3"/>
      <c r="O8" s="3"/>
      <c r="P8" s="3"/>
      <c r="Q8" s="3"/>
    </row>
    <row r="9" spans="1:23" ht="15.75" customHeight="1">
      <c r="D9" s="638" t="s">
        <v>294</v>
      </c>
      <c r="E9" s="638"/>
      <c r="F9" s="638"/>
      <c r="G9" s="638"/>
      <c r="H9" s="638"/>
      <c r="I9" s="638"/>
      <c r="J9" s="638"/>
      <c r="K9" s="638"/>
      <c r="L9" s="638"/>
      <c r="M9" s="638"/>
      <c r="N9" s="638"/>
      <c r="O9" s="638"/>
      <c r="P9" s="3"/>
      <c r="Q9" s="3"/>
    </row>
    <row r="10" spans="1:23" s="5" customFormat="1" ht="15.75" customHeight="1">
      <c r="A10" s="57"/>
      <c r="B10" s="241"/>
      <c r="C10" s="241"/>
      <c r="D10" s="242"/>
      <c r="E10" s="639" t="s">
        <v>404</v>
      </c>
      <c r="F10" s="639"/>
      <c r="G10" s="639"/>
      <c r="H10" s="639"/>
      <c r="I10" s="639"/>
      <c r="J10" s="639"/>
      <c r="K10" s="639"/>
      <c r="L10" s="639"/>
      <c r="M10" s="639"/>
      <c r="N10" s="3"/>
      <c r="O10" s="3"/>
      <c r="P10" s="3"/>
      <c r="Q10" s="3"/>
    </row>
    <row r="11" spans="1:23" s="5" customFormat="1" ht="15.75" customHeight="1">
      <c r="A11" s="57"/>
      <c r="B11" s="241"/>
      <c r="C11" s="241"/>
      <c r="D11" s="242"/>
      <c r="E11" s="6"/>
      <c r="F11" s="638" t="s">
        <v>127</v>
      </c>
      <c r="G11" s="638"/>
      <c r="H11" s="638"/>
      <c r="I11" s="638"/>
      <c r="J11" s="638"/>
      <c r="K11" s="638"/>
      <c r="L11" s="638"/>
      <c r="M11" s="638"/>
      <c r="N11" s="638"/>
      <c r="O11" s="638"/>
      <c r="P11" s="638"/>
      <c r="Q11" s="3"/>
    </row>
    <row r="12" spans="1:23" s="5" customFormat="1" ht="15.75" customHeight="1">
      <c r="A12" s="57"/>
      <c r="B12" s="241"/>
      <c r="C12" s="241"/>
      <c r="D12" s="242"/>
      <c r="E12" s="6"/>
      <c r="F12" s="6"/>
      <c r="G12" s="639" t="s">
        <v>405</v>
      </c>
      <c r="H12" s="639"/>
      <c r="I12" s="639"/>
      <c r="J12" s="639"/>
      <c r="K12" s="639"/>
      <c r="L12" s="639"/>
      <c r="M12" s="639"/>
      <c r="N12" s="639"/>
      <c r="O12" s="639"/>
      <c r="P12" s="639"/>
      <c r="Q12" s="639"/>
    </row>
    <row r="13" spans="1:23" s="5" customFormat="1" ht="15.75" customHeight="1">
      <c r="A13" s="57"/>
      <c r="B13" s="241"/>
      <c r="C13" s="241"/>
      <c r="D13" s="242"/>
      <c r="E13" s="6"/>
      <c r="F13" s="6"/>
      <c r="G13" s="234"/>
      <c r="H13" s="638" t="s">
        <v>106</v>
      </c>
      <c r="I13" s="638"/>
      <c r="J13" s="638"/>
      <c r="K13" s="638"/>
      <c r="L13" s="638"/>
      <c r="M13" s="638"/>
      <c r="N13" s="638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1"/>
      <c r="C14" s="241"/>
      <c r="D14" s="242"/>
      <c r="E14" s="6"/>
      <c r="F14" s="6"/>
      <c r="G14" s="234"/>
      <c r="H14" s="6"/>
      <c r="I14" s="639" t="s">
        <v>107</v>
      </c>
      <c r="J14" s="639"/>
      <c r="K14" s="639"/>
      <c r="L14" s="639"/>
      <c r="M14" s="639"/>
      <c r="N14" s="639"/>
      <c r="O14" s="639"/>
      <c r="P14" s="639"/>
      <c r="Q14" s="639"/>
      <c r="R14" s="639"/>
      <c r="S14" s="3"/>
      <c r="T14" s="3"/>
      <c r="U14" s="3"/>
      <c r="V14" s="3"/>
      <c r="W14" s="3"/>
    </row>
    <row r="15" spans="1:23" s="5" customFormat="1" ht="15.75" customHeight="1">
      <c r="A15" s="57"/>
      <c r="B15" s="241"/>
      <c r="C15" s="241"/>
      <c r="D15" s="242"/>
      <c r="E15" s="6"/>
      <c r="F15" s="6"/>
      <c r="G15" s="234"/>
      <c r="H15" s="6"/>
      <c r="I15" s="6"/>
      <c r="J15" s="638" t="s">
        <v>108</v>
      </c>
      <c r="K15" s="638"/>
      <c r="L15" s="638"/>
      <c r="M15" s="638"/>
      <c r="N15" s="638"/>
      <c r="O15" s="638"/>
      <c r="P15" s="638"/>
      <c r="Q15" s="638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41"/>
      <c r="C16" s="241"/>
      <c r="D16" s="242"/>
      <c r="E16" s="6"/>
      <c r="F16" s="6"/>
      <c r="G16" s="234"/>
      <c r="H16" s="6"/>
      <c r="I16" s="6"/>
      <c r="J16" s="6"/>
      <c r="K16" s="650" t="s">
        <v>128</v>
      </c>
      <c r="L16" s="650"/>
      <c r="M16" s="650"/>
      <c r="N16" s="650"/>
      <c r="O16" s="650"/>
      <c r="P16" s="650"/>
      <c r="Q16" s="650"/>
      <c r="R16" s="650"/>
      <c r="S16" s="650"/>
      <c r="T16" s="650"/>
      <c r="U16" s="650"/>
      <c r="V16" s="3"/>
      <c r="W16" s="3"/>
    </row>
    <row r="17" spans="1:23" s="5" customFormat="1" ht="15.75" customHeight="1">
      <c r="A17" s="57"/>
      <c r="B17" s="241"/>
      <c r="C17" s="241"/>
      <c r="D17" s="242"/>
      <c r="E17" s="6"/>
      <c r="F17" s="6"/>
      <c r="G17" s="234"/>
      <c r="H17" s="6"/>
      <c r="I17" s="6"/>
      <c r="J17" s="6"/>
      <c r="K17" s="6"/>
      <c r="L17" s="638" t="s">
        <v>109</v>
      </c>
      <c r="M17" s="638"/>
      <c r="N17" s="638"/>
      <c r="O17" s="638"/>
      <c r="P17" s="638"/>
      <c r="Q17" s="638"/>
      <c r="R17" s="638"/>
      <c r="S17" s="638"/>
      <c r="T17" s="3"/>
      <c r="U17" s="3"/>
      <c r="V17" s="3"/>
      <c r="W17" s="3"/>
    </row>
    <row r="18" spans="1:23" s="5" customFormat="1" ht="15.75" customHeight="1">
      <c r="A18" s="57"/>
      <c r="B18" s="241"/>
      <c r="C18" s="241"/>
      <c r="D18" s="242"/>
      <c r="E18" s="6"/>
      <c r="F18" s="6"/>
      <c r="G18" s="234"/>
      <c r="H18" s="6"/>
      <c r="I18" s="6"/>
      <c r="J18" s="6"/>
      <c r="K18" s="6"/>
      <c r="L18" s="3"/>
      <c r="M18" s="639" t="s">
        <v>110</v>
      </c>
      <c r="N18" s="639"/>
      <c r="O18" s="639"/>
      <c r="P18" s="639"/>
      <c r="Q18" s="639"/>
      <c r="R18" s="639"/>
      <c r="S18" s="639"/>
      <c r="T18" s="639"/>
      <c r="U18" s="3"/>
      <c r="V18" s="3"/>
      <c r="W18" s="3"/>
    </row>
    <row r="19" spans="1:23" s="5" customFormat="1" ht="15.75" customHeight="1">
      <c r="A19" s="57"/>
      <c r="B19" s="241"/>
      <c r="C19" s="241"/>
      <c r="D19" s="242"/>
      <c r="E19" s="6"/>
      <c r="F19" s="6"/>
      <c r="G19" s="234"/>
      <c r="H19" s="6"/>
      <c r="I19" s="6"/>
      <c r="J19" s="6"/>
      <c r="K19" s="6"/>
      <c r="L19" s="3"/>
      <c r="M19" s="3"/>
      <c r="N19" s="638" t="s">
        <v>111</v>
      </c>
      <c r="O19" s="638"/>
      <c r="P19" s="638"/>
      <c r="Q19" s="638"/>
      <c r="R19" s="638"/>
      <c r="S19" s="638"/>
      <c r="T19" s="638"/>
      <c r="U19" s="638"/>
      <c r="V19" s="638"/>
      <c r="W19" s="638"/>
    </row>
    <row r="20" spans="1:23" s="5" customFormat="1" ht="15.75" customHeight="1">
      <c r="A20" s="57"/>
      <c r="B20" s="241"/>
      <c r="C20" s="241"/>
      <c r="D20" s="242"/>
      <c r="E20" s="6"/>
      <c r="F20" s="6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H24" sqref="H24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40" t="s">
        <v>76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640"/>
    </row>
    <row r="2" spans="1:20" s="9" customFormat="1" ht="23.25" customHeight="1" thickBot="1">
      <c r="A2" s="243" t="s">
        <v>19</v>
      </c>
      <c r="B2" s="641" t="s">
        <v>29</v>
      </c>
      <c r="C2" s="642"/>
      <c r="D2" s="643"/>
      <c r="E2" s="644" t="s">
        <v>84</v>
      </c>
      <c r="F2" s="645"/>
      <c r="G2" s="646"/>
      <c r="H2" s="651" t="s">
        <v>84</v>
      </c>
      <c r="I2" s="652"/>
      <c r="J2" s="653"/>
      <c r="K2" s="647" t="s">
        <v>84</v>
      </c>
      <c r="L2" s="648"/>
      <c r="M2" s="649"/>
      <c r="N2" s="244" t="s">
        <v>36</v>
      </c>
      <c r="O2" s="244" t="s">
        <v>37</v>
      </c>
      <c r="P2" s="244" t="s">
        <v>38</v>
      </c>
      <c r="Q2" s="244" t="s">
        <v>39</v>
      </c>
      <c r="R2" s="244" t="s">
        <v>40</v>
      </c>
      <c r="S2" s="244" t="s">
        <v>41</v>
      </c>
      <c r="T2" s="244" t="s">
        <v>42</v>
      </c>
    </row>
    <row r="3" spans="1:20" s="19" customFormat="1">
      <c r="A3" s="32" t="str">
        <f>'1-συμβολαια'!A3</f>
        <v>2ο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9" customFormat="1">
      <c r="A4" s="32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9" customFormat="1">
      <c r="A5" s="32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7" spans="1:20" ht="15.75">
      <c r="B7" s="638" t="s">
        <v>112</v>
      </c>
      <c r="C7" s="638"/>
      <c r="D7" s="638"/>
      <c r="E7" s="638"/>
      <c r="F7" s="638"/>
      <c r="G7" s="638"/>
      <c r="H7" s="638"/>
      <c r="I7" s="120"/>
      <c r="J7" s="6"/>
      <c r="K7" s="6"/>
      <c r="L7" s="3"/>
      <c r="M7" s="3"/>
      <c r="N7" s="3"/>
      <c r="O7" s="3"/>
    </row>
    <row r="8" spans="1:20" ht="15.75">
      <c r="B8" s="6"/>
      <c r="C8" s="639" t="s">
        <v>113</v>
      </c>
      <c r="D8" s="639"/>
      <c r="E8" s="639"/>
      <c r="F8" s="639"/>
      <c r="G8" s="639"/>
      <c r="H8" s="639"/>
      <c r="I8" s="639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38" t="s">
        <v>114</v>
      </c>
      <c r="E9" s="638"/>
      <c r="F9" s="638"/>
      <c r="G9" s="638"/>
      <c r="H9" s="638"/>
      <c r="I9" s="638"/>
      <c r="J9" s="638"/>
      <c r="K9" s="638"/>
      <c r="L9" s="3"/>
      <c r="M9" s="3"/>
      <c r="N9" s="3"/>
      <c r="O9" s="3"/>
    </row>
    <row r="10" spans="1:20" ht="15.75" customHeight="1">
      <c r="B10" s="6"/>
      <c r="C10" s="6"/>
      <c r="D10" s="6"/>
      <c r="E10" s="654" t="s">
        <v>119</v>
      </c>
      <c r="F10" s="654"/>
      <c r="G10" s="654"/>
      <c r="H10" s="654"/>
      <c r="I10" s="654"/>
      <c r="J10" s="654"/>
      <c r="K10" s="654"/>
      <c r="L10" s="654"/>
      <c r="M10" s="3"/>
      <c r="N10" s="3"/>
      <c r="O10" s="3"/>
    </row>
    <row r="11" spans="1:20" ht="15.75" customHeight="1">
      <c r="B11" s="6"/>
      <c r="C11" s="6"/>
      <c r="D11" s="6"/>
      <c r="E11" s="6"/>
      <c r="F11" s="638" t="s">
        <v>115</v>
      </c>
      <c r="G11" s="638"/>
      <c r="H11" s="638"/>
      <c r="I11" s="638"/>
      <c r="J11" s="638"/>
      <c r="K11" s="638"/>
      <c r="L11" s="638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39" t="s">
        <v>116</v>
      </c>
      <c r="H12" s="639"/>
      <c r="I12" s="639"/>
      <c r="J12" s="639"/>
      <c r="K12" s="639"/>
      <c r="L12" s="639"/>
      <c r="M12" s="639"/>
      <c r="N12" s="3"/>
      <c r="O12" s="3"/>
    </row>
    <row r="13" spans="1:20" ht="15.75">
      <c r="B13" s="6"/>
      <c r="C13" s="6"/>
      <c r="D13" s="6"/>
      <c r="E13" s="6"/>
      <c r="F13" s="6"/>
      <c r="G13" s="6"/>
      <c r="H13" s="638" t="s">
        <v>117</v>
      </c>
      <c r="I13" s="638"/>
      <c r="J13" s="638"/>
      <c r="K13" s="638"/>
      <c r="L13" s="638"/>
      <c r="M13" s="638"/>
      <c r="N13" s="638"/>
      <c r="O13" s="3"/>
    </row>
    <row r="14" spans="1:20" ht="15.75">
      <c r="B14" s="6"/>
      <c r="C14" s="6"/>
      <c r="D14" s="6"/>
      <c r="E14" s="6"/>
      <c r="F14" s="6"/>
      <c r="G14" s="6"/>
      <c r="H14" s="6"/>
      <c r="I14" s="639" t="s">
        <v>118</v>
      </c>
      <c r="J14" s="639"/>
      <c r="K14" s="639"/>
      <c r="L14" s="639"/>
      <c r="M14" s="639"/>
      <c r="N14" s="639"/>
      <c r="O14" s="639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91" t="s">
        <v>66</v>
      </c>
      <c r="B1" s="491"/>
      <c r="C1" s="656" t="s">
        <v>67</v>
      </c>
      <c r="D1" s="656"/>
      <c r="E1" s="491" t="s">
        <v>0</v>
      </c>
      <c r="F1" s="491"/>
      <c r="G1" s="657" t="s">
        <v>10</v>
      </c>
      <c r="H1" s="657"/>
      <c r="I1" s="657"/>
      <c r="J1" s="491" t="s">
        <v>8</v>
      </c>
      <c r="K1" s="491"/>
      <c r="L1" s="658" t="s">
        <v>406</v>
      </c>
      <c r="M1" s="659"/>
      <c r="N1" s="659"/>
      <c r="O1" s="660"/>
      <c r="P1" s="655" t="s">
        <v>65</v>
      </c>
      <c r="Q1" s="655"/>
      <c r="R1" s="657" t="s">
        <v>55</v>
      </c>
      <c r="S1" s="657"/>
      <c r="T1" s="663" t="s">
        <v>46</v>
      </c>
      <c r="U1" s="661" t="s">
        <v>84</v>
      </c>
      <c r="V1" s="661"/>
      <c r="W1" s="661"/>
      <c r="X1" s="661"/>
      <c r="Y1" s="661"/>
      <c r="Z1" s="661"/>
      <c r="AA1" s="661"/>
      <c r="AB1" s="661"/>
      <c r="AC1" s="661"/>
    </row>
    <row r="2" spans="1:35" s="12" customFormat="1" ht="15.75" customHeight="1" thickBot="1">
      <c r="A2" s="95"/>
      <c r="B2" s="50"/>
      <c r="C2" s="84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325</v>
      </c>
      <c r="M2" s="72" t="s">
        <v>326</v>
      </c>
      <c r="N2" s="72" t="s">
        <v>327</v>
      </c>
      <c r="O2" s="240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64"/>
      <c r="U2" s="662"/>
      <c r="V2" s="662"/>
      <c r="W2" s="662"/>
      <c r="X2" s="662"/>
      <c r="Y2" s="662"/>
      <c r="Z2" s="662"/>
      <c r="AA2" s="662"/>
      <c r="AB2" s="662"/>
      <c r="AC2" s="662"/>
    </row>
    <row r="3" spans="1:35" s="19" customFormat="1">
      <c r="A3" s="14" t="str">
        <f>'1-συμβολαια'!A3</f>
        <v>2ο</v>
      </c>
      <c r="B3" s="49"/>
      <c r="C3" s="79">
        <f>'1-συμβολαια'!B3</f>
        <v>38567</v>
      </c>
      <c r="D3" s="20"/>
      <c r="E3" s="91" t="str">
        <f>'1-συμβολαια'!C3</f>
        <v>δανείου ...κύρου 2.500.000δρχ    ΕΞΟΦΛΗΣΗ</v>
      </c>
      <c r="F3" s="15"/>
      <c r="G3" s="16" t="str">
        <f>'4-πολλυπρ'!D3</f>
        <v>τραπεζα ;;;??? [= …???</v>
      </c>
      <c r="H3" s="16" t="str">
        <f>'4-πολλυπρ'!I3</f>
        <v xml:space="preserve">219-43 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1.76</v>
      </c>
      <c r="S3" s="24"/>
      <c r="T3" s="25"/>
      <c r="U3" s="85"/>
      <c r="V3" s="85"/>
      <c r="W3" s="80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49"/>
      <c r="C4" s="79">
        <f>'1-συμβολαια'!B4</f>
        <v>0</v>
      </c>
      <c r="D4" s="20"/>
      <c r="E4" s="91" t="str">
        <f>'1-συμβολαια'!C4</f>
        <v>υποθήκης ...κύρου 2.500.000δρχ  ΕΞΑΛΕΙΨΗ</v>
      </c>
      <c r="F4" s="15"/>
      <c r="G4" s="16" t="str">
        <f>'4-πολλυπρ'!D4</f>
        <v>τραπεζα ;;;??? [= …???</v>
      </c>
      <c r="H4" s="16" t="str">
        <f>'4-πολλυπρ'!I4</f>
        <v xml:space="preserve">219-43 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5"/>
      <c r="V4" s="85"/>
      <c r="W4" s="80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49"/>
      <c r="C5" s="79">
        <f>'1-συμβολαια'!B5</f>
        <v>0</v>
      </c>
      <c r="D5" s="20"/>
      <c r="E5" s="91" t="str">
        <f>'1-συμβολαια'!C5</f>
        <v>τόκοι δανείου ...κύρου [ =προυπολογιζόμενοι VS πληρωμένοι]</v>
      </c>
      <c r="F5" s="15"/>
      <c r="G5" s="16" t="str">
        <f>'4-πολλυπρ'!D5</f>
        <v>τραπεζα ;;;??? [= …???</v>
      </c>
      <c r="H5" s="16" t="str">
        <f>'4-πολλυπρ'!I5</f>
        <v xml:space="preserve">219-43 </v>
      </c>
      <c r="I5" s="21"/>
      <c r="J5" s="21">
        <f>'1-συμβολαια'!D5</f>
        <v>222.22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5"/>
      <c r="V5" s="85"/>
      <c r="W5" s="80"/>
      <c r="X5" s="26"/>
      <c r="Y5" s="26"/>
      <c r="Z5" s="26"/>
      <c r="AA5" s="26"/>
      <c r="AB5" s="26"/>
      <c r="AC5" s="26"/>
    </row>
    <row r="6" spans="1:35">
      <c r="A6" s="435" t="s">
        <v>56</v>
      </c>
      <c r="B6" s="436"/>
      <c r="C6" s="436"/>
      <c r="D6" s="436"/>
      <c r="E6" s="436"/>
      <c r="F6" s="436"/>
      <c r="G6" s="436"/>
      <c r="H6" s="436"/>
      <c r="I6" s="436"/>
      <c r="J6" s="436"/>
      <c r="K6" s="44"/>
      <c r="L6" s="1">
        <f>SUM(L3:L5)</f>
        <v>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1.76</v>
      </c>
      <c r="S6" s="1">
        <f>SUM(S3:S5)</f>
        <v>0</v>
      </c>
      <c r="T6" s="3"/>
      <c r="U6" s="81"/>
      <c r="V6" s="81"/>
    </row>
    <row r="7" spans="1:35">
      <c r="T7" s="122"/>
    </row>
    <row r="8" spans="1:35" ht="15.75" customHeight="1">
      <c r="T8" s="122"/>
      <c r="U8" s="638" t="s">
        <v>120</v>
      </c>
      <c r="V8" s="638"/>
      <c r="W8" s="638"/>
      <c r="X8" s="638"/>
      <c r="Y8" s="638"/>
      <c r="Z8" s="638"/>
      <c r="AA8" s="638"/>
      <c r="AB8" s="638"/>
      <c r="AC8" s="638"/>
      <c r="AD8" s="120"/>
      <c r="AE8" s="120"/>
      <c r="AF8" s="120"/>
      <c r="AG8" s="120"/>
      <c r="AH8" s="115"/>
      <c r="AI8" s="115"/>
    </row>
    <row r="9" spans="1:35" ht="15.75" customHeight="1">
      <c r="T9" s="122"/>
      <c r="U9" s="121"/>
      <c r="V9" s="639" t="s">
        <v>121</v>
      </c>
      <c r="W9" s="639"/>
      <c r="X9" s="639"/>
      <c r="Y9" s="639"/>
      <c r="Z9" s="639"/>
      <c r="AA9" s="639"/>
      <c r="AB9" s="639"/>
      <c r="AC9" s="639"/>
      <c r="AD9" s="639"/>
      <c r="AE9" s="115"/>
      <c r="AF9" s="115"/>
      <c r="AG9" s="115"/>
      <c r="AH9" s="115"/>
      <c r="AI9" s="115"/>
    </row>
    <row r="10" spans="1:35" ht="15.75" customHeight="1">
      <c r="T10" s="122"/>
      <c r="U10" s="121"/>
      <c r="V10" s="121"/>
      <c r="W10" s="638" t="s">
        <v>122</v>
      </c>
      <c r="X10" s="638"/>
      <c r="Y10" s="638"/>
      <c r="Z10" s="638"/>
      <c r="AA10" s="638"/>
      <c r="AB10" s="638"/>
      <c r="AC10" s="638"/>
      <c r="AD10" s="638"/>
      <c r="AE10" s="638"/>
      <c r="AF10" s="115"/>
      <c r="AG10" s="115"/>
      <c r="AH10" s="115"/>
      <c r="AI10" s="115"/>
    </row>
    <row r="11" spans="1:35" ht="15.75">
      <c r="U11" s="121"/>
      <c r="V11" s="121"/>
      <c r="W11" s="121"/>
      <c r="X11" s="639" t="s">
        <v>123</v>
      </c>
      <c r="Y11" s="639"/>
      <c r="Z11" s="639"/>
      <c r="AA11" s="639"/>
      <c r="AB11" s="639"/>
      <c r="AC11" s="639"/>
      <c r="AD11" s="639"/>
      <c r="AE11" s="639"/>
      <c r="AF11" s="639"/>
      <c r="AG11" s="115"/>
      <c r="AH11" s="115"/>
      <c r="AI11" s="115"/>
    </row>
    <row r="12" spans="1:35" ht="15.75">
      <c r="U12" s="121"/>
      <c r="V12" s="121"/>
      <c r="W12" s="121"/>
      <c r="X12" s="121"/>
      <c r="Y12" s="638" t="s">
        <v>124</v>
      </c>
      <c r="Z12" s="638"/>
      <c r="AA12" s="638"/>
      <c r="AB12" s="638"/>
      <c r="AC12" s="638"/>
      <c r="AD12" s="638"/>
      <c r="AE12" s="638"/>
      <c r="AF12" s="638"/>
      <c r="AG12" s="638"/>
      <c r="AH12" s="115"/>
      <c r="AI12" s="115"/>
    </row>
    <row r="13" spans="1:35" ht="15.75">
      <c r="U13" s="121"/>
      <c r="V13" s="121"/>
      <c r="W13" s="121"/>
      <c r="X13" s="121"/>
      <c r="Y13" s="121"/>
      <c r="Z13" s="639" t="s">
        <v>125</v>
      </c>
      <c r="AA13" s="639"/>
      <c r="AB13" s="639"/>
      <c r="AC13" s="639"/>
      <c r="AD13" s="639"/>
      <c r="AE13" s="639"/>
      <c r="AF13" s="639"/>
      <c r="AG13" s="639"/>
      <c r="AH13" s="639"/>
      <c r="AI13" s="115"/>
    </row>
    <row r="14" spans="1:35" ht="15.75">
      <c r="U14" s="121"/>
      <c r="V14" s="121"/>
      <c r="W14" s="121"/>
      <c r="X14" s="121"/>
      <c r="Y14" s="121"/>
      <c r="Z14" s="121"/>
      <c r="AA14" s="638" t="s">
        <v>126</v>
      </c>
      <c r="AB14" s="638"/>
      <c r="AC14" s="638"/>
      <c r="AD14" s="638"/>
      <c r="AE14" s="638"/>
      <c r="AF14" s="638"/>
      <c r="AG14" s="638"/>
      <c r="AH14" s="638"/>
      <c r="AI14" s="638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J29" sqref="J2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669" t="s">
        <v>31</v>
      </c>
      <c r="B1" s="670"/>
      <c r="C1" s="670"/>
      <c r="D1" s="670"/>
      <c r="E1" s="671"/>
      <c r="F1" s="672" t="s">
        <v>298</v>
      </c>
      <c r="G1" s="673"/>
      <c r="H1" s="673"/>
      <c r="I1" s="674"/>
      <c r="J1" s="665" t="s">
        <v>299</v>
      </c>
      <c r="K1" s="666"/>
      <c r="L1" s="666"/>
      <c r="M1" s="666"/>
      <c r="N1" s="666"/>
      <c r="O1" s="666"/>
      <c r="P1" s="666"/>
      <c r="Q1" s="666"/>
      <c r="R1" s="666"/>
      <c r="S1" s="666"/>
      <c r="T1" s="666"/>
      <c r="U1" s="666"/>
      <c r="V1" s="666"/>
      <c r="W1" s="666"/>
      <c r="X1" s="666"/>
      <c r="Y1" s="667"/>
      <c r="Z1" s="675" t="s">
        <v>300</v>
      </c>
      <c r="AA1" s="676"/>
      <c r="AB1" s="676"/>
      <c r="AC1" s="677"/>
      <c r="AD1" s="665" t="s">
        <v>301</v>
      </c>
      <c r="AE1" s="666"/>
      <c r="AF1" s="666"/>
      <c r="AG1" s="666"/>
      <c r="AH1" s="666"/>
      <c r="AI1" s="666"/>
      <c r="AJ1" s="666"/>
      <c r="AK1" s="666"/>
      <c r="AL1" s="666"/>
      <c r="AM1" s="666"/>
      <c r="AN1" s="666"/>
      <c r="AO1" s="666"/>
      <c r="AP1" s="666"/>
      <c r="AQ1" s="666"/>
      <c r="AR1" s="666"/>
      <c r="AS1" s="667"/>
      <c r="AT1" s="672" t="s">
        <v>302</v>
      </c>
      <c r="AU1" s="673"/>
      <c r="AV1" s="673"/>
      <c r="AW1" s="674"/>
      <c r="AX1" s="665" t="s">
        <v>303</v>
      </c>
      <c r="AY1" s="666"/>
      <c r="AZ1" s="666"/>
      <c r="BA1" s="666"/>
      <c r="BB1" s="666"/>
      <c r="BC1" s="666"/>
      <c r="BD1" s="666"/>
      <c r="BE1" s="666"/>
      <c r="BF1" s="666"/>
      <c r="BG1" s="666"/>
      <c r="BH1" s="666"/>
      <c r="BI1" s="666"/>
      <c r="BJ1" s="666"/>
      <c r="BK1" s="666"/>
      <c r="BL1" s="666"/>
      <c r="BM1" s="667"/>
    </row>
    <row r="2" spans="1:65" s="4" customFormat="1" ht="23.25" customHeight="1">
      <c r="A2" s="181" t="s">
        <v>19</v>
      </c>
      <c r="B2" s="181" t="s">
        <v>304</v>
      </c>
      <c r="C2" s="182" t="s">
        <v>305</v>
      </c>
      <c r="D2" s="445" t="s">
        <v>29</v>
      </c>
      <c r="E2" s="625"/>
      <c r="F2" s="183" t="s">
        <v>306</v>
      </c>
      <c r="G2" s="181" t="s">
        <v>18</v>
      </c>
      <c r="H2" s="183" t="s">
        <v>23</v>
      </c>
      <c r="I2" s="184" t="s">
        <v>84</v>
      </c>
      <c r="J2" s="185" t="s">
        <v>307</v>
      </c>
      <c r="K2" s="185" t="s">
        <v>308</v>
      </c>
      <c r="L2" s="183" t="s">
        <v>309</v>
      </c>
      <c r="M2" s="183" t="s">
        <v>310</v>
      </c>
      <c r="N2" s="183" t="s">
        <v>311</v>
      </c>
      <c r="O2" s="183" t="s">
        <v>312</v>
      </c>
      <c r="P2" s="183" t="s">
        <v>313</v>
      </c>
      <c r="Q2" s="183" t="s">
        <v>314</v>
      </c>
      <c r="R2" s="183" t="s">
        <v>315</v>
      </c>
      <c r="S2" s="183" t="s">
        <v>316</v>
      </c>
      <c r="T2" s="183" t="s">
        <v>317</v>
      </c>
      <c r="U2" s="183" t="s">
        <v>23</v>
      </c>
      <c r="V2" s="183" t="s">
        <v>318</v>
      </c>
      <c r="W2" s="183" t="s">
        <v>319</v>
      </c>
      <c r="X2" s="183" t="s">
        <v>320</v>
      </c>
      <c r="Y2" s="186" t="s">
        <v>321</v>
      </c>
      <c r="Z2" s="183" t="s">
        <v>306</v>
      </c>
      <c r="AA2" s="181" t="s">
        <v>18</v>
      </c>
      <c r="AB2" s="183" t="s">
        <v>23</v>
      </c>
      <c r="AC2" s="187" t="s">
        <v>84</v>
      </c>
      <c r="AD2" s="185" t="s">
        <v>307</v>
      </c>
      <c r="AE2" s="185" t="s">
        <v>308</v>
      </c>
      <c r="AF2" s="183" t="s">
        <v>309</v>
      </c>
      <c r="AG2" s="183" t="s">
        <v>310</v>
      </c>
      <c r="AH2" s="183" t="s">
        <v>311</v>
      </c>
      <c r="AI2" s="183" t="s">
        <v>312</v>
      </c>
      <c r="AJ2" s="183" t="s">
        <v>313</v>
      </c>
      <c r="AK2" s="183" t="s">
        <v>314</v>
      </c>
      <c r="AL2" s="183" t="s">
        <v>315</v>
      </c>
      <c r="AM2" s="183" t="s">
        <v>316</v>
      </c>
      <c r="AN2" s="183" t="s">
        <v>317</v>
      </c>
      <c r="AO2" s="183" t="s">
        <v>23</v>
      </c>
      <c r="AP2" s="183" t="s">
        <v>318</v>
      </c>
      <c r="AQ2" s="183" t="s">
        <v>319</v>
      </c>
      <c r="AR2" s="183" t="s">
        <v>320</v>
      </c>
      <c r="AS2" s="186" t="s">
        <v>321</v>
      </c>
      <c r="AT2" s="183" t="s">
        <v>306</v>
      </c>
      <c r="AU2" s="181" t="s">
        <v>18</v>
      </c>
      <c r="AV2" s="183" t="s">
        <v>23</v>
      </c>
      <c r="AW2" s="184" t="s">
        <v>84</v>
      </c>
      <c r="AX2" s="185" t="s">
        <v>307</v>
      </c>
      <c r="AY2" s="185" t="s">
        <v>308</v>
      </c>
      <c r="AZ2" s="183" t="s">
        <v>309</v>
      </c>
      <c r="BA2" s="183" t="s">
        <v>310</v>
      </c>
      <c r="BB2" s="183" t="s">
        <v>311</v>
      </c>
      <c r="BC2" s="183" t="s">
        <v>312</v>
      </c>
      <c r="BD2" s="183" t="s">
        <v>313</v>
      </c>
      <c r="BE2" s="183" t="s">
        <v>314</v>
      </c>
      <c r="BF2" s="183" t="s">
        <v>315</v>
      </c>
      <c r="BG2" s="183" t="s">
        <v>316</v>
      </c>
      <c r="BH2" s="183" t="s">
        <v>317</v>
      </c>
      <c r="BI2" s="183" t="s">
        <v>23</v>
      </c>
      <c r="BJ2" s="183" t="s">
        <v>318</v>
      </c>
      <c r="BK2" s="183" t="s">
        <v>319</v>
      </c>
      <c r="BL2" s="183" t="s">
        <v>322</v>
      </c>
      <c r="BM2" s="186" t="s">
        <v>321</v>
      </c>
    </row>
    <row r="3" spans="1:65">
      <c r="A3" s="32" t="str">
        <f>'1-συμβολαια'!A3</f>
        <v>2ο</v>
      </c>
      <c r="B3" s="16" t="str">
        <f>'4-πολλυπρ'!D3</f>
        <v>τραπεζα ;;;??? [= …???</v>
      </c>
      <c r="C3" s="16" t="str">
        <f>'4-πολλυπρ'!I3</f>
        <v xml:space="preserve">219-43 </v>
      </c>
      <c r="D3" s="26"/>
      <c r="E3" s="26"/>
      <c r="F3" s="13"/>
      <c r="G3" s="31"/>
      <c r="H3" s="13"/>
      <c r="I3" s="26"/>
      <c r="J3" s="13"/>
      <c r="K3" s="138" t="s">
        <v>323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88" t="s">
        <v>323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 t="str">
        <f>'4-πολλυπρ'!D4</f>
        <v>τραπεζα ;;;??? [= …???</v>
      </c>
      <c r="C4" s="16" t="str">
        <f>'4-πολλυπρ'!I4</f>
        <v xml:space="preserve">219-43 </v>
      </c>
      <c r="D4" s="26"/>
      <c r="E4" s="26"/>
      <c r="F4" s="13"/>
      <c r="G4" s="31"/>
      <c r="H4" s="13"/>
      <c r="I4" s="26"/>
      <c r="J4" s="13"/>
      <c r="K4" s="138" t="s">
        <v>323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188" t="s">
        <v>323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 t="str">
        <f>'4-πολλυπρ'!D5</f>
        <v>τραπεζα ;;;??? [= …???</v>
      </c>
      <c r="C5" s="16" t="str">
        <f>'4-πολλυπρ'!I5</f>
        <v xml:space="preserve">219-43 </v>
      </c>
      <c r="D5" s="26"/>
      <c r="E5" s="26"/>
      <c r="F5" s="13"/>
      <c r="G5" s="31"/>
      <c r="H5" s="13"/>
      <c r="I5" s="26"/>
      <c r="J5" s="13"/>
      <c r="K5" s="138" t="s">
        <v>323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188" t="s">
        <v>323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68" t="s">
        <v>324</v>
      </c>
      <c r="G7" s="668"/>
      <c r="H7" s="668"/>
      <c r="I7" s="668"/>
    </row>
    <row r="8" spans="1:65">
      <c r="F8" s="668"/>
      <c r="G8" s="668"/>
      <c r="H8" s="668"/>
      <c r="I8" s="668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14"/>
  <sheetViews>
    <sheetView workbookViewId="0">
      <pane ySplit="2" topLeftCell="A3" activePane="bottomLeft" state="frozen"/>
      <selection pane="bottomLeft" activeCell="R17" sqref="R17"/>
    </sheetView>
  </sheetViews>
  <sheetFormatPr defaultRowHeight="11.25"/>
  <cols>
    <col min="1" max="1" width="7.28515625" style="8" bestFit="1" customWidth="1"/>
    <col min="2" max="2" width="8.7109375" style="132" bestFit="1" customWidth="1"/>
    <col min="3" max="3" width="36.28515625" style="92" customWidth="1"/>
    <col min="4" max="4" width="9.42578125" style="3" customWidth="1"/>
    <col min="5" max="5" width="8.7109375" style="3" customWidth="1"/>
    <col min="6" max="6" width="8.140625" style="3" bestFit="1" customWidth="1"/>
    <col min="7" max="7" width="8.7109375" style="2" customWidth="1"/>
    <col min="8" max="8" width="8.140625" style="2" bestFit="1" customWidth="1"/>
    <col min="9" max="9" width="9.7109375" style="2" customWidth="1"/>
    <col min="10" max="11" width="9.42578125" style="2" customWidth="1"/>
    <col min="12" max="12" width="8.140625" style="2" bestFit="1" customWidth="1"/>
    <col min="13" max="13" width="10" style="75" customWidth="1"/>
    <col min="14" max="14" width="8.140625" style="75" bestFit="1" customWidth="1"/>
    <col min="15" max="15" width="10.28515625" style="2" bestFit="1" customWidth="1"/>
    <col min="16" max="16" width="10" style="2" customWidth="1"/>
    <col min="17" max="17" width="11.140625" style="2" bestFit="1" customWidth="1"/>
    <col min="18" max="18" width="9.42578125" style="2" bestFit="1" customWidth="1"/>
    <col min="19" max="19" width="8.5703125" style="2" customWidth="1"/>
    <col min="20" max="21" width="9.42578125" style="2" bestFit="1" customWidth="1"/>
    <col min="22" max="22" width="8.140625" style="2" bestFit="1" customWidth="1"/>
    <col min="23" max="23" width="10.7109375" style="2" customWidth="1"/>
    <col min="24" max="24" width="8.7109375" style="30" bestFit="1" customWidth="1"/>
    <col min="25" max="25" width="10.5703125" style="8" customWidth="1"/>
    <col min="26" max="26" width="23.28515625" style="77" customWidth="1"/>
    <col min="27" max="27" width="7.5703125" style="3" customWidth="1"/>
    <col min="28" max="28" width="9.5703125" style="3" customWidth="1"/>
    <col min="29" max="31" width="6.42578125" style="3" customWidth="1"/>
    <col min="32" max="34" width="7" style="3" customWidth="1"/>
    <col min="35" max="35" width="29.28515625" style="3" bestFit="1" customWidth="1"/>
    <col min="36" max="16384" width="9.140625" style="3"/>
  </cols>
  <sheetData>
    <row r="1" spans="1:31" ht="29.25" customHeight="1">
      <c r="A1" s="709" t="s">
        <v>1</v>
      </c>
      <c r="B1" s="711" t="s">
        <v>2</v>
      </c>
      <c r="C1" s="708" t="s">
        <v>0</v>
      </c>
      <c r="D1" s="712" t="s">
        <v>11</v>
      </c>
      <c r="E1" s="706" t="s">
        <v>12</v>
      </c>
      <c r="F1" s="681" t="s">
        <v>508</v>
      </c>
      <c r="G1" s="682"/>
      <c r="H1" s="682"/>
      <c r="I1" s="683" t="s">
        <v>368</v>
      </c>
      <c r="J1" s="687" t="s">
        <v>140</v>
      </c>
      <c r="K1" s="685" t="s">
        <v>509</v>
      </c>
      <c r="L1" s="691" t="s">
        <v>501</v>
      </c>
      <c r="M1" s="692"/>
      <c r="N1" s="692"/>
      <c r="O1" s="692"/>
      <c r="P1" s="378" t="s">
        <v>497</v>
      </c>
      <c r="Q1" s="695" t="s">
        <v>43</v>
      </c>
      <c r="R1" s="696"/>
      <c r="S1" s="697" t="s">
        <v>58</v>
      </c>
      <c r="T1" s="698"/>
      <c r="U1" s="693" t="s">
        <v>77</v>
      </c>
      <c r="V1" s="694"/>
      <c r="W1" s="694"/>
      <c r="X1" s="699" t="s">
        <v>54</v>
      </c>
      <c r="Y1" s="701" t="s">
        <v>44</v>
      </c>
      <c r="Z1" s="689" t="s">
        <v>80</v>
      </c>
      <c r="AA1" s="678" t="s">
        <v>29</v>
      </c>
      <c r="AB1" s="679"/>
      <c r="AC1" s="679"/>
      <c r="AD1" s="679"/>
      <c r="AE1" s="680"/>
    </row>
    <row r="2" spans="1:31" ht="26.25" thickBot="1">
      <c r="A2" s="710"/>
      <c r="B2" s="440"/>
      <c r="C2" s="463"/>
      <c r="D2" s="713"/>
      <c r="E2" s="707"/>
      <c r="F2" s="249" t="s">
        <v>259</v>
      </c>
      <c r="G2" s="248" t="s">
        <v>91</v>
      </c>
      <c r="H2" s="320" t="s">
        <v>47</v>
      </c>
      <c r="I2" s="684"/>
      <c r="J2" s="688"/>
      <c r="K2" s="686"/>
      <c r="L2" s="69" t="s">
        <v>23</v>
      </c>
      <c r="M2" s="74" t="s">
        <v>81</v>
      </c>
      <c r="N2" s="74" t="s">
        <v>530</v>
      </c>
      <c r="O2" s="412" t="s">
        <v>531</v>
      </c>
      <c r="P2" s="69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499</v>
      </c>
      <c r="V2" s="10" t="s">
        <v>500</v>
      </c>
      <c r="W2" s="39" t="s">
        <v>33</v>
      </c>
      <c r="X2" s="700"/>
      <c r="Y2" s="702"/>
      <c r="Z2" s="690"/>
      <c r="AA2" s="678"/>
      <c r="AB2" s="679"/>
      <c r="AC2" s="679"/>
      <c r="AD2" s="679"/>
      <c r="AE2" s="680"/>
    </row>
    <row r="3" spans="1:31" s="5" customFormat="1">
      <c r="A3" s="342" t="str">
        <f>'1-συμβολαια'!A3</f>
        <v>2ο</v>
      </c>
      <c r="B3" s="380">
        <f>'1-συμβολαια'!B3</f>
        <v>38567</v>
      </c>
      <c r="C3" s="339" t="str">
        <f>'1-συμβολαια'!C3</f>
        <v>δανείου ...κύρου 2.500.000δρχ    ΕΞΟΦΛΗΣΗ</v>
      </c>
      <c r="D3" s="329" t="str">
        <f>'4-πολλυπρ'!D3</f>
        <v>τραπεζα ;;;??? [= …???</v>
      </c>
      <c r="E3" s="329" t="str">
        <f>'4-πολλυπρ'!I3</f>
        <v xml:space="preserve">219-43 </v>
      </c>
      <c r="F3" s="330">
        <f>'14-βιβλΕσ'!O3</f>
        <v>1.76</v>
      </c>
      <c r="G3" s="325">
        <f>'14-βιβλΕσ'!Q3</f>
        <v>2.48</v>
      </c>
      <c r="H3" s="325">
        <f t="shared" ref="H3:H5" si="0">F3+G3</f>
        <v>4.24</v>
      </c>
      <c r="I3" s="325">
        <f>'8-κ-15-17'!AG3</f>
        <v>0</v>
      </c>
      <c r="J3" s="325">
        <f>'14-βιβλΕσ'!R3</f>
        <v>83.27</v>
      </c>
      <c r="K3" s="325">
        <f>('14-βιβλΕσ'!N3+'14-βιβλΕσ'!O3+'14-βιβλΕσ'!R3)*40%</f>
        <v>42.908000000000001</v>
      </c>
      <c r="L3" s="381"/>
      <c r="M3" s="425"/>
      <c r="N3" s="381"/>
      <c r="O3" s="381"/>
      <c r="P3" s="325">
        <f t="shared" ref="P3:P5" si="1">W3</f>
        <v>109.75</v>
      </c>
      <c r="Q3" s="325">
        <f>W3+P3</f>
        <v>219.5</v>
      </c>
      <c r="R3" s="270">
        <v>2235.0811524103256</v>
      </c>
      <c r="S3" s="381"/>
      <c r="T3" s="381"/>
      <c r="U3" s="325">
        <f>'1-συμβολαια'!L3+'8-κ-15-17'!AE3+'14-βιβλΕσ'!L3+'14-βιβλΕσ'!Q3+'14-βιβλΕσ'!R3</f>
        <v>133.75</v>
      </c>
      <c r="V3" s="325">
        <f>'1-συμβολαια'!M3-'1-συμβολαια'!P3</f>
        <v>24</v>
      </c>
      <c r="W3" s="325">
        <f t="shared" ref="W3:W5" si="2">U3-V3</f>
        <v>109.75</v>
      </c>
      <c r="X3" s="340">
        <v>45949</v>
      </c>
      <c r="Y3" s="266">
        <f t="shared" ref="Y3:Y5" si="3">R3+T3</f>
        <v>2235.0811524103256</v>
      </c>
      <c r="Z3" s="341" t="s">
        <v>535</v>
      </c>
      <c r="AA3" s="73"/>
      <c r="AB3" s="73"/>
      <c r="AC3" s="73"/>
      <c r="AD3" s="73"/>
      <c r="AE3" s="73"/>
    </row>
    <row r="4" spans="1:31" s="5" customFormat="1">
      <c r="A4" s="342">
        <f>'1-συμβολαια'!A4</f>
        <v>0</v>
      </c>
      <c r="B4" s="380"/>
      <c r="C4" s="339" t="str">
        <f>'1-συμβολαια'!C4</f>
        <v>υποθήκης ...κύρου 2.500.000δρχ  ΕΞΑΛΕΙΨΗ</v>
      </c>
      <c r="D4" s="329" t="str">
        <f>'4-πολλυπρ'!D4</f>
        <v>τραπεζα ;;;??? [= …???</v>
      </c>
      <c r="E4" s="329" t="str">
        <f>'4-πολλυπρ'!I4</f>
        <v xml:space="preserve">219-43 </v>
      </c>
      <c r="F4" s="330">
        <f>'14-βιβλΕσ'!O4</f>
        <v>1.3200000000000003</v>
      </c>
      <c r="G4" s="325">
        <f>'14-βιβλΕσ'!Q4</f>
        <v>2.48</v>
      </c>
      <c r="H4" s="325">
        <f t="shared" si="0"/>
        <v>3.8000000000000003</v>
      </c>
      <c r="I4" s="325">
        <f>'8-κ-15-17'!AG4</f>
        <v>0</v>
      </c>
      <c r="J4" s="325">
        <f>'14-βιβλΕσ'!R4</f>
        <v>13.120000000000001</v>
      </c>
      <c r="K4" s="325">
        <f>('14-βιβλΕσ'!N4+'14-βιβλΕσ'!O4+'14-βιβλΕσ'!R4)*40%</f>
        <v>22.848000000000003</v>
      </c>
      <c r="L4" s="381"/>
      <c r="M4" s="425"/>
      <c r="N4" s="381"/>
      <c r="O4" s="381"/>
      <c r="P4" s="325">
        <f t="shared" si="1"/>
        <v>59.599999999999994</v>
      </c>
      <c r="Q4" s="325">
        <f t="shared" ref="Q4:Q5" si="4">W4+P4</f>
        <v>119.19999999999999</v>
      </c>
      <c r="R4" s="270">
        <v>1213.7661656825096</v>
      </c>
      <c r="S4" s="381"/>
      <c r="T4" s="381"/>
      <c r="U4" s="325">
        <f>'1-συμβολαια'!L4+'8-κ-15-17'!AE4+'14-βιβλΕσ'!L4+'14-βιβλΕσ'!Q4+'14-βιβλΕσ'!R4</f>
        <v>59.599999999999994</v>
      </c>
      <c r="V4" s="325">
        <f>'1-συμβολαια'!M4-'1-συμβολαια'!P4</f>
        <v>0</v>
      </c>
      <c r="W4" s="325">
        <f t="shared" si="2"/>
        <v>59.599999999999994</v>
      </c>
      <c r="X4" s="340"/>
      <c r="Y4" s="266">
        <f t="shared" si="3"/>
        <v>1213.7661656825096</v>
      </c>
      <c r="Z4" s="341"/>
      <c r="AA4" s="73"/>
      <c r="AB4" s="73"/>
      <c r="AC4" s="73"/>
      <c r="AD4" s="73"/>
      <c r="AE4" s="73"/>
    </row>
    <row r="5" spans="1:31" s="5" customFormat="1">
      <c r="A5" s="342">
        <f>'1-συμβολαια'!A5</f>
        <v>0</v>
      </c>
      <c r="B5" s="380"/>
      <c r="C5" s="339" t="str">
        <f>'1-συμβολαια'!C5</f>
        <v>τόκοι δανείου ...κύρου [ =προυπολογιζόμενοι VS πληρωμένοι]</v>
      </c>
      <c r="D5" s="329" t="str">
        <f>'4-πολλυπρ'!D5</f>
        <v>τραπεζα ;;;??? [= …???</v>
      </c>
      <c r="E5" s="329" t="str">
        <f>'4-πολλυπρ'!I5</f>
        <v xml:space="preserve">219-43 </v>
      </c>
      <c r="F5" s="330">
        <f>'14-βιβλΕσ'!O5</f>
        <v>1.7199960000000001</v>
      </c>
      <c r="G5" s="325">
        <f>'14-βιβλΕσ'!Q5</f>
        <v>0.5</v>
      </c>
      <c r="H5" s="325">
        <f t="shared" si="0"/>
        <v>2.2199960000000001</v>
      </c>
      <c r="I5" s="325">
        <f>'8-κ-15-17'!AG5</f>
        <v>2.8888600000000002</v>
      </c>
      <c r="J5" s="325">
        <f>'14-βιβλΕσ'!R5</f>
        <v>0</v>
      </c>
      <c r="K5" s="325">
        <f>('14-βιβλΕσ'!N5+'14-βιβλΕσ'!O5+'14-βιβλΕσ'!R5)*40%</f>
        <v>13.866656000000001</v>
      </c>
      <c r="L5" s="381"/>
      <c r="M5" s="425"/>
      <c r="N5" s="381"/>
      <c r="O5" s="381"/>
      <c r="P5" s="325">
        <f t="shared" si="1"/>
        <v>38.055500000000002</v>
      </c>
      <c r="Q5" s="325">
        <f t="shared" si="4"/>
        <v>76.111000000000004</v>
      </c>
      <c r="R5" s="270">
        <v>775.0080254719926</v>
      </c>
      <c r="S5" s="381"/>
      <c r="T5" s="381"/>
      <c r="U5" s="325">
        <f>'1-συμβολαια'!L5+'8-κ-15-17'!AE5+'14-βιβλΕσ'!L5+'14-βιβλΕσ'!Q5+'14-βιβλΕσ'!R5</f>
        <v>38.055500000000002</v>
      </c>
      <c r="V5" s="325">
        <f>'1-συμβολαια'!M5-'1-συμβολαια'!P5</f>
        <v>0</v>
      </c>
      <c r="W5" s="325">
        <f t="shared" si="2"/>
        <v>38.055500000000002</v>
      </c>
      <c r="X5" s="340"/>
      <c r="Y5" s="266">
        <f t="shared" si="3"/>
        <v>775.0080254719926</v>
      </c>
      <c r="Z5" s="341"/>
      <c r="AA5" s="73"/>
      <c r="AB5" s="73"/>
      <c r="AC5" s="73"/>
      <c r="AD5" s="73"/>
      <c r="AE5" s="73"/>
    </row>
    <row r="6" spans="1:31">
      <c r="A6" s="703" t="s">
        <v>35</v>
      </c>
      <c r="B6" s="704"/>
      <c r="C6" s="704"/>
      <c r="D6" s="704"/>
      <c r="E6" s="705"/>
      <c r="F6" s="42">
        <f t="shared" ref="F6:K6" si="5">SUM(F3:F5)</f>
        <v>4.7999960000000002</v>
      </c>
      <c r="G6" s="42">
        <f t="shared" si="5"/>
        <v>5.46</v>
      </c>
      <c r="H6" s="42">
        <f t="shared" si="5"/>
        <v>10.259996000000001</v>
      </c>
      <c r="I6" s="42">
        <f t="shared" si="5"/>
        <v>2.8888600000000002</v>
      </c>
      <c r="J6" s="42">
        <f t="shared" si="5"/>
        <v>96.39</v>
      </c>
      <c r="K6" s="42">
        <f t="shared" si="5"/>
        <v>79.622656000000006</v>
      </c>
      <c r="L6" s="426"/>
      <c r="M6" s="426"/>
      <c r="N6" s="426"/>
      <c r="O6" s="426"/>
      <c r="P6" s="42">
        <f>SUM(P3:P5)</f>
        <v>207.40549999999999</v>
      </c>
      <c r="Q6" s="42">
        <f>SUM(Q3:Q5)</f>
        <v>414.81099999999998</v>
      </c>
      <c r="R6" s="384">
        <f>SUM(R3:R5)</f>
        <v>4223.8553435648273</v>
      </c>
      <c r="S6" s="426"/>
      <c r="T6" s="427"/>
      <c r="U6" s="42">
        <f>SUM(U3:U5)</f>
        <v>231.40549999999999</v>
      </c>
      <c r="V6" s="42">
        <f>SUM(V3:V5)</f>
        <v>24</v>
      </c>
      <c r="W6" s="42">
        <f>SUM(W3:W5)</f>
        <v>207.40549999999999</v>
      </c>
      <c r="X6" s="42"/>
      <c r="Y6" s="384">
        <f>SUM(Y3:Y5)</f>
        <v>4223.8553435648273</v>
      </c>
    </row>
    <row r="7" spans="1:31">
      <c r="J7" s="75"/>
      <c r="K7" s="75"/>
    </row>
    <row r="8" spans="1:31">
      <c r="J8" s="130"/>
      <c r="K8" s="130"/>
      <c r="U8" s="130"/>
    </row>
    <row r="9" spans="1:31">
      <c r="Z9" s="8"/>
      <c r="AA9" s="8"/>
    </row>
    <row r="10" spans="1:31">
      <c r="Z10" s="8"/>
      <c r="AA10" s="8"/>
    </row>
    <row r="11" spans="1:31">
      <c r="Z11" s="8"/>
      <c r="AA11" s="165"/>
    </row>
    <row r="12" spans="1:31">
      <c r="I12" s="2">
        <v>0</v>
      </c>
      <c r="Z12" s="8"/>
      <c r="AA12" s="165"/>
    </row>
    <row r="13" spans="1:31">
      <c r="Z13" s="8"/>
      <c r="AA13" s="165"/>
    </row>
    <row r="14" spans="1:31">
      <c r="Z14" s="398"/>
    </row>
  </sheetData>
  <mergeCells count="18">
    <mergeCell ref="A6:E6"/>
    <mergeCell ref="E1:E2"/>
    <mergeCell ref="C1:C2"/>
    <mergeCell ref="A1:A2"/>
    <mergeCell ref="B1:B2"/>
    <mergeCell ref="D1:D2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pane ySplit="1" topLeftCell="A2" activePane="bottomLeft" state="frozen"/>
      <selection pane="bottomLeft" activeCell="E22" sqref="E22"/>
    </sheetView>
  </sheetViews>
  <sheetFormatPr defaultRowHeight="11.25"/>
  <cols>
    <col min="1" max="1" width="9.140625" style="3"/>
    <col min="2" max="2" width="36.140625" style="3" bestFit="1" customWidth="1"/>
    <col min="3" max="3" width="11" style="2" customWidth="1"/>
    <col min="4" max="7" width="9.140625" style="3"/>
    <col min="8" max="8" width="9.42578125" style="2" bestFit="1" customWidth="1"/>
    <col min="9" max="9" width="34.85546875" style="3" bestFit="1" customWidth="1"/>
    <col min="10" max="16384" width="9.140625" style="3"/>
  </cols>
  <sheetData>
    <row r="1" spans="1:13">
      <c r="A1" s="190"/>
      <c r="B1" s="190"/>
      <c r="C1" s="308"/>
      <c r="D1" s="190" t="s">
        <v>325</v>
      </c>
      <c r="E1" s="450" t="s">
        <v>328</v>
      </c>
      <c r="F1" s="451"/>
      <c r="G1" s="451"/>
      <c r="H1" s="451"/>
      <c r="I1" s="452" t="s">
        <v>329</v>
      </c>
      <c r="J1" s="452"/>
      <c r="K1" s="452"/>
      <c r="L1" s="452"/>
      <c r="M1" s="453"/>
    </row>
    <row r="2" spans="1:13">
      <c r="A2" s="403" t="str">
        <f>'1-συμβολαια'!A3</f>
        <v>2ο</v>
      </c>
      <c r="B2" s="76" t="str">
        <f>'1-συμβολαια'!C3</f>
        <v>δανείου ...κύρου 2.500.000δρχ    ΕΞΟΦΛΗΣΗ</v>
      </c>
      <c r="C2" s="307">
        <f>'1-συμβολαια'!D3</f>
        <v>0</v>
      </c>
      <c r="D2" s="382"/>
      <c r="E2" s="404"/>
      <c r="F2" s="76"/>
      <c r="G2" s="76"/>
      <c r="H2" s="307"/>
      <c r="I2" s="76"/>
      <c r="J2" s="76"/>
      <c r="K2" s="76"/>
      <c r="L2" s="76"/>
      <c r="M2" s="76"/>
    </row>
    <row r="3" spans="1:13">
      <c r="A3" s="403">
        <f>'1-συμβολαια'!A4</f>
        <v>0</v>
      </c>
      <c r="B3" s="76" t="str">
        <f>'1-συμβολαια'!C4</f>
        <v>υποθήκης ...κύρου 2.500.000δρχ  ΕΞΑΛΕΙΨΗ</v>
      </c>
      <c r="C3" s="307">
        <f>'1-συμβολαια'!D4</f>
        <v>0</v>
      </c>
      <c r="D3" s="382"/>
      <c r="E3" s="421">
        <v>38568</v>
      </c>
      <c r="F3" s="76" t="s">
        <v>532</v>
      </c>
      <c r="G3" s="76">
        <v>120</v>
      </c>
      <c r="H3" s="307"/>
      <c r="I3" s="76"/>
      <c r="J3" s="76"/>
      <c r="K3" s="76"/>
      <c r="L3" s="76"/>
      <c r="M3" s="76"/>
    </row>
    <row r="4" spans="1:13">
      <c r="A4" s="403">
        <f>'1-συμβολαια'!A5</f>
        <v>0</v>
      </c>
      <c r="B4" s="76" t="str">
        <f>'1-συμβολαια'!C5</f>
        <v>τόκοι δανείου ...κύρου [ =προυπολογιζόμενοι VS πληρωμένοι]</v>
      </c>
      <c r="C4" s="307">
        <f>'1-συμβολαια'!D5</f>
        <v>222.22</v>
      </c>
      <c r="D4" s="382"/>
      <c r="E4" s="76"/>
      <c r="F4" s="76"/>
      <c r="G4" s="76"/>
      <c r="H4" s="307"/>
      <c r="I4" s="76"/>
      <c r="J4" s="76"/>
      <c r="K4" s="76"/>
      <c r="L4" s="76"/>
      <c r="M4" s="76"/>
    </row>
    <row r="5" spans="1:13">
      <c r="A5" s="447" t="str">
        <f>'1-συμβολαια'!A6</f>
        <v>σύνολο</v>
      </c>
      <c r="B5" s="448"/>
      <c r="C5" s="449"/>
      <c r="D5" s="307">
        <f>SUM(D2:D4)</f>
        <v>0</v>
      </c>
    </row>
    <row r="7" spans="1:13">
      <c r="C7" s="2" t="s">
        <v>397</v>
      </c>
    </row>
    <row r="15" spans="1:13">
      <c r="C15" s="4"/>
      <c r="D15" s="5"/>
    </row>
    <row r="16" spans="1:13">
      <c r="C16" s="4"/>
      <c r="D16" s="5"/>
    </row>
    <row r="17" spans="3:4">
      <c r="C17" s="4"/>
      <c r="D17" s="5"/>
    </row>
    <row r="18" spans="3:4"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</sheetData>
  <mergeCells count="3">
    <mergeCell ref="A5:C5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I27" sqref="I27"/>
    </sheetView>
  </sheetViews>
  <sheetFormatPr defaultRowHeight="11.25"/>
  <cols>
    <col min="1" max="1" width="7" style="8" customWidth="1"/>
    <col min="2" max="2" width="38.425781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1" customWidth="1"/>
    <col min="19" max="19" width="23.85546875" style="81" customWidth="1"/>
    <col min="20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0" t="s">
        <v>1</v>
      </c>
      <c r="B1" s="462" t="s">
        <v>0</v>
      </c>
      <c r="C1" s="464" t="s">
        <v>7</v>
      </c>
      <c r="D1" s="458" t="s">
        <v>466</v>
      </c>
      <c r="E1" s="459"/>
      <c r="F1" s="459"/>
      <c r="G1" s="459"/>
      <c r="H1" s="459"/>
      <c r="I1" s="459"/>
      <c r="J1" s="459"/>
      <c r="K1" s="459"/>
      <c r="L1" s="466" t="s">
        <v>92</v>
      </c>
      <c r="M1" s="467"/>
      <c r="N1" s="468" t="s">
        <v>259</v>
      </c>
      <c r="O1" s="454"/>
      <c r="P1" s="454"/>
      <c r="Q1" s="454"/>
      <c r="R1" s="454"/>
      <c r="S1" s="454"/>
      <c r="T1" s="454"/>
      <c r="U1" s="454"/>
      <c r="V1" s="454"/>
      <c r="W1" s="455"/>
    </row>
    <row r="2" spans="1:23" s="12" customFormat="1" ht="24" customHeight="1" thickBot="1">
      <c r="A2" s="461"/>
      <c r="B2" s="463"/>
      <c r="C2" s="465"/>
      <c r="D2" s="59" t="s">
        <v>78</v>
      </c>
      <c r="E2" s="59" t="s">
        <v>79</v>
      </c>
      <c r="F2" s="59" t="s">
        <v>370</v>
      </c>
      <c r="G2" s="59" t="s">
        <v>23</v>
      </c>
      <c r="H2" s="209" t="s">
        <v>360</v>
      </c>
      <c r="I2" s="209" t="s">
        <v>361</v>
      </c>
      <c r="J2" s="209" t="s">
        <v>378</v>
      </c>
      <c r="K2" s="210" t="s">
        <v>363</v>
      </c>
      <c r="L2" s="212" t="s">
        <v>379</v>
      </c>
      <c r="M2" s="211" t="s">
        <v>380</v>
      </c>
      <c r="N2" s="469"/>
      <c r="O2" s="456"/>
      <c r="P2" s="456"/>
      <c r="Q2" s="456"/>
      <c r="R2" s="456"/>
      <c r="S2" s="456"/>
      <c r="T2" s="456"/>
      <c r="U2" s="456"/>
      <c r="V2" s="456"/>
      <c r="W2" s="457"/>
    </row>
    <row r="3" spans="1:23" s="5" customFormat="1">
      <c r="A3" s="327" t="str">
        <f>'1-συμβολαια'!A3</f>
        <v>2ο</v>
      </c>
      <c r="B3" s="328" t="str">
        <f>'1-συμβολαια'!C3</f>
        <v>δανείου ...κύρου 2.500.000δρχ    ΕΞΟΦΛΗΣΗ</v>
      </c>
      <c r="C3" s="329">
        <f>'1-συμβολαια'!D3</f>
        <v>0</v>
      </c>
      <c r="D3" s="323">
        <v>12</v>
      </c>
      <c r="E3" s="323"/>
      <c r="F3" s="323"/>
      <c r="G3" s="323">
        <f t="shared" ref="G3:G5" si="0">D3+E3+F3</f>
        <v>12</v>
      </c>
      <c r="H3" s="324">
        <f t="shared" ref="H3:H5" si="1">F3*9%</f>
        <v>0</v>
      </c>
      <c r="I3" s="324">
        <f t="shared" ref="I3:I5" si="2">(D3+E3)*5%</f>
        <v>0.60000000000000009</v>
      </c>
      <c r="J3" s="324">
        <f t="shared" ref="J3:J5" si="3">G3*5%</f>
        <v>0.60000000000000009</v>
      </c>
      <c r="K3" s="330">
        <f t="shared" ref="K3:K5" si="4">G3*1%</f>
        <v>0.12</v>
      </c>
      <c r="L3" s="330">
        <f t="shared" ref="L3:L5" si="5">G3-N3</f>
        <v>10.68</v>
      </c>
      <c r="M3" s="330">
        <f t="shared" ref="M3:M5" si="6">D3+E3</f>
        <v>12</v>
      </c>
      <c r="N3" s="330">
        <f t="shared" ref="N3:N5" si="7">H3+I3+J3+K3</f>
        <v>1.3200000000000003</v>
      </c>
      <c r="O3" s="331"/>
      <c r="P3" s="331"/>
      <c r="Q3" s="331"/>
      <c r="R3" s="331"/>
      <c r="S3" s="331"/>
      <c r="T3" s="268"/>
      <c r="U3" s="268"/>
      <c r="V3" s="268"/>
      <c r="W3" s="268"/>
    </row>
    <row r="4" spans="1:23" s="5" customFormat="1">
      <c r="A4" s="327">
        <f>'1-συμβολαια'!A4</f>
        <v>0</v>
      </c>
      <c r="B4" s="328" t="str">
        <f>'1-συμβολαια'!C4</f>
        <v>υποθήκης ...κύρου 2.500.000δρχ  ΕΞΑΛΕΙΨΗ</v>
      </c>
      <c r="C4" s="329">
        <f>'1-συμβολαια'!D4</f>
        <v>0</v>
      </c>
      <c r="D4" s="323">
        <v>12</v>
      </c>
      <c r="E4" s="323"/>
      <c r="F4" s="323"/>
      <c r="G4" s="323">
        <f t="shared" si="0"/>
        <v>12</v>
      </c>
      <c r="H4" s="324">
        <f t="shared" si="1"/>
        <v>0</v>
      </c>
      <c r="I4" s="324">
        <f t="shared" si="2"/>
        <v>0.60000000000000009</v>
      </c>
      <c r="J4" s="324">
        <f t="shared" si="3"/>
        <v>0.60000000000000009</v>
      </c>
      <c r="K4" s="330">
        <f t="shared" si="4"/>
        <v>0.12</v>
      </c>
      <c r="L4" s="330">
        <f t="shared" si="5"/>
        <v>10.68</v>
      </c>
      <c r="M4" s="330">
        <f t="shared" si="6"/>
        <v>12</v>
      </c>
      <c r="N4" s="330">
        <f t="shared" si="7"/>
        <v>1.3200000000000003</v>
      </c>
      <c r="O4" s="331"/>
      <c r="P4" s="331"/>
      <c r="Q4" s="331"/>
      <c r="R4" s="331"/>
      <c r="S4" s="331"/>
      <c r="T4" s="268"/>
      <c r="U4" s="268"/>
      <c r="V4" s="268"/>
      <c r="W4" s="268"/>
    </row>
    <row r="5" spans="1:23" s="5" customFormat="1">
      <c r="A5" s="327">
        <f>'1-συμβολαια'!A5</f>
        <v>0</v>
      </c>
      <c r="B5" s="328" t="str">
        <f>'1-συμβολαια'!C5</f>
        <v>τόκοι δανείου ...κύρου [ =προυπολογιζόμενοι VS πληρωμένοι]</v>
      </c>
      <c r="C5" s="329">
        <f>'1-συμβολαια'!D5</f>
        <v>222.22</v>
      </c>
      <c r="D5" s="323"/>
      <c r="E5" s="323">
        <v>12</v>
      </c>
      <c r="F5" s="323">
        <f t="shared" ref="F5" si="8">C5*1.2%</f>
        <v>2.6666400000000001</v>
      </c>
      <c r="G5" s="323">
        <f t="shared" si="0"/>
        <v>14.666640000000001</v>
      </c>
      <c r="H5" s="324">
        <f t="shared" si="1"/>
        <v>0.23999760000000001</v>
      </c>
      <c r="I5" s="324">
        <f t="shared" si="2"/>
        <v>0.60000000000000009</v>
      </c>
      <c r="J5" s="324">
        <f t="shared" si="3"/>
        <v>0.73333200000000009</v>
      </c>
      <c r="K5" s="330">
        <f t="shared" si="4"/>
        <v>0.1466664</v>
      </c>
      <c r="L5" s="330">
        <f t="shared" si="5"/>
        <v>12.946644000000001</v>
      </c>
      <c r="M5" s="330">
        <f t="shared" si="6"/>
        <v>12</v>
      </c>
      <c r="N5" s="330">
        <f t="shared" si="7"/>
        <v>1.7199960000000001</v>
      </c>
      <c r="O5" s="331" t="s">
        <v>395</v>
      </c>
      <c r="P5" s="331" t="s">
        <v>396</v>
      </c>
      <c r="Q5" s="331"/>
      <c r="R5" s="331"/>
      <c r="S5" s="331"/>
      <c r="T5" s="268"/>
      <c r="U5" s="268"/>
      <c r="V5" s="268"/>
      <c r="W5" s="268"/>
    </row>
    <row r="6" spans="1:23">
      <c r="A6" s="435" t="s">
        <v>56</v>
      </c>
      <c r="B6" s="436"/>
      <c r="C6" s="436"/>
      <c r="D6" s="37">
        <f t="shared" ref="D6:N6" si="9">SUM(D3:D5)</f>
        <v>24</v>
      </c>
      <c r="E6" s="37">
        <f t="shared" si="9"/>
        <v>12</v>
      </c>
      <c r="F6" s="37">
        <f t="shared" si="9"/>
        <v>2.6666400000000001</v>
      </c>
      <c r="G6" s="37">
        <f t="shared" si="9"/>
        <v>38.666640000000001</v>
      </c>
      <c r="H6" s="37">
        <f t="shared" si="9"/>
        <v>0.23999760000000001</v>
      </c>
      <c r="I6" s="37">
        <f t="shared" si="9"/>
        <v>1.8000000000000003</v>
      </c>
      <c r="J6" s="37">
        <f t="shared" si="9"/>
        <v>1.9333320000000003</v>
      </c>
      <c r="K6" s="37">
        <f t="shared" si="9"/>
        <v>0.38666639999999997</v>
      </c>
      <c r="L6" s="37">
        <f t="shared" si="9"/>
        <v>34.306643999999999</v>
      </c>
      <c r="M6" s="37">
        <f t="shared" si="9"/>
        <v>36</v>
      </c>
      <c r="N6" s="37">
        <f t="shared" si="9"/>
        <v>4.3599960000000006</v>
      </c>
    </row>
    <row r="7" spans="1:23">
      <c r="K7" s="8"/>
      <c r="O7" s="126"/>
      <c r="P7" s="126"/>
      <c r="Q7" s="126"/>
      <c r="R7" s="126"/>
      <c r="S7" s="126"/>
      <c r="T7" s="126"/>
      <c r="U7" s="126"/>
      <c r="V7" s="126"/>
    </row>
    <row r="8" spans="1:23">
      <c r="K8" s="8"/>
      <c r="O8" s="155" t="s">
        <v>381</v>
      </c>
      <c r="P8" s="126"/>
      <c r="Q8" s="126"/>
      <c r="R8" s="126"/>
      <c r="S8" s="126"/>
      <c r="T8" s="126"/>
      <c r="U8" s="126"/>
      <c r="V8" s="134"/>
    </row>
    <row r="9" spans="1:23">
      <c r="O9" s="134"/>
      <c r="P9" s="126" t="s">
        <v>382</v>
      </c>
      <c r="Q9" s="134"/>
      <c r="R9" s="134"/>
      <c r="S9" s="134"/>
      <c r="T9" s="134"/>
      <c r="U9" s="134"/>
      <c r="V9" s="134"/>
    </row>
    <row r="10" spans="1:23">
      <c r="O10" s="134"/>
      <c r="P10" s="134"/>
      <c r="Q10" s="126" t="s">
        <v>383</v>
      </c>
      <c r="R10" s="134"/>
      <c r="S10" s="134"/>
      <c r="T10" s="134"/>
      <c r="U10" s="134"/>
      <c r="V10" s="134"/>
    </row>
    <row r="11" spans="1:23">
      <c r="O11" s="134"/>
      <c r="P11" s="126"/>
      <c r="Q11" s="134"/>
      <c r="R11" s="155" t="s">
        <v>384</v>
      </c>
      <c r="S11" s="134"/>
      <c r="T11" s="126"/>
      <c r="U11" s="126"/>
      <c r="V11" s="126"/>
      <c r="W11" s="126"/>
    </row>
    <row r="12" spans="1:23">
      <c r="O12" s="134"/>
      <c r="P12" s="126"/>
      <c r="Q12" s="134"/>
      <c r="R12" s="134"/>
      <c r="S12" s="126" t="s">
        <v>385</v>
      </c>
      <c r="T12" s="126"/>
      <c r="U12" s="126"/>
      <c r="V12" s="126"/>
      <c r="W12" s="134"/>
    </row>
    <row r="13" spans="1:23" ht="15.75">
      <c r="B13" s="289" t="s">
        <v>460</v>
      </c>
      <c r="C13" s="289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4"/>
      <c r="S13" s="134"/>
      <c r="T13" s="134"/>
      <c r="U13" s="134"/>
      <c r="V13" s="134"/>
      <c r="W13" s="134"/>
    </row>
    <row r="14" spans="1:23" ht="15.75">
      <c r="B14" s="136"/>
      <c r="C14" s="293" t="s">
        <v>461</v>
      </c>
      <c r="D14" s="293"/>
      <c r="E14" s="293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</row>
    <row r="15" spans="1:23" ht="15.75">
      <c r="B15" s="295"/>
      <c r="C15" s="296"/>
      <c r="D15" s="297" t="s">
        <v>462</v>
      </c>
      <c r="E15" s="297"/>
      <c r="F15" s="297"/>
      <c r="G15" s="298"/>
      <c r="H15" s="298"/>
      <c r="I15" s="298"/>
      <c r="J15" s="298"/>
      <c r="K15" s="298"/>
      <c r="L15" s="298"/>
      <c r="M15" s="294"/>
      <c r="N15" s="294"/>
      <c r="O15" s="294"/>
      <c r="P15" s="294"/>
      <c r="Q15" s="294"/>
    </row>
    <row r="16" spans="1:23" ht="15.75">
      <c r="B16" s="295"/>
      <c r="C16" s="296"/>
      <c r="D16" s="296"/>
      <c r="E16" s="296"/>
      <c r="F16" s="296"/>
      <c r="G16" s="296"/>
      <c r="H16" s="300"/>
      <c r="I16" s="300"/>
      <c r="J16" s="300"/>
      <c r="K16" s="300"/>
      <c r="L16" s="60"/>
      <c r="M16" s="294"/>
      <c r="N16" s="294"/>
      <c r="O16" s="294"/>
      <c r="P16" s="294"/>
      <c r="Q16" s="294"/>
    </row>
    <row r="17" spans="2:21" ht="15.75">
      <c r="B17" s="295"/>
      <c r="C17" s="220" t="s">
        <v>61</v>
      </c>
      <c r="D17" s="220"/>
      <c r="E17" s="294"/>
      <c r="F17" s="300"/>
      <c r="G17" s="300"/>
      <c r="H17" s="300"/>
      <c r="I17" s="301"/>
      <c r="J17" s="296"/>
      <c r="K17" s="296"/>
      <c r="L17" s="300"/>
      <c r="M17" s="294"/>
      <c r="N17" s="294"/>
      <c r="O17" s="294"/>
      <c r="P17" s="294"/>
      <c r="Q17" s="294"/>
    </row>
    <row r="18" spans="2:21" ht="15.75">
      <c r="B18" s="295"/>
      <c r="C18" s="296"/>
      <c r="D18" s="213" t="s">
        <v>463</v>
      </c>
      <c r="E18" s="213"/>
      <c r="F18" s="302"/>
      <c r="G18" s="302"/>
      <c r="H18" s="302"/>
      <c r="I18" s="302"/>
      <c r="J18" s="302"/>
      <c r="K18" s="302"/>
      <c r="L18" s="294"/>
      <c r="M18" s="294"/>
      <c r="N18" s="294"/>
      <c r="O18" s="294"/>
      <c r="P18" s="294"/>
      <c r="Q18" s="294"/>
    </row>
    <row r="19" spans="2:21" ht="15.75">
      <c r="B19" s="295"/>
      <c r="C19" s="296"/>
      <c r="D19" s="214" t="s">
        <v>464</v>
      </c>
      <c r="E19" s="214"/>
      <c r="F19" s="300"/>
      <c r="G19" s="302"/>
      <c r="H19" s="302"/>
      <c r="I19" s="302"/>
      <c r="J19" s="302"/>
      <c r="K19" s="302"/>
      <c r="L19" s="302"/>
      <c r="M19" s="294"/>
      <c r="N19" s="294"/>
      <c r="O19" s="294"/>
      <c r="P19" s="294"/>
      <c r="Q19" s="294"/>
      <c r="R19" s="3"/>
      <c r="S19" s="3"/>
      <c r="T19" s="3"/>
      <c r="U19" s="3"/>
    </row>
    <row r="20" spans="2:21" ht="15.75">
      <c r="B20" s="295"/>
      <c r="C20" s="296"/>
      <c r="D20" s="214" t="s">
        <v>465</v>
      </c>
      <c r="E20" s="214"/>
      <c r="F20" s="300"/>
      <c r="G20" s="300"/>
      <c r="H20" s="296"/>
      <c r="I20" s="300"/>
      <c r="J20" s="300"/>
      <c r="K20" s="300"/>
      <c r="L20" s="303"/>
      <c r="M20" s="294"/>
      <c r="N20" s="294"/>
      <c r="O20" s="294"/>
      <c r="P20" s="294"/>
      <c r="Q20" s="294"/>
      <c r="R20" s="3"/>
      <c r="S20" s="3"/>
      <c r="T20" s="3"/>
      <c r="U20" s="3"/>
    </row>
    <row r="21" spans="2:21" ht="15.75">
      <c r="B21" s="295"/>
      <c r="C21" s="296"/>
      <c r="D21" s="215" t="s">
        <v>388</v>
      </c>
      <c r="E21" s="296"/>
      <c r="F21" s="296"/>
      <c r="G21" s="296"/>
      <c r="H21" s="296"/>
      <c r="I21" s="296"/>
      <c r="J21" s="296"/>
      <c r="K21" s="296"/>
      <c r="L21" s="296"/>
      <c r="M21" s="294"/>
      <c r="N21" s="294"/>
      <c r="O21" s="294"/>
      <c r="P21" s="294"/>
      <c r="Q21" s="294"/>
      <c r="R21" s="3"/>
      <c r="S21" s="3"/>
      <c r="T21" s="3"/>
      <c r="U21" s="3"/>
    </row>
    <row r="22" spans="2:21" ht="15.75">
      <c r="M22" s="294"/>
      <c r="N22" s="294"/>
      <c r="O22" s="294"/>
      <c r="P22" s="294"/>
      <c r="Q22" s="294"/>
    </row>
    <row r="23" spans="2:21" ht="15.75">
      <c r="M23" s="294"/>
      <c r="N23" s="294"/>
      <c r="O23" s="294"/>
      <c r="P23" s="294"/>
      <c r="Q23" s="294"/>
    </row>
    <row r="24" spans="2:21" ht="15.75">
      <c r="M24" s="294"/>
      <c r="N24" s="294"/>
      <c r="O24" s="294"/>
      <c r="P24" s="294"/>
      <c r="Q24" s="294"/>
    </row>
    <row r="25" spans="2:21" ht="15.75">
      <c r="D25" s="2"/>
      <c r="M25" s="294"/>
      <c r="N25" s="294"/>
      <c r="O25" s="294"/>
      <c r="P25" s="294"/>
      <c r="Q25" s="294"/>
    </row>
    <row r="26" spans="2:21" ht="15.75">
      <c r="M26" s="294"/>
      <c r="N26" s="294"/>
      <c r="O26" s="294"/>
      <c r="P26" s="294"/>
      <c r="Q26" s="294"/>
    </row>
    <row r="27" spans="2:21" ht="15.75">
      <c r="B27" s="219"/>
      <c r="M27" s="294"/>
      <c r="N27" s="294"/>
      <c r="O27" s="294"/>
      <c r="P27" s="294"/>
      <c r="Q27" s="294"/>
    </row>
    <row r="28" spans="2:21" ht="15.75">
      <c r="B28" s="218"/>
      <c r="M28" s="294"/>
      <c r="N28" s="294"/>
      <c r="O28" s="294"/>
      <c r="P28" s="294"/>
      <c r="Q28" s="294"/>
    </row>
    <row r="29" spans="2:21" ht="15">
      <c r="B29" s="128"/>
      <c r="C29" s="4"/>
      <c r="D29" s="57"/>
      <c r="E29" s="4"/>
      <c r="F29" s="4"/>
      <c r="G29" s="57"/>
      <c r="H29" s="57"/>
      <c r="I29" s="57"/>
      <c r="J29" s="57"/>
      <c r="N29" s="8"/>
      <c r="O29" s="304"/>
      <c r="P29" s="5"/>
    </row>
    <row r="30" spans="2:21">
      <c r="B30" s="129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B31" s="93"/>
      <c r="C31" s="4"/>
      <c r="D31" s="57"/>
      <c r="E31" s="4"/>
      <c r="F31" s="4"/>
      <c r="G31" s="57"/>
      <c r="H31" s="57"/>
      <c r="I31" s="57"/>
      <c r="J31" s="57"/>
      <c r="N31" s="8"/>
      <c r="O31" s="5"/>
      <c r="P31" s="5"/>
    </row>
    <row r="32" spans="2:21">
      <c r="N32" s="8"/>
      <c r="O32" s="5"/>
      <c r="P32" s="5"/>
    </row>
    <row r="33" spans="14:16">
      <c r="N33" s="8"/>
      <c r="O33" s="5"/>
      <c r="P33" s="5"/>
    </row>
  </sheetData>
  <mergeCells count="8">
    <mergeCell ref="O1:W2"/>
    <mergeCell ref="D1:K1"/>
    <mergeCell ref="A6:C6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9"/>
  <sheetViews>
    <sheetView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11.5703125" style="3" bestFit="1" customWidth="1"/>
    <col min="2" max="2" width="87.7109375" style="90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0.42578125" style="2" bestFit="1" customWidth="1"/>
    <col min="7" max="7" width="10.28515625" style="2" bestFit="1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>
      <c r="A1" s="479" t="s">
        <v>1</v>
      </c>
      <c r="B1" s="485" t="s">
        <v>0</v>
      </c>
      <c r="C1" s="487" t="s">
        <v>85</v>
      </c>
      <c r="D1" s="481" t="s">
        <v>3</v>
      </c>
      <c r="E1" s="482"/>
      <c r="F1" s="483" t="s">
        <v>506</v>
      </c>
      <c r="G1" s="484"/>
      <c r="H1" s="470" t="s">
        <v>29</v>
      </c>
      <c r="I1" s="471"/>
      <c r="J1" s="471"/>
      <c r="K1" s="471"/>
      <c r="L1" s="471"/>
      <c r="M1" s="471"/>
      <c r="N1" s="472"/>
    </row>
    <row r="2" spans="1:14" s="9" customFormat="1" ht="16.5" thickBot="1">
      <c r="A2" s="480"/>
      <c r="B2" s="486"/>
      <c r="C2" s="488"/>
      <c r="D2" s="47"/>
      <c r="E2" s="58" t="s">
        <v>9</v>
      </c>
      <c r="F2" s="306"/>
      <c r="G2" s="101" t="s">
        <v>9</v>
      </c>
      <c r="H2" s="473"/>
      <c r="I2" s="474"/>
      <c r="J2" s="474"/>
      <c r="K2" s="474"/>
      <c r="L2" s="474"/>
      <c r="M2" s="474"/>
      <c r="N2" s="475"/>
    </row>
    <row r="3" spans="1:14" s="133" customFormat="1" ht="15">
      <c r="A3" s="343" t="str">
        <f>'1-συμβολαια'!A3</f>
        <v>2ο</v>
      </c>
      <c r="B3" s="332" t="str">
        <f>'1-συμβολαια'!C3</f>
        <v>δανείου ...κύρου 2.500.000δρχ    ΕΞΟΦΛΗΣΗ</v>
      </c>
      <c r="C3" s="333">
        <f>'1-συμβολαια'!D3</f>
        <v>0</v>
      </c>
      <c r="D3" s="334">
        <v>2</v>
      </c>
      <c r="E3" s="334">
        <v>2</v>
      </c>
      <c r="F3" s="335">
        <f t="shared" ref="F3:G5" si="0">(D3-1)*4</f>
        <v>4</v>
      </c>
      <c r="G3" s="335">
        <f t="shared" si="0"/>
        <v>4</v>
      </c>
      <c r="H3" s="331"/>
      <c r="I3" s="331"/>
      <c r="J3" s="331"/>
      <c r="K3" s="336"/>
      <c r="L3" s="336"/>
      <c r="M3" s="336"/>
      <c r="N3" s="336"/>
    </row>
    <row r="4" spans="1:14" s="133" customFormat="1" ht="15">
      <c r="A4" s="343">
        <f>'1-συμβολαια'!A4</f>
        <v>0</v>
      </c>
      <c r="B4" s="332" t="str">
        <f>'1-συμβολαια'!C4</f>
        <v>υποθήκης ...κύρου 2.500.000δρχ  ΕΞΑΛΕΙΨΗ</v>
      </c>
      <c r="C4" s="333">
        <f>'1-συμβολαια'!D4</f>
        <v>0</v>
      </c>
      <c r="D4" s="334">
        <v>2</v>
      </c>
      <c r="E4" s="334"/>
      <c r="F4" s="335">
        <f t="shared" si="0"/>
        <v>4</v>
      </c>
      <c r="G4" s="335"/>
      <c r="H4" s="331" t="s">
        <v>232</v>
      </c>
      <c r="I4" s="331" t="s">
        <v>137</v>
      </c>
      <c r="J4" s="331"/>
      <c r="K4" s="336"/>
      <c r="L4" s="336"/>
      <c r="M4" s="336"/>
      <c r="N4" s="336"/>
    </row>
    <row r="5" spans="1:14" s="133" customFormat="1" ht="15">
      <c r="A5" s="343">
        <f>'1-συμβολαια'!A5</f>
        <v>0</v>
      </c>
      <c r="B5" s="332" t="str">
        <f>'1-συμβολαια'!C5</f>
        <v>τόκοι δανείου ...κύρου [ =προυπολογιζόμενοι VS πληρωμένοι]</v>
      </c>
      <c r="C5" s="333">
        <f>'1-συμβολαια'!D5</f>
        <v>222.22</v>
      </c>
      <c r="D5" s="334">
        <v>2</v>
      </c>
      <c r="E5" s="334"/>
      <c r="F5" s="335">
        <f t="shared" si="0"/>
        <v>4</v>
      </c>
      <c r="G5" s="335"/>
      <c r="H5" s="331" t="s">
        <v>232</v>
      </c>
      <c r="I5" s="331" t="s">
        <v>137</v>
      </c>
      <c r="J5" s="331"/>
      <c r="K5" s="336"/>
      <c r="L5" s="336"/>
      <c r="M5" s="336"/>
      <c r="N5" s="336"/>
    </row>
    <row r="6" spans="1:14" ht="15.75">
      <c r="A6" s="476" t="s">
        <v>60</v>
      </c>
      <c r="B6" s="477"/>
      <c r="C6" s="477"/>
      <c r="D6" s="477"/>
      <c r="E6" s="478"/>
      <c r="F6" s="109">
        <f>SUM(F3:F5)</f>
        <v>12</v>
      </c>
      <c r="G6" s="109">
        <f>SUM(G3:G5)</f>
        <v>4</v>
      </c>
    </row>
    <row r="7" spans="1:14" ht="15.75">
      <c r="H7" s="135" t="s">
        <v>146</v>
      </c>
      <c r="I7" s="136"/>
      <c r="J7" s="136"/>
      <c r="K7" s="136"/>
      <c r="L7" s="136"/>
      <c r="M7" s="136"/>
    </row>
    <row r="8" spans="1:14" ht="15.75">
      <c r="B8" s="309" t="s">
        <v>467</v>
      </c>
      <c r="C8" s="310"/>
      <c r="D8" s="310"/>
      <c r="E8" s="310"/>
      <c r="F8" s="310"/>
      <c r="I8" s="136" t="s">
        <v>147</v>
      </c>
      <c r="J8" s="136"/>
      <c r="K8" s="136"/>
      <c r="L8" s="136"/>
      <c r="M8" s="86"/>
    </row>
    <row r="9" spans="1:14" ht="15.75">
      <c r="B9" s="3"/>
      <c r="C9" s="220" t="s">
        <v>61</v>
      </c>
      <c r="D9" s="3"/>
      <c r="J9" s="135" t="s">
        <v>148</v>
      </c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10.28515625" style="8" bestFit="1" customWidth="1"/>
    <col min="2" max="2" width="52.7109375" style="92" bestFit="1" customWidth="1"/>
    <col min="3" max="3" width="7.28515625" style="8" bestFit="1" customWidth="1"/>
    <col min="4" max="4" width="18.28515625" style="8" customWidth="1"/>
    <col min="5" max="5" width="10" style="8" customWidth="1"/>
    <col min="6" max="6" width="10.42578125" style="8" customWidth="1"/>
    <col min="7" max="7" width="5.85546875" style="8" bestFit="1" customWidth="1"/>
    <col min="8" max="8" width="10" style="8" bestFit="1" customWidth="1"/>
    <col min="9" max="9" width="20.42578125" style="8" customWidth="1"/>
    <col min="10" max="10" width="7.42578125" style="8" customWidth="1"/>
    <col min="11" max="11" width="7.140625" style="8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0" t="s">
        <v>1</v>
      </c>
      <c r="B1" s="462" t="s">
        <v>0</v>
      </c>
      <c r="C1" s="491" t="s">
        <v>11</v>
      </c>
      <c r="D1" s="491"/>
      <c r="E1" s="491"/>
      <c r="F1" s="491"/>
      <c r="G1" s="491"/>
      <c r="H1" s="492" t="s">
        <v>12</v>
      </c>
      <c r="I1" s="492"/>
      <c r="J1" s="492"/>
      <c r="K1" s="492"/>
      <c r="L1" s="492"/>
      <c r="M1" s="492"/>
      <c r="N1" s="492"/>
      <c r="O1" s="495" t="s">
        <v>86</v>
      </c>
      <c r="P1" s="493" t="s">
        <v>233</v>
      </c>
      <c r="Q1" s="489" t="s">
        <v>29</v>
      </c>
      <c r="R1" s="454"/>
      <c r="S1" s="454"/>
      <c r="T1" s="454"/>
      <c r="U1" s="455"/>
    </row>
    <row r="2" spans="1:25" ht="24" customHeight="1" thickBot="1">
      <c r="A2" s="461"/>
      <c r="B2" s="463"/>
      <c r="C2" s="7" t="s">
        <v>47</v>
      </c>
      <c r="D2" s="87" t="s">
        <v>48</v>
      </c>
      <c r="E2" s="87" t="s">
        <v>49</v>
      </c>
      <c r="F2" s="87" t="s">
        <v>50</v>
      </c>
      <c r="G2" s="38" t="s">
        <v>51</v>
      </c>
      <c r="H2" s="87" t="s">
        <v>47</v>
      </c>
      <c r="I2" s="87" t="s">
        <v>48</v>
      </c>
      <c r="J2" s="87" t="s">
        <v>49</v>
      </c>
      <c r="K2" s="87" t="s">
        <v>50</v>
      </c>
      <c r="L2" s="87" t="s">
        <v>51</v>
      </c>
      <c r="M2" s="87" t="s">
        <v>52</v>
      </c>
      <c r="N2" s="39" t="s">
        <v>53</v>
      </c>
      <c r="O2" s="496"/>
      <c r="P2" s="494"/>
      <c r="Q2" s="490"/>
      <c r="R2" s="456"/>
      <c r="S2" s="456"/>
      <c r="T2" s="456"/>
      <c r="U2" s="457"/>
    </row>
    <row r="3" spans="1:25" s="269" customFormat="1" ht="15">
      <c r="A3" s="343" t="str">
        <f>'1-συμβολαια'!A3</f>
        <v>2ο</v>
      </c>
      <c r="B3" s="344" t="str">
        <f>'1-συμβολαια'!C3</f>
        <v>δανείου ...κύρου 2.500.000δρχ    ΕΞΟΦΛΗΣΗ</v>
      </c>
      <c r="C3" s="345">
        <v>1</v>
      </c>
      <c r="D3" s="270" t="s">
        <v>541</v>
      </c>
      <c r="E3" s="270"/>
      <c r="F3" s="270"/>
      <c r="G3" s="345"/>
      <c r="H3" s="270">
        <v>2</v>
      </c>
      <c r="I3" s="270" t="s">
        <v>536</v>
      </c>
      <c r="J3" s="270" t="s">
        <v>533</v>
      </c>
      <c r="K3" s="270"/>
      <c r="L3" s="270"/>
      <c r="M3" s="270"/>
      <c r="N3" s="270"/>
      <c r="O3" s="346">
        <v>1</v>
      </c>
      <c r="P3" s="335">
        <f>O3*('2-δικαιώμ'!M3+'3-φύλλα2α'!F3)</f>
        <v>16</v>
      </c>
      <c r="Q3" s="347" t="s">
        <v>153</v>
      </c>
      <c r="R3" s="347" t="s">
        <v>152</v>
      </c>
      <c r="S3" s="347"/>
      <c r="T3" s="347"/>
      <c r="U3" s="348"/>
    </row>
    <row r="4" spans="1:25" s="269" customFormat="1" ht="15">
      <c r="A4" s="343">
        <f>'1-συμβολαια'!A4</f>
        <v>0</v>
      </c>
      <c r="B4" s="344" t="str">
        <f>'1-συμβολαια'!C4</f>
        <v>υποθήκης ...κύρου 2.500.000δρχ  ΕΞΑΛΕΙΨΗ</v>
      </c>
      <c r="C4" s="345">
        <v>1</v>
      </c>
      <c r="D4" s="270" t="s">
        <v>541</v>
      </c>
      <c r="E4" s="270"/>
      <c r="F4" s="270"/>
      <c r="G4" s="345"/>
      <c r="H4" s="270">
        <v>2</v>
      </c>
      <c r="I4" s="270" t="s">
        <v>536</v>
      </c>
      <c r="J4" s="270" t="s">
        <v>533</v>
      </c>
      <c r="K4" s="270"/>
      <c r="L4" s="270"/>
      <c r="M4" s="270"/>
      <c r="N4" s="270"/>
      <c r="O4" s="346">
        <v>1</v>
      </c>
      <c r="P4" s="335">
        <f>O4*('2-δικαιώμ'!M4+'3-φύλλα2α'!F4)</f>
        <v>16</v>
      </c>
      <c r="Q4" s="347" t="s">
        <v>153</v>
      </c>
      <c r="R4" s="347" t="s">
        <v>152</v>
      </c>
      <c r="S4" s="347"/>
      <c r="T4" s="347"/>
      <c r="U4" s="348"/>
    </row>
    <row r="5" spans="1:25" s="269" customFormat="1" ht="15">
      <c r="A5" s="343">
        <f>'1-συμβολαια'!A5</f>
        <v>0</v>
      </c>
      <c r="B5" s="344" t="str">
        <f>'1-συμβολαια'!C5</f>
        <v>τόκοι δανείου ...κύρου [ =προυπολογιζόμενοι VS πληρωμένοι]</v>
      </c>
      <c r="C5" s="345">
        <v>1</v>
      </c>
      <c r="D5" s="270" t="s">
        <v>541</v>
      </c>
      <c r="E5" s="270"/>
      <c r="F5" s="270"/>
      <c r="G5" s="345"/>
      <c r="H5" s="270">
        <v>2</v>
      </c>
      <c r="I5" s="270" t="s">
        <v>536</v>
      </c>
      <c r="J5" s="270" t="s">
        <v>533</v>
      </c>
      <c r="K5" s="270"/>
      <c r="L5" s="270"/>
      <c r="M5" s="270"/>
      <c r="N5" s="270"/>
      <c r="O5" s="346">
        <v>1</v>
      </c>
      <c r="P5" s="335">
        <f>O5*('2-δικαιώμ'!M5+'3-φύλλα2α'!F5)</f>
        <v>16</v>
      </c>
      <c r="Q5" s="347" t="s">
        <v>153</v>
      </c>
      <c r="R5" s="347" t="s">
        <v>152</v>
      </c>
      <c r="S5" s="347"/>
      <c r="T5" s="347"/>
      <c r="U5" s="348"/>
    </row>
    <row r="6" spans="1:25" ht="15.75">
      <c r="A6" s="476" t="s">
        <v>47</v>
      </c>
      <c r="B6" s="477"/>
      <c r="C6" s="477"/>
      <c r="D6" s="477"/>
      <c r="E6" s="477"/>
      <c r="F6" s="477"/>
      <c r="G6" s="477"/>
      <c r="H6" s="477"/>
      <c r="I6" s="477"/>
      <c r="J6" s="477"/>
      <c r="K6" s="477"/>
      <c r="L6" s="477"/>
      <c r="M6" s="477"/>
      <c r="N6" s="477"/>
      <c r="O6" s="477"/>
      <c r="P6" s="99">
        <f>SUM(P3:P5)</f>
        <v>48</v>
      </c>
    </row>
    <row r="8" spans="1:25" ht="15.75">
      <c r="Q8" s="153" t="s">
        <v>149</v>
      </c>
      <c r="R8" s="124"/>
      <c r="S8" s="124"/>
      <c r="T8" s="124"/>
      <c r="U8" s="124"/>
      <c r="V8" s="124"/>
      <c r="W8" s="124"/>
      <c r="X8" s="124"/>
      <c r="Y8" s="115"/>
    </row>
    <row r="9" spans="1:25" ht="15.75">
      <c r="R9" s="136" t="s">
        <v>150</v>
      </c>
      <c r="S9" s="136"/>
      <c r="T9" s="136"/>
      <c r="U9" s="136"/>
      <c r="V9" s="136"/>
      <c r="W9" s="136"/>
      <c r="X9" s="136"/>
    </row>
    <row r="10" spans="1:25" ht="15.75">
      <c r="S10" s="153" t="s">
        <v>151</v>
      </c>
    </row>
    <row r="13" spans="1:25">
      <c r="B13" s="219"/>
    </row>
    <row r="14" spans="1:25">
      <c r="B14" s="218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R12" sqref="R12"/>
    </sheetView>
  </sheetViews>
  <sheetFormatPr defaultRowHeight="11.25"/>
  <cols>
    <col min="1" max="1" width="10.28515625" style="8" customWidth="1"/>
    <col min="2" max="2" width="36.5703125" style="92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7.28515625" style="2" customWidth="1"/>
    <col min="17" max="17" width="13.28515625" style="2" customWidth="1"/>
    <col min="18" max="18" width="7.5703125" style="81" customWidth="1"/>
    <col min="19" max="20" width="7.28515625" style="373" customWidth="1"/>
    <col min="21" max="21" width="7.28515625" style="81" customWidth="1"/>
    <col min="22" max="22" width="7.28515625" style="373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.28515625" style="81" customWidth="1"/>
    <col min="29" max="29" width="6.28515625" style="81" customWidth="1"/>
    <col min="30" max="30" width="6.28515625" style="373" customWidth="1"/>
    <col min="31" max="39" width="6.28515625" style="81" customWidth="1"/>
    <col min="40" max="40" width="8.855468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7" t="s">
        <v>1</v>
      </c>
      <c r="B1" s="499" t="s">
        <v>0</v>
      </c>
      <c r="C1" s="443" t="s">
        <v>7</v>
      </c>
      <c r="D1" s="501" t="s">
        <v>3</v>
      </c>
      <c r="E1" s="502"/>
      <c r="F1" s="503" t="s">
        <v>469</v>
      </c>
      <c r="G1" s="504"/>
      <c r="H1" s="504"/>
      <c r="I1" s="504"/>
      <c r="J1" s="504"/>
      <c r="K1" s="504"/>
      <c r="L1" s="505"/>
      <c r="M1" s="506" t="s">
        <v>399</v>
      </c>
      <c r="N1" s="507"/>
      <c r="O1" s="508" t="s">
        <v>259</v>
      </c>
      <c r="P1" s="509"/>
      <c r="Q1" s="510" t="s">
        <v>398</v>
      </c>
      <c r="R1" s="498" t="s">
        <v>179</v>
      </c>
      <c r="S1" s="498"/>
      <c r="T1" s="498"/>
      <c r="U1" s="498"/>
      <c r="V1" s="498"/>
      <c r="W1" s="498"/>
      <c r="X1" s="498"/>
      <c r="Y1" s="498"/>
      <c r="Z1" s="498"/>
      <c r="AA1" s="498"/>
      <c r="AB1" s="498"/>
      <c r="AC1" s="498"/>
      <c r="AD1" s="498"/>
      <c r="AE1" s="498"/>
      <c r="AF1" s="498"/>
      <c r="AG1" s="498"/>
      <c r="AH1" s="498"/>
      <c r="AI1" s="498"/>
      <c r="AJ1" s="498"/>
      <c r="AK1" s="498"/>
      <c r="AL1" s="498"/>
      <c r="AM1" s="498"/>
      <c r="AN1" s="498"/>
      <c r="AO1" s="498"/>
    </row>
    <row r="2" spans="1:41" ht="23.25" thickBot="1">
      <c r="A2" s="438"/>
      <c r="B2" s="500"/>
      <c r="C2" s="444"/>
      <c r="D2" s="158" t="s">
        <v>4</v>
      </c>
      <c r="E2" s="144" t="s">
        <v>9</v>
      </c>
      <c r="F2" s="222" t="s">
        <v>4</v>
      </c>
      <c r="G2" s="159" t="s">
        <v>9</v>
      </c>
      <c r="H2" s="142" t="s">
        <v>47</v>
      </c>
      <c r="I2" s="221" t="s">
        <v>9</v>
      </c>
      <c r="J2" s="203" t="s">
        <v>361</v>
      </c>
      <c r="K2" s="203" t="s">
        <v>378</v>
      </c>
      <c r="L2" s="205" t="s">
        <v>363</v>
      </c>
      <c r="M2" s="221" t="s">
        <v>23</v>
      </c>
      <c r="N2" s="223" t="s">
        <v>87</v>
      </c>
      <c r="O2" s="221" t="s">
        <v>23</v>
      </c>
      <c r="P2" s="217" t="s">
        <v>9</v>
      </c>
      <c r="Q2" s="511"/>
      <c r="R2" s="161" t="s">
        <v>130</v>
      </c>
      <c r="S2" s="388" t="s">
        <v>177</v>
      </c>
      <c r="T2" s="388" t="s">
        <v>131</v>
      </c>
      <c r="U2" s="161" t="s">
        <v>262</v>
      </c>
      <c r="V2" s="388" t="s">
        <v>132</v>
      </c>
      <c r="W2" s="161" t="s">
        <v>263</v>
      </c>
      <c r="X2" s="161" t="s">
        <v>154</v>
      </c>
      <c r="Y2" s="161" t="s">
        <v>178</v>
      </c>
      <c r="Z2" s="161" t="s">
        <v>155</v>
      </c>
      <c r="AA2" s="161" t="s">
        <v>264</v>
      </c>
      <c r="AB2" s="161" t="s">
        <v>156</v>
      </c>
      <c r="AC2" s="161" t="s">
        <v>265</v>
      </c>
      <c r="AD2" s="388" t="s">
        <v>157</v>
      </c>
      <c r="AE2" s="161" t="s">
        <v>280</v>
      </c>
      <c r="AF2" s="161" t="s">
        <v>281</v>
      </c>
      <c r="AG2" s="262" t="s">
        <v>282</v>
      </c>
      <c r="AH2" s="161" t="s">
        <v>283</v>
      </c>
      <c r="AI2" s="161" t="s">
        <v>284</v>
      </c>
      <c r="AJ2" s="161" t="s">
        <v>429</v>
      </c>
      <c r="AK2" s="161" t="s">
        <v>430</v>
      </c>
      <c r="AL2" s="161"/>
      <c r="AM2" s="247" t="s">
        <v>91</v>
      </c>
      <c r="AN2" s="245" t="s">
        <v>47</v>
      </c>
      <c r="AO2" s="246" t="s">
        <v>29</v>
      </c>
    </row>
    <row r="3" spans="1:41" s="5" customFormat="1">
      <c r="A3" s="327" t="str">
        <f>'1-συμβολαια'!A3</f>
        <v>2ο</v>
      </c>
      <c r="B3" s="328" t="str">
        <f>'1-συμβολαια'!C3</f>
        <v>δανείου ...κύρου 2.500.000δρχ    ΕΞΟΦΛΗΣΗ</v>
      </c>
      <c r="C3" s="330">
        <f>'1-συμβολαια'!D3</f>
        <v>0</v>
      </c>
      <c r="D3" s="350">
        <f>'3-φύλλα2α'!D3</f>
        <v>2</v>
      </c>
      <c r="E3" s="350">
        <f>'3-φύλλα2α'!E3</f>
        <v>2</v>
      </c>
      <c r="F3" s="270">
        <v>2</v>
      </c>
      <c r="G3" s="270"/>
      <c r="H3" s="323">
        <f t="shared" ref="H3:H5" si="0">F3*D3*4</f>
        <v>16</v>
      </c>
      <c r="I3" s="351">
        <f t="shared" ref="I3:I5" si="1">E3*G3*4</f>
        <v>0</v>
      </c>
      <c r="J3" s="351">
        <f t="shared" ref="J3:J5" si="2">H3*5%</f>
        <v>0.8</v>
      </c>
      <c r="K3" s="351">
        <f t="shared" ref="K3:K5" si="3">H3*5%</f>
        <v>0.8</v>
      </c>
      <c r="L3" s="351">
        <f t="shared" ref="L3:L5" si="4">H3*1%</f>
        <v>0.16</v>
      </c>
      <c r="M3" s="351">
        <f t="shared" ref="M3:M5" si="5">H3-O3</f>
        <v>14.24</v>
      </c>
      <c r="N3" s="351">
        <f t="shared" ref="N3:N5" si="6">I3-P3</f>
        <v>0</v>
      </c>
      <c r="O3" s="351">
        <f t="shared" ref="O3:O5" si="7">J3+K3+L3</f>
        <v>1.76</v>
      </c>
      <c r="P3" s="351">
        <f t="shared" ref="P3:P5" si="8">I3*11%</f>
        <v>0</v>
      </c>
      <c r="Q3" s="351">
        <f t="shared" ref="Q3:Q5" si="9">O3-P3</f>
        <v>1.76</v>
      </c>
      <c r="R3" s="352">
        <f>5*4+4</f>
        <v>24</v>
      </c>
      <c r="S3" s="352">
        <v>10</v>
      </c>
      <c r="T3" s="352">
        <v>8</v>
      </c>
      <c r="U3" s="352">
        <v>1.98</v>
      </c>
      <c r="V3" s="352"/>
      <c r="W3" s="331"/>
      <c r="X3" s="331"/>
      <c r="Y3" s="331"/>
      <c r="Z3" s="331"/>
      <c r="AA3" s="331"/>
      <c r="AB3" s="352"/>
      <c r="AC3" s="331"/>
      <c r="AD3" s="352"/>
      <c r="AE3" s="352"/>
      <c r="AF3" s="352"/>
      <c r="AG3" s="353"/>
      <c r="AH3" s="355"/>
      <c r="AI3" s="353"/>
      <c r="AJ3" s="353"/>
      <c r="AK3" s="353"/>
      <c r="AL3" s="353"/>
      <c r="AM3" s="354">
        <f t="shared" ref="AM3:AM5" si="10">U3+Y3+AA3+AI3+AK3</f>
        <v>1.98</v>
      </c>
      <c r="AN3" s="355">
        <f t="shared" ref="AN3:AN5" si="11">SUM(R3:AL3)-AM3</f>
        <v>42</v>
      </c>
      <c r="AO3" s="268"/>
    </row>
    <row r="4" spans="1:41" s="5" customFormat="1">
      <c r="A4" s="327">
        <f>'1-συμβολαια'!A4</f>
        <v>0</v>
      </c>
      <c r="B4" s="328" t="str">
        <f>'1-συμβολαια'!C4</f>
        <v>υποθήκης ...κύρου 2.500.000δρχ  ΕΞΑΛΕΙΨΗ</v>
      </c>
      <c r="C4" s="330">
        <f>'1-συμβολαια'!D4</f>
        <v>0</v>
      </c>
      <c r="D4" s="350">
        <f>'3-φύλλα2α'!D4</f>
        <v>2</v>
      </c>
      <c r="E4" s="350">
        <f>'3-φύλλα2α'!E4</f>
        <v>0</v>
      </c>
      <c r="F4" s="270"/>
      <c r="G4" s="270"/>
      <c r="H4" s="323">
        <f t="shared" si="0"/>
        <v>0</v>
      </c>
      <c r="I4" s="351">
        <f t="shared" si="1"/>
        <v>0</v>
      </c>
      <c r="J4" s="351">
        <f t="shared" si="2"/>
        <v>0</v>
      </c>
      <c r="K4" s="351">
        <f t="shared" si="3"/>
        <v>0</v>
      </c>
      <c r="L4" s="351">
        <f t="shared" si="4"/>
        <v>0</v>
      </c>
      <c r="M4" s="351">
        <f t="shared" si="5"/>
        <v>0</v>
      </c>
      <c r="N4" s="351">
        <f t="shared" si="6"/>
        <v>0</v>
      </c>
      <c r="O4" s="351">
        <f t="shared" si="7"/>
        <v>0</v>
      </c>
      <c r="P4" s="351">
        <f t="shared" si="8"/>
        <v>0</v>
      </c>
      <c r="Q4" s="351">
        <f t="shared" si="9"/>
        <v>0</v>
      </c>
      <c r="R4" s="352"/>
      <c r="S4" s="352"/>
      <c r="T4" s="352"/>
      <c r="U4" s="352"/>
      <c r="V4" s="352"/>
      <c r="W4" s="331"/>
      <c r="X4" s="331"/>
      <c r="Y4" s="331"/>
      <c r="Z4" s="331"/>
      <c r="AA4" s="331"/>
      <c r="AB4" s="352"/>
      <c r="AC4" s="331"/>
      <c r="AD4" s="352"/>
      <c r="AE4" s="352"/>
      <c r="AF4" s="352"/>
      <c r="AG4" s="353"/>
      <c r="AH4" s="355"/>
      <c r="AI4" s="353"/>
      <c r="AJ4" s="353"/>
      <c r="AK4" s="353"/>
      <c r="AL4" s="353"/>
      <c r="AM4" s="354">
        <f t="shared" si="10"/>
        <v>0</v>
      </c>
      <c r="AN4" s="355">
        <f t="shared" si="11"/>
        <v>0</v>
      </c>
      <c r="AO4" s="268"/>
    </row>
    <row r="5" spans="1:41" s="5" customFormat="1">
      <c r="A5" s="327">
        <f>'1-συμβολαια'!A5</f>
        <v>0</v>
      </c>
      <c r="B5" s="328" t="str">
        <f>'1-συμβολαια'!C5</f>
        <v>τόκοι δανείου ...κύρου [ =προυπολογιζόμενοι VS πληρωμένοι]</v>
      </c>
      <c r="C5" s="330">
        <f>'1-συμβολαια'!D5</f>
        <v>222.22</v>
      </c>
      <c r="D5" s="350">
        <f>'3-φύλλα2α'!D5</f>
        <v>2</v>
      </c>
      <c r="E5" s="350">
        <f>'3-φύλλα2α'!E5</f>
        <v>0</v>
      </c>
      <c r="F5" s="270"/>
      <c r="G5" s="270"/>
      <c r="H5" s="323">
        <f t="shared" si="0"/>
        <v>0</v>
      </c>
      <c r="I5" s="351">
        <f t="shared" si="1"/>
        <v>0</v>
      </c>
      <c r="J5" s="351">
        <f t="shared" si="2"/>
        <v>0</v>
      </c>
      <c r="K5" s="351">
        <f t="shared" si="3"/>
        <v>0</v>
      </c>
      <c r="L5" s="351">
        <f t="shared" si="4"/>
        <v>0</v>
      </c>
      <c r="M5" s="351">
        <f t="shared" si="5"/>
        <v>0</v>
      </c>
      <c r="N5" s="351">
        <f t="shared" si="6"/>
        <v>0</v>
      </c>
      <c r="O5" s="351">
        <f t="shared" si="7"/>
        <v>0</v>
      </c>
      <c r="P5" s="351">
        <f t="shared" si="8"/>
        <v>0</v>
      </c>
      <c r="Q5" s="351">
        <f t="shared" si="9"/>
        <v>0</v>
      </c>
      <c r="R5" s="352"/>
      <c r="S5" s="352"/>
      <c r="T5" s="352"/>
      <c r="U5" s="352"/>
      <c r="V5" s="352"/>
      <c r="W5" s="331"/>
      <c r="X5" s="331"/>
      <c r="Y5" s="331"/>
      <c r="Z5" s="331"/>
      <c r="AA5" s="331"/>
      <c r="AB5" s="352"/>
      <c r="AC5" s="331"/>
      <c r="AD5" s="352"/>
      <c r="AE5" s="352"/>
      <c r="AF5" s="352"/>
      <c r="AG5" s="353"/>
      <c r="AH5" s="355"/>
      <c r="AI5" s="353"/>
      <c r="AJ5" s="353"/>
      <c r="AK5" s="353"/>
      <c r="AL5" s="353"/>
      <c r="AM5" s="354">
        <f t="shared" si="10"/>
        <v>0</v>
      </c>
      <c r="AN5" s="355">
        <f t="shared" si="11"/>
        <v>0</v>
      </c>
      <c r="AO5" s="268"/>
    </row>
    <row r="6" spans="1:41">
      <c r="A6" s="435" t="s">
        <v>47</v>
      </c>
      <c r="B6" s="436"/>
      <c r="C6" s="436"/>
      <c r="D6" s="436"/>
      <c r="E6" s="436"/>
      <c r="F6" s="436"/>
      <c r="G6" s="497"/>
      <c r="H6" s="37">
        <f t="shared" ref="H6:W6" si="12">SUM(H3:H5)</f>
        <v>16</v>
      </c>
      <c r="I6" s="37">
        <f t="shared" si="12"/>
        <v>0</v>
      </c>
      <c r="J6" s="37">
        <f t="shared" si="12"/>
        <v>0.8</v>
      </c>
      <c r="K6" s="37">
        <f t="shared" si="12"/>
        <v>0.8</v>
      </c>
      <c r="L6" s="37">
        <f t="shared" si="12"/>
        <v>0.16</v>
      </c>
      <c r="M6" s="37">
        <f t="shared" si="12"/>
        <v>14.24</v>
      </c>
      <c r="N6" s="37">
        <f t="shared" si="12"/>
        <v>0</v>
      </c>
      <c r="O6" s="37">
        <f t="shared" si="12"/>
        <v>1.76</v>
      </c>
      <c r="P6" s="37">
        <f t="shared" si="12"/>
        <v>0</v>
      </c>
      <c r="Q6" s="37">
        <f t="shared" si="12"/>
        <v>1.76</v>
      </c>
      <c r="R6" s="37">
        <f t="shared" si="12"/>
        <v>24</v>
      </c>
      <c r="S6" s="37">
        <f t="shared" si="12"/>
        <v>10</v>
      </c>
      <c r="T6" s="37">
        <f t="shared" si="12"/>
        <v>8</v>
      </c>
      <c r="U6" s="37">
        <f t="shared" si="12"/>
        <v>1.98</v>
      </c>
      <c r="V6" s="37">
        <f t="shared" si="12"/>
        <v>0</v>
      </c>
      <c r="W6" s="37">
        <f t="shared" si="12"/>
        <v>0</v>
      </c>
      <c r="X6" s="37"/>
      <c r="Y6" s="37"/>
      <c r="Z6" s="37"/>
      <c r="AA6" s="37">
        <f t="shared" ref="AA6:AF6" si="13">SUM(AA3:AA5)</f>
        <v>0</v>
      </c>
      <c r="AB6" s="37">
        <f t="shared" si="13"/>
        <v>0</v>
      </c>
      <c r="AC6" s="37">
        <f t="shared" si="13"/>
        <v>0</v>
      </c>
      <c r="AD6" s="37">
        <f t="shared" si="13"/>
        <v>0</v>
      </c>
      <c r="AE6" s="37">
        <f t="shared" si="13"/>
        <v>0</v>
      </c>
      <c r="AF6" s="37">
        <f t="shared" si="13"/>
        <v>0</v>
      </c>
      <c r="AG6" s="263"/>
      <c r="AH6" s="37">
        <f>SUM(AH3:AH5)</f>
        <v>0</v>
      </c>
      <c r="AI6" s="37">
        <f>SUM(AI3:AI5)</f>
        <v>0</v>
      </c>
      <c r="AJ6" s="37"/>
      <c r="AK6" s="37"/>
      <c r="AL6" s="37">
        <f>SUM(AL3:AL5)</f>
        <v>0</v>
      </c>
      <c r="AM6" s="37">
        <f>SUM(AM3:AM5)</f>
        <v>1.98</v>
      </c>
      <c r="AN6" s="37">
        <f>SUM(AN3:AN5)</f>
        <v>42</v>
      </c>
    </row>
    <row r="8" spans="1:41">
      <c r="R8" s="155" t="s">
        <v>428</v>
      </c>
      <c r="S8" s="167"/>
      <c r="T8" s="167"/>
      <c r="U8" s="164"/>
      <c r="V8" s="167"/>
      <c r="W8" s="164"/>
      <c r="X8" s="165"/>
      <c r="Y8" s="165"/>
      <c r="Z8" s="165"/>
      <c r="AA8" s="165"/>
      <c r="AB8" s="165"/>
      <c r="AC8" s="165"/>
      <c r="AD8" s="389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 ht="15.75">
      <c r="B9" s="309" t="s">
        <v>468</v>
      </c>
      <c r="C9" s="310"/>
      <c r="D9" s="310"/>
      <c r="E9" s="310"/>
      <c r="R9" s="165"/>
      <c r="S9" s="166" t="s">
        <v>234</v>
      </c>
      <c r="T9" s="389"/>
      <c r="U9" s="165"/>
      <c r="V9" s="389"/>
      <c r="W9" s="165"/>
      <c r="X9" s="165"/>
      <c r="Y9" s="165"/>
      <c r="Z9" s="165"/>
      <c r="AA9" s="165"/>
      <c r="AB9" s="165"/>
      <c r="AC9" s="165"/>
      <c r="AD9" s="389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G10" s="8" t="s">
        <v>519</v>
      </c>
      <c r="H10" s="2">
        <f>H3/F3</f>
        <v>8</v>
      </c>
      <c r="P10" s="8"/>
      <c r="R10" s="165"/>
      <c r="S10" s="389"/>
      <c r="T10" s="163" t="s">
        <v>235</v>
      </c>
      <c r="U10" s="165"/>
      <c r="V10" s="389"/>
      <c r="W10" s="165"/>
      <c r="X10" s="165"/>
      <c r="Y10" s="165"/>
      <c r="Z10" s="165"/>
      <c r="AA10" s="165"/>
      <c r="AB10" s="165"/>
      <c r="AC10" s="165"/>
      <c r="AD10" s="389"/>
      <c r="AE10" s="86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>
      <c r="P11" s="8"/>
      <c r="R11" s="165"/>
      <c r="S11" s="389"/>
      <c r="T11" s="389"/>
      <c r="U11" s="166" t="s">
        <v>236</v>
      </c>
      <c r="V11" s="389"/>
      <c r="W11" s="165"/>
      <c r="X11" s="165"/>
      <c r="Y11" s="165"/>
      <c r="Z11" s="165"/>
      <c r="AA11" s="165"/>
      <c r="AB11" s="165"/>
      <c r="AC11" s="165"/>
      <c r="AD11" s="389"/>
      <c r="AE11" s="86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P12" s="8"/>
      <c r="Q12" s="8" t="s">
        <v>520</v>
      </c>
      <c r="R12" s="8" t="s">
        <v>505</v>
      </c>
      <c r="S12" s="389"/>
      <c r="T12" s="389"/>
      <c r="U12" s="165"/>
      <c r="V12" s="163" t="s">
        <v>266</v>
      </c>
      <c r="W12" s="165"/>
      <c r="X12" s="165"/>
      <c r="Y12" s="165"/>
      <c r="Z12" s="165"/>
      <c r="AA12" s="165"/>
      <c r="AB12" s="165"/>
      <c r="AC12" s="165"/>
      <c r="AD12" s="389"/>
      <c r="AE12" s="165"/>
      <c r="AF12" s="165"/>
      <c r="AG12" s="165"/>
      <c r="AH12" s="165"/>
      <c r="AI12" s="165"/>
      <c r="AJ12" s="165"/>
      <c r="AK12" s="165"/>
      <c r="AL12" s="165"/>
      <c r="AM12" s="86"/>
      <c r="AN12" s="86"/>
    </row>
    <row r="13" spans="1:41">
      <c r="P13" s="8"/>
      <c r="Q13" s="8"/>
      <c r="R13" s="8"/>
      <c r="S13" s="389"/>
      <c r="T13" s="389"/>
      <c r="U13" s="165"/>
      <c r="V13" s="389"/>
      <c r="W13" s="166" t="s">
        <v>237</v>
      </c>
      <c r="X13" s="165"/>
      <c r="Y13" s="165"/>
      <c r="Z13" s="165"/>
      <c r="AA13" s="165"/>
      <c r="AB13" s="165"/>
      <c r="AC13" s="165"/>
      <c r="AD13" s="389"/>
      <c r="AE13" s="165"/>
      <c r="AF13" s="165"/>
      <c r="AG13" s="165"/>
      <c r="AH13" s="165"/>
      <c r="AI13" s="165"/>
      <c r="AJ13" s="165"/>
      <c r="AK13" s="165"/>
      <c r="AL13" s="165"/>
      <c r="AM13" s="86"/>
      <c r="AN13" s="86"/>
    </row>
    <row r="14" spans="1:41">
      <c r="P14" s="8"/>
      <c r="Q14" s="8"/>
      <c r="R14" s="165"/>
      <c r="S14" s="389"/>
      <c r="T14" s="389"/>
      <c r="U14" s="165"/>
      <c r="V14" s="389"/>
      <c r="W14" s="165"/>
      <c r="X14" s="163" t="s">
        <v>238</v>
      </c>
      <c r="Y14" s="163"/>
      <c r="Z14" s="165"/>
      <c r="AA14" s="165"/>
      <c r="AB14" s="165"/>
      <c r="AC14" s="165"/>
      <c r="AD14" s="389"/>
      <c r="AE14" s="165"/>
      <c r="AF14" s="165"/>
      <c r="AG14" s="165"/>
      <c r="AH14" s="165"/>
      <c r="AI14" s="165"/>
      <c r="AJ14" s="165"/>
      <c r="AK14" s="165"/>
      <c r="AL14" s="165"/>
      <c r="AM14" s="86"/>
      <c r="AN14" s="86"/>
    </row>
    <row r="15" spans="1:41">
      <c r="P15" s="8"/>
      <c r="Q15" s="8"/>
      <c r="R15" s="165"/>
      <c r="S15" s="389"/>
      <c r="T15" s="389"/>
      <c r="U15" s="165"/>
      <c r="V15" s="389"/>
      <c r="W15" s="165"/>
      <c r="X15" s="165"/>
      <c r="Y15" s="166" t="s">
        <v>267</v>
      </c>
      <c r="Z15" s="165"/>
      <c r="AA15" s="165"/>
      <c r="AB15" s="165"/>
      <c r="AC15" s="165"/>
      <c r="AD15" s="389"/>
      <c r="AE15" s="165"/>
      <c r="AF15" s="165"/>
      <c r="AG15" s="165"/>
      <c r="AH15" s="165"/>
      <c r="AI15" s="165"/>
      <c r="AJ15" s="165"/>
      <c r="AK15" s="165"/>
      <c r="AL15" s="165"/>
      <c r="AM15" s="86"/>
      <c r="AN15" s="86"/>
    </row>
    <row r="16" spans="1:41">
      <c r="B16" s="128"/>
      <c r="P16" s="8"/>
      <c r="Q16" s="8"/>
      <c r="R16" s="165"/>
      <c r="S16" s="389"/>
      <c r="T16" s="389"/>
      <c r="U16" s="165"/>
      <c r="V16" s="389"/>
      <c r="W16" s="165"/>
      <c r="X16" s="165"/>
      <c r="Y16" s="165"/>
      <c r="Z16" s="163" t="s">
        <v>239</v>
      </c>
      <c r="AA16" s="166"/>
      <c r="AB16" s="165"/>
      <c r="AC16" s="165"/>
      <c r="AD16" s="389"/>
      <c r="AE16" s="165"/>
      <c r="AF16" s="165"/>
      <c r="AG16" s="165"/>
      <c r="AH16" s="165"/>
      <c r="AI16" s="165"/>
      <c r="AJ16" s="165"/>
      <c r="AK16" s="165"/>
      <c r="AL16" s="165"/>
      <c r="AM16" s="86"/>
      <c r="AN16" s="86"/>
      <c r="AO16" s="162"/>
    </row>
    <row r="17" spans="2:41">
      <c r="B17" s="129"/>
      <c r="P17" s="8"/>
      <c r="Q17" s="8"/>
      <c r="R17" s="398"/>
      <c r="S17" s="389"/>
      <c r="T17" s="389"/>
      <c r="U17" s="165"/>
      <c r="V17" s="389"/>
      <c r="W17" s="165"/>
      <c r="X17" s="165"/>
      <c r="Y17" s="165"/>
      <c r="Z17" s="166"/>
      <c r="AA17" s="166" t="s">
        <v>268</v>
      </c>
      <c r="AB17" s="165"/>
      <c r="AC17" s="165"/>
      <c r="AD17" s="389"/>
      <c r="AE17" s="165"/>
      <c r="AF17" s="165"/>
      <c r="AG17" s="165"/>
      <c r="AH17" s="165"/>
      <c r="AI17" s="165"/>
      <c r="AJ17" s="165"/>
      <c r="AK17" s="165"/>
      <c r="AL17" s="165"/>
      <c r="AM17" s="86"/>
      <c r="AN17" s="86"/>
      <c r="AO17" s="162"/>
    </row>
    <row r="18" spans="2:41">
      <c r="P18" s="8"/>
      <c r="Q18" s="8"/>
      <c r="R18" s="398"/>
      <c r="S18" s="389"/>
      <c r="T18" s="389"/>
      <c r="U18" s="165"/>
      <c r="V18" s="389"/>
      <c r="W18" s="165"/>
      <c r="X18" s="165"/>
      <c r="Y18" s="165"/>
      <c r="Z18" s="165"/>
      <c r="AA18" s="165"/>
      <c r="AB18" s="163" t="s">
        <v>240</v>
      </c>
      <c r="AC18" s="165"/>
      <c r="AD18" s="389"/>
      <c r="AE18" s="165"/>
      <c r="AF18" s="165"/>
      <c r="AG18" s="165"/>
      <c r="AH18" s="165"/>
      <c r="AI18" s="165"/>
      <c r="AJ18" s="165"/>
      <c r="AK18" s="165"/>
      <c r="AL18" s="165"/>
      <c r="AM18" s="86"/>
      <c r="AN18" s="166"/>
    </row>
    <row r="19" spans="2:41">
      <c r="Q19" s="8"/>
      <c r="R19" s="165"/>
      <c r="S19" s="389"/>
      <c r="T19" s="389"/>
      <c r="U19" s="165"/>
      <c r="V19" s="389"/>
      <c r="W19" s="165"/>
      <c r="X19" s="165"/>
      <c r="Y19" s="165"/>
      <c r="Z19" s="165"/>
      <c r="AA19" s="165"/>
      <c r="AB19" s="165"/>
      <c r="AC19" s="166" t="s">
        <v>241</v>
      </c>
      <c r="AD19" s="389"/>
      <c r="AE19" s="165"/>
      <c r="AF19" s="165"/>
      <c r="AG19" s="165"/>
      <c r="AH19" s="165"/>
      <c r="AI19" s="165"/>
      <c r="AJ19" s="165"/>
      <c r="AK19" s="165"/>
      <c r="AL19" s="165"/>
      <c r="AM19" s="86"/>
      <c r="AN19" s="86"/>
    </row>
    <row r="20" spans="2:41">
      <c r="Q20" s="8"/>
      <c r="R20" s="165"/>
      <c r="S20" s="389"/>
      <c r="T20" s="389"/>
      <c r="U20" s="165"/>
      <c r="V20" s="389"/>
      <c r="W20" s="165"/>
      <c r="X20" s="165"/>
      <c r="Y20" s="165"/>
      <c r="Z20" s="165"/>
      <c r="AA20" s="165"/>
      <c r="AB20" s="165"/>
      <c r="AC20" s="165"/>
      <c r="AD20" s="163" t="s">
        <v>285</v>
      </c>
      <c r="AE20" s="167"/>
      <c r="AF20" s="167"/>
      <c r="AG20" s="167"/>
      <c r="AH20" s="167"/>
      <c r="AI20" s="167"/>
      <c r="AJ20" s="167"/>
      <c r="AK20" s="167"/>
      <c r="AL20" s="167"/>
      <c r="AM20" s="166"/>
    </row>
    <row r="21" spans="2:41">
      <c r="R21" s="86"/>
      <c r="S21" s="372"/>
      <c r="T21" s="372"/>
      <c r="U21" s="86"/>
      <c r="V21" s="389"/>
      <c r="W21" s="165"/>
      <c r="X21" s="165"/>
      <c r="Y21" s="165"/>
      <c r="Z21" s="165"/>
      <c r="AA21" s="165"/>
      <c r="AB21" s="165"/>
      <c r="AC21" s="165"/>
      <c r="AD21" s="389"/>
      <c r="AE21" s="163" t="s">
        <v>286</v>
      </c>
      <c r="AF21" s="166"/>
      <c r="AG21" s="166"/>
      <c r="AH21" s="166"/>
      <c r="AI21" s="166"/>
      <c r="AJ21" s="166"/>
      <c r="AK21" s="166"/>
      <c r="AL21" s="166"/>
      <c r="AM21" s="86"/>
    </row>
    <row r="22" spans="2:41">
      <c r="R22" s="2"/>
      <c r="S22" s="2"/>
      <c r="T22" s="2"/>
      <c r="U22" s="2"/>
      <c r="AF22" s="166" t="s">
        <v>287</v>
      </c>
      <c r="AG22" s="167"/>
      <c r="AH22" s="167"/>
      <c r="AI22" s="167"/>
      <c r="AJ22" s="167"/>
      <c r="AK22" s="167"/>
    </row>
    <row r="23" spans="2:41">
      <c r="AF23" s="165"/>
      <c r="AG23" s="264" t="s">
        <v>288</v>
      </c>
      <c r="AH23" s="264"/>
      <c r="AI23" s="264"/>
      <c r="AJ23" s="264"/>
      <c r="AK23" s="264"/>
      <c r="AL23" s="264"/>
    </row>
    <row r="24" spans="2:41">
      <c r="AG24" s="165"/>
      <c r="AH24" s="163" t="s">
        <v>434</v>
      </c>
      <c r="AI24" s="165"/>
      <c r="AJ24" s="165"/>
      <c r="AK24" s="165"/>
      <c r="AL24" s="166"/>
    </row>
    <row r="25" spans="2:41">
      <c r="AI25" s="166" t="s">
        <v>431</v>
      </c>
      <c r="AJ25" s="166"/>
      <c r="AK25" s="166"/>
    </row>
    <row r="26" spans="2:41">
      <c r="AJ26" s="163" t="s">
        <v>432</v>
      </c>
      <c r="AK26" s="165"/>
    </row>
    <row r="27" spans="2:41">
      <c r="AK27" s="166" t="s">
        <v>433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M30" sqref="M30"/>
    </sheetView>
  </sheetViews>
  <sheetFormatPr defaultRowHeight="11.25"/>
  <cols>
    <col min="1" max="1" width="7.5703125" style="8" bestFit="1" customWidth="1"/>
    <col min="2" max="2" width="48.140625" style="90" bestFit="1" customWidth="1"/>
    <col min="3" max="3" width="11.7109375" style="3" customWidth="1"/>
    <col min="4" max="4" width="20.42578125" style="3" bestFit="1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515" t="s">
        <v>31</v>
      </c>
      <c r="B1" s="516"/>
      <c r="C1" s="516"/>
      <c r="D1" s="517"/>
      <c r="E1" s="519" t="s">
        <v>470</v>
      </c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1" t="s">
        <v>70</v>
      </c>
      <c r="U1" s="530" t="s">
        <v>166</v>
      </c>
      <c r="V1" s="515" t="s">
        <v>13</v>
      </c>
      <c r="W1" s="516"/>
      <c r="X1" s="516"/>
      <c r="Y1" s="516"/>
      <c r="Z1" s="516"/>
      <c r="AA1" s="516"/>
      <c r="AB1" s="516"/>
      <c r="AC1" s="516"/>
      <c r="AD1" s="516"/>
      <c r="AE1" s="517"/>
      <c r="AF1" s="518" t="s">
        <v>14</v>
      </c>
      <c r="AG1" s="518"/>
      <c r="AH1" s="518"/>
      <c r="AI1" s="518"/>
      <c r="AJ1" s="518"/>
      <c r="AK1" s="518"/>
      <c r="AL1" s="518"/>
      <c r="AM1" s="518"/>
      <c r="AN1" s="518"/>
      <c r="AO1" s="515" t="s">
        <v>15</v>
      </c>
      <c r="AP1" s="516"/>
      <c r="AQ1" s="516"/>
      <c r="AR1" s="516"/>
      <c r="AS1" s="516"/>
      <c r="AT1" s="516"/>
      <c r="AU1" s="516"/>
      <c r="AV1" s="516"/>
      <c r="AW1" s="516"/>
      <c r="AX1" s="517"/>
      <c r="AY1" s="532" t="s">
        <v>16</v>
      </c>
      <c r="AZ1" s="532"/>
      <c r="BA1" s="532"/>
      <c r="BB1" s="532"/>
      <c r="BC1" s="532"/>
      <c r="BD1" s="532"/>
      <c r="BE1" s="532"/>
      <c r="BF1" s="532"/>
      <c r="BG1" s="533" t="s">
        <v>17</v>
      </c>
      <c r="BH1" s="534"/>
      <c r="BI1" s="534"/>
      <c r="BJ1" s="534"/>
      <c r="BK1" s="535"/>
    </row>
    <row r="2" spans="1:63" s="4" customFormat="1" ht="34.5" thickBot="1">
      <c r="A2" s="78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260</v>
      </c>
      <c r="H2" s="224" t="s">
        <v>261</v>
      </c>
      <c r="I2" s="40" t="s">
        <v>73</v>
      </c>
      <c r="J2" s="527" t="s">
        <v>29</v>
      </c>
      <c r="K2" s="528"/>
      <c r="L2" s="529"/>
      <c r="M2" s="40" t="s">
        <v>158</v>
      </c>
      <c r="N2" s="40" t="s">
        <v>159</v>
      </c>
      <c r="O2" s="40" t="s">
        <v>91</v>
      </c>
      <c r="P2" s="40" t="s">
        <v>457</v>
      </c>
      <c r="Q2" s="40" t="s">
        <v>165</v>
      </c>
      <c r="R2" s="94" t="s">
        <v>97</v>
      </c>
      <c r="S2" s="114" t="s">
        <v>96</v>
      </c>
      <c r="T2" s="522"/>
      <c r="U2" s="531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23" t="s">
        <v>29</v>
      </c>
      <c r="AE2" s="524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25" t="s">
        <v>29</v>
      </c>
      <c r="AN2" s="526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23" t="s">
        <v>29</v>
      </c>
      <c r="AX2" s="524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23" t="s">
        <v>29</v>
      </c>
      <c r="BK2" s="524"/>
    </row>
    <row r="3" spans="1:63" s="5" customFormat="1">
      <c r="A3" s="358" t="str">
        <f>'1-συμβολαια'!A3</f>
        <v>2ο</v>
      </c>
      <c r="B3" s="356" t="str">
        <f>'1-συμβολαια'!C3</f>
        <v>δανείου ...κύρου 2.500.000δρχ    ΕΞΟΦΛΗΣΗ</v>
      </c>
      <c r="C3" s="265" t="str">
        <f>'4-πολλυπρ'!D3</f>
        <v>τραπεζα ;;;??? [= …???</v>
      </c>
      <c r="D3" s="265" t="str">
        <f>'4-πολλυπρ'!I3</f>
        <v xml:space="preserve">219-43 </v>
      </c>
      <c r="E3" s="265"/>
      <c r="F3" s="330"/>
      <c r="G3" s="330"/>
      <c r="H3" s="329"/>
      <c r="I3" s="330"/>
      <c r="J3" s="271"/>
      <c r="K3" s="359"/>
      <c r="L3" s="359"/>
      <c r="M3" s="330"/>
      <c r="N3" s="330"/>
      <c r="O3" s="330"/>
      <c r="P3" s="330"/>
      <c r="Q3" s="330">
        <f t="shared" ref="Q3:Q5" si="0">M3+N3</f>
        <v>0</v>
      </c>
      <c r="R3" s="265"/>
      <c r="S3" s="265"/>
      <c r="T3" s="265"/>
      <c r="U3" s="265"/>
      <c r="V3" s="340"/>
      <c r="W3" s="73"/>
      <c r="X3" s="357" t="s">
        <v>400</v>
      </c>
      <c r="Y3" s="73"/>
      <c r="Z3" s="357" t="s">
        <v>9</v>
      </c>
      <c r="AA3" s="338"/>
      <c r="AB3" s="73"/>
      <c r="AC3" s="73"/>
      <c r="AD3" s="73"/>
      <c r="AE3" s="73"/>
      <c r="AF3" s="340"/>
      <c r="AG3" s="73"/>
      <c r="AH3" s="73"/>
      <c r="AI3" s="73"/>
      <c r="AJ3" s="73"/>
      <c r="AK3" s="270"/>
      <c r="AL3" s="270"/>
      <c r="AM3" s="270"/>
      <c r="AN3" s="73"/>
      <c r="AO3" s="73"/>
      <c r="AP3" s="73"/>
      <c r="AQ3" s="357" t="s">
        <v>400</v>
      </c>
      <c r="AR3" s="73"/>
      <c r="AS3" s="357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40"/>
      <c r="BJ3" s="73"/>
      <c r="BK3" s="73"/>
    </row>
    <row r="4" spans="1:63" s="5" customFormat="1">
      <c r="A4" s="358">
        <f>'1-συμβολαια'!A4</f>
        <v>0</v>
      </c>
      <c r="B4" s="356" t="str">
        <f>'1-συμβολαια'!C4</f>
        <v>υποθήκης ...κύρου 2.500.000δρχ  ΕΞΑΛΕΙΨΗ</v>
      </c>
      <c r="C4" s="265" t="str">
        <f>'4-πολλυπρ'!D4</f>
        <v>τραπεζα ;;;??? [= …???</v>
      </c>
      <c r="D4" s="265" t="str">
        <f>'4-πολλυπρ'!I4</f>
        <v xml:space="preserve">219-43 </v>
      </c>
      <c r="E4" s="265">
        <v>2</v>
      </c>
      <c r="F4" s="330">
        <f t="shared" ref="F4" si="1">E4*4</f>
        <v>8</v>
      </c>
      <c r="G4" s="330">
        <v>4</v>
      </c>
      <c r="H4" s="329"/>
      <c r="I4" s="330">
        <f t="shared" ref="I4" si="2">F4+G4+H4</f>
        <v>12</v>
      </c>
      <c r="J4" s="271" t="s">
        <v>455</v>
      </c>
      <c r="K4" s="359" t="s">
        <v>164</v>
      </c>
      <c r="L4" s="359"/>
      <c r="M4" s="330">
        <v>7.4</v>
      </c>
      <c r="N4" s="330">
        <v>7.4</v>
      </c>
      <c r="O4" s="330">
        <v>1.98</v>
      </c>
      <c r="P4" s="330"/>
      <c r="Q4" s="330">
        <f t="shared" ref="Q4" si="3">M4+N4</f>
        <v>14.8</v>
      </c>
      <c r="R4" s="265"/>
      <c r="S4" s="265"/>
      <c r="T4" s="265"/>
      <c r="U4" s="265"/>
      <c r="V4" s="340"/>
      <c r="W4" s="73"/>
      <c r="X4" s="357" t="s">
        <v>400</v>
      </c>
      <c r="Y4" s="73"/>
      <c r="Z4" s="357" t="s">
        <v>9</v>
      </c>
      <c r="AA4" s="338"/>
      <c r="AB4" s="73"/>
      <c r="AC4" s="73"/>
      <c r="AD4" s="73"/>
      <c r="AE4" s="73"/>
      <c r="AF4" s="340"/>
      <c r="AG4" s="73"/>
      <c r="AH4" s="73"/>
      <c r="AI4" s="73"/>
      <c r="AJ4" s="73"/>
      <c r="AK4" s="270"/>
      <c r="AL4" s="270"/>
      <c r="AM4" s="270"/>
      <c r="AN4" s="73"/>
      <c r="AO4" s="73"/>
      <c r="AP4" s="73"/>
      <c r="AQ4" s="357" t="s">
        <v>400</v>
      </c>
      <c r="AR4" s="73"/>
      <c r="AS4" s="357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40"/>
      <c r="BJ4" s="73"/>
      <c r="BK4" s="73"/>
    </row>
    <row r="5" spans="1:63" s="5" customFormat="1">
      <c r="A5" s="358">
        <f>'1-συμβολαια'!A5</f>
        <v>0</v>
      </c>
      <c r="B5" s="356" t="str">
        <f>'1-συμβολαια'!C5</f>
        <v>τόκοι δανείου ...κύρου [ =προυπολογιζόμενοι VS πληρωμένοι]</v>
      </c>
      <c r="C5" s="265" t="str">
        <f>'4-πολλυπρ'!D5</f>
        <v>τραπεζα ;;;??? [= …???</v>
      </c>
      <c r="D5" s="265" t="str">
        <f>'4-πολλυπρ'!I5</f>
        <v xml:space="preserve">219-43 </v>
      </c>
      <c r="E5" s="265"/>
      <c r="F5" s="330"/>
      <c r="G5" s="330"/>
      <c r="H5" s="329"/>
      <c r="I5" s="330"/>
      <c r="J5" s="271"/>
      <c r="K5" s="359"/>
      <c r="L5" s="359"/>
      <c r="M5" s="330"/>
      <c r="N5" s="330"/>
      <c r="O5" s="330"/>
      <c r="P5" s="330"/>
      <c r="Q5" s="330">
        <f t="shared" si="0"/>
        <v>0</v>
      </c>
      <c r="R5" s="265"/>
      <c r="S5" s="265"/>
      <c r="T5" s="265"/>
      <c r="U5" s="265"/>
      <c r="V5" s="340"/>
      <c r="W5" s="73"/>
      <c r="X5" s="357" t="s">
        <v>400</v>
      </c>
      <c r="Y5" s="73"/>
      <c r="Z5" s="357" t="s">
        <v>9</v>
      </c>
      <c r="AA5" s="338"/>
      <c r="AB5" s="73"/>
      <c r="AC5" s="73"/>
      <c r="AD5" s="73"/>
      <c r="AE5" s="73"/>
      <c r="AF5" s="340"/>
      <c r="AG5" s="73"/>
      <c r="AH5" s="73"/>
      <c r="AI5" s="73"/>
      <c r="AJ5" s="73"/>
      <c r="AK5" s="270"/>
      <c r="AL5" s="270"/>
      <c r="AM5" s="270"/>
      <c r="AN5" s="73"/>
      <c r="AO5" s="73"/>
      <c r="AP5" s="73"/>
      <c r="AQ5" s="357" t="s">
        <v>400</v>
      </c>
      <c r="AR5" s="73"/>
      <c r="AS5" s="357" t="s">
        <v>9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340"/>
      <c r="BJ5" s="73"/>
      <c r="BK5" s="73"/>
    </row>
    <row r="6" spans="1:63">
      <c r="A6" s="512" t="s">
        <v>35</v>
      </c>
      <c r="B6" s="513"/>
      <c r="C6" s="513"/>
      <c r="D6" s="514"/>
      <c r="E6" s="67">
        <f>SUM(E3:E5)</f>
        <v>2</v>
      </c>
      <c r="F6" s="67">
        <f>SUM(F3:F5)</f>
        <v>8</v>
      </c>
      <c r="G6" s="67">
        <f>SUM(G3:G5)</f>
        <v>4</v>
      </c>
      <c r="H6" s="311">
        <f>SUM(H3:H5)</f>
        <v>0</v>
      </c>
      <c r="I6" s="67">
        <f>SUM(I3:I5)</f>
        <v>12</v>
      </c>
      <c r="J6" s="67"/>
      <c r="K6" s="67"/>
      <c r="L6" s="67"/>
      <c r="M6" s="67">
        <f t="shared" ref="M6:T6" si="4">SUM(M3:M5)</f>
        <v>7.4</v>
      </c>
      <c r="N6" s="67">
        <f t="shared" si="4"/>
        <v>7.4</v>
      </c>
      <c r="O6" s="67">
        <f t="shared" si="4"/>
        <v>1.98</v>
      </c>
      <c r="P6" s="67">
        <f t="shared" si="4"/>
        <v>0</v>
      </c>
      <c r="Q6" s="67">
        <f t="shared" si="4"/>
        <v>14.8</v>
      </c>
      <c r="R6" s="67">
        <f t="shared" si="4"/>
        <v>0</v>
      </c>
      <c r="S6" s="67">
        <f t="shared" si="4"/>
        <v>0</v>
      </c>
      <c r="T6" s="67">
        <f t="shared" si="4"/>
        <v>0</v>
      </c>
      <c r="U6" s="67"/>
      <c r="V6" s="131"/>
      <c r="W6" s="67">
        <f>SUM(W3:W5)</f>
        <v>0</v>
      </c>
      <c r="X6" s="67"/>
      <c r="Y6" s="67">
        <f>SUM(Y3:Y5)</f>
        <v>0</v>
      </c>
      <c r="Z6" s="67"/>
      <c r="AA6" s="67">
        <f>SUM(AA3:AA5)</f>
        <v>0</v>
      </c>
      <c r="AB6" s="67">
        <f>SUM(AB3:AB5)</f>
        <v>0</v>
      </c>
      <c r="AC6" s="67">
        <f>SUM(AC3:AC5)</f>
        <v>0</v>
      </c>
      <c r="AD6" s="67">
        <f>SUM(AD3:AD5)</f>
        <v>0</v>
      </c>
      <c r="AE6" s="67">
        <f>SUM(AE3:AE5)</f>
        <v>0</v>
      </c>
      <c r="AF6" s="131"/>
      <c r="AG6" s="67">
        <f>SUM(AG3:AG5)</f>
        <v>0</v>
      </c>
      <c r="AH6" s="67">
        <f>SUM(AH3:AH5)</f>
        <v>0</v>
      </c>
      <c r="AI6" s="67">
        <f>SUM(AI3:AI5)</f>
        <v>0</v>
      </c>
      <c r="AJ6" s="67"/>
      <c r="AK6" s="71"/>
      <c r="AL6" s="71"/>
      <c r="AM6" s="71"/>
      <c r="AN6" s="67"/>
      <c r="AO6" s="67"/>
      <c r="AP6" s="67"/>
      <c r="AQ6" s="67"/>
      <c r="AR6" s="67">
        <f t="shared" ref="AR6:BK6" si="5">SUM(AR3:AR5)</f>
        <v>0</v>
      </c>
      <c r="AS6" s="67">
        <f t="shared" si="5"/>
        <v>0</v>
      </c>
      <c r="AT6" s="67">
        <f t="shared" si="5"/>
        <v>0</v>
      </c>
      <c r="AU6" s="67">
        <f t="shared" si="5"/>
        <v>0</v>
      </c>
      <c r="AV6" s="67">
        <f t="shared" si="5"/>
        <v>0</v>
      </c>
      <c r="AW6" s="67">
        <f t="shared" si="5"/>
        <v>0</v>
      </c>
      <c r="AX6" s="67">
        <f t="shared" si="5"/>
        <v>0</v>
      </c>
      <c r="AY6" s="67">
        <f t="shared" si="5"/>
        <v>0</v>
      </c>
      <c r="AZ6" s="67">
        <f t="shared" si="5"/>
        <v>0</v>
      </c>
      <c r="BA6" s="67">
        <f t="shared" si="5"/>
        <v>0</v>
      </c>
      <c r="BB6" s="67">
        <f t="shared" si="5"/>
        <v>0</v>
      </c>
      <c r="BC6" s="67">
        <f t="shared" si="5"/>
        <v>0</v>
      </c>
      <c r="BD6" s="67">
        <f t="shared" si="5"/>
        <v>0</v>
      </c>
      <c r="BE6" s="67">
        <f t="shared" si="5"/>
        <v>0</v>
      </c>
      <c r="BF6" s="67">
        <f t="shared" si="5"/>
        <v>0</v>
      </c>
      <c r="BG6" s="67">
        <f t="shared" si="5"/>
        <v>0</v>
      </c>
      <c r="BH6" s="67">
        <f t="shared" si="5"/>
        <v>0</v>
      </c>
      <c r="BI6" s="67">
        <f t="shared" si="5"/>
        <v>0</v>
      </c>
      <c r="BJ6" s="67">
        <f t="shared" si="5"/>
        <v>0</v>
      </c>
      <c r="BK6" s="67">
        <f t="shared" si="5"/>
        <v>0</v>
      </c>
    </row>
    <row r="7" spans="1:63">
      <c r="M7" s="134"/>
    </row>
    <row r="8" spans="1:63">
      <c r="G8" s="134"/>
      <c r="H8" s="134"/>
      <c r="I8" s="312" t="s">
        <v>99</v>
      </c>
      <c r="J8" s="134"/>
      <c r="K8" s="134"/>
      <c r="L8" s="134"/>
      <c r="M8" s="134"/>
      <c r="N8" s="134" t="s">
        <v>459</v>
      </c>
      <c r="O8" s="116"/>
      <c r="P8" s="116"/>
      <c r="U8" s="176" t="s">
        <v>166</v>
      </c>
      <c r="AB8" s="2"/>
      <c r="AD8" s="116" t="s">
        <v>100</v>
      </c>
      <c r="AK8" s="216" t="s">
        <v>101</v>
      </c>
    </row>
    <row r="9" spans="1:63">
      <c r="F9" s="3"/>
      <c r="G9" s="3"/>
      <c r="H9" s="3"/>
      <c r="I9" s="3"/>
      <c r="J9" s="154" t="s">
        <v>160</v>
      </c>
      <c r="K9" s="118"/>
      <c r="L9" s="118"/>
      <c r="N9" s="134"/>
      <c r="O9" s="3"/>
      <c r="P9" s="3"/>
      <c r="Q9" s="3"/>
      <c r="R9" s="154" t="s">
        <v>167</v>
      </c>
      <c r="U9" s="9"/>
    </row>
    <row r="10" spans="1:63">
      <c r="E10" s="117"/>
      <c r="F10" s="3"/>
      <c r="G10" s="3"/>
      <c r="H10" s="3"/>
      <c r="I10" s="3"/>
      <c r="J10" s="118" t="s">
        <v>161</v>
      </c>
      <c r="K10" s="118"/>
      <c r="L10" s="118"/>
      <c r="N10" s="3"/>
      <c r="O10" s="3"/>
      <c r="P10" s="3"/>
      <c r="Q10" s="3"/>
      <c r="S10" s="118" t="s">
        <v>168</v>
      </c>
      <c r="U10" s="9"/>
    </row>
    <row r="11" spans="1:63">
      <c r="H11" s="3"/>
      <c r="J11" s="118"/>
      <c r="K11" s="154" t="s">
        <v>162</v>
      </c>
      <c r="L11" s="118"/>
      <c r="O11" s="149" t="s">
        <v>447</v>
      </c>
      <c r="P11" s="4"/>
      <c r="U11" s="9"/>
    </row>
    <row r="12" spans="1:63">
      <c r="H12" s="3"/>
      <c r="K12" s="118" t="s">
        <v>163</v>
      </c>
      <c r="L12" s="118"/>
      <c r="P12" s="2" t="s">
        <v>457</v>
      </c>
      <c r="U12" s="9"/>
    </row>
    <row r="13" spans="1:63">
      <c r="H13" s="3"/>
      <c r="L13" s="154" t="s">
        <v>269</v>
      </c>
      <c r="U13" s="9"/>
    </row>
    <row r="14" spans="1:63">
      <c r="L14" s="118" t="s">
        <v>270</v>
      </c>
      <c r="U14" s="9"/>
    </row>
    <row r="15" spans="1:63">
      <c r="L15" s="118"/>
      <c r="U15" s="9"/>
    </row>
  </sheetData>
  <mergeCells count="15">
    <mergeCell ref="AO1:AX1"/>
    <mergeCell ref="AY1:BF1"/>
    <mergeCell ref="BG1:BK1"/>
    <mergeCell ref="V1:AE1"/>
    <mergeCell ref="BJ2:BK2"/>
    <mergeCell ref="AW2:AX2"/>
    <mergeCell ref="A6:D6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6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10.5703125" style="8" bestFit="1" customWidth="1"/>
    <col min="2" max="2" width="50" style="90" customWidth="1"/>
    <col min="3" max="3" width="5.7109375" style="3" bestFit="1" customWidth="1"/>
    <col min="4" max="4" width="10.710937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1" customWidth="1"/>
    <col min="25" max="25" width="7.42578125" style="81" customWidth="1"/>
    <col min="26" max="26" width="11.42578125" style="81" bestFit="1" customWidth="1"/>
    <col min="27" max="27" width="13" style="81" customWidth="1"/>
    <col min="28" max="16384" width="9.140625" style="3"/>
  </cols>
  <sheetData>
    <row r="1" spans="1:27" s="4" customFormat="1" ht="15.75" customHeight="1">
      <c r="A1" s="541" t="s">
        <v>31</v>
      </c>
      <c r="B1" s="542"/>
      <c r="C1" s="542"/>
      <c r="D1" s="543"/>
      <c r="E1" s="544" t="s">
        <v>171</v>
      </c>
      <c r="F1" s="545"/>
      <c r="G1" s="545"/>
      <c r="H1" s="545"/>
      <c r="I1" s="536" t="s">
        <v>165</v>
      </c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7" t="s">
        <v>29</v>
      </c>
      <c r="Y1" s="538"/>
      <c r="Z1" s="538"/>
      <c r="AA1" s="538"/>
    </row>
    <row r="2" spans="1:27" s="4" customFormat="1" ht="23.25" thickBot="1">
      <c r="A2" s="10" t="s">
        <v>19</v>
      </c>
      <c r="B2" s="146" t="s">
        <v>0</v>
      </c>
      <c r="C2" s="54" t="s">
        <v>11</v>
      </c>
      <c r="D2" s="147" t="s">
        <v>12</v>
      </c>
      <c r="E2" s="40" t="s">
        <v>471</v>
      </c>
      <c r="F2" s="546" t="s">
        <v>29</v>
      </c>
      <c r="G2" s="547"/>
      <c r="H2" s="548"/>
      <c r="I2" s="40" t="s">
        <v>88</v>
      </c>
      <c r="J2" s="40" t="s">
        <v>89</v>
      </c>
      <c r="K2" s="54" t="s">
        <v>91</v>
      </c>
      <c r="L2" s="40" t="s">
        <v>242</v>
      </c>
      <c r="M2" s="40" t="s">
        <v>243</v>
      </c>
      <c r="N2" s="40" t="s">
        <v>244</v>
      </c>
      <c r="O2" s="54" t="s">
        <v>526</v>
      </c>
      <c r="P2" s="54" t="s">
        <v>36</v>
      </c>
      <c r="Q2" s="54" t="s">
        <v>527</v>
      </c>
      <c r="R2" s="54"/>
      <c r="S2" s="54" t="s">
        <v>528</v>
      </c>
      <c r="T2" s="54" t="s">
        <v>529</v>
      </c>
      <c r="U2" s="54"/>
      <c r="V2" s="54" t="s">
        <v>174</v>
      </c>
      <c r="W2" s="54" t="s">
        <v>47</v>
      </c>
      <c r="X2" s="539"/>
      <c r="Y2" s="540"/>
      <c r="Z2" s="540"/>
      <c r="AA2" s="540"/>
    </row>
    <row r="3" spans="1:27" s="5" customFormat="1">
      <c r="A3" s="358" t="str">
        <f>'1-συμβολαια'!A3</f>
        <v>2ο</v>
      </c>
      <c r="B3" s="356" t="str">
        <f>'1-συμβολαια'!C3</f>
        <v>δανείου ...κύρου 2.500.000δρχ    ΕΞΟΦΛΗΣΗ</v>
      </c>
      <c r="C3" s="265" t="str">
        <f>'4-πολλυπρ'!D3</f>
        <v>τραπεζα ;;;??? [= …???</v>
      </c>
      <c r="D3" s="265" t="str">
        <f>'4-πολλυπρ'!I3</f>
        <v xml:space="preserve">219-43 </v>
      </c>
      <c r="E3" s="330"/>
      <c r="F3" s="359" t="s">
        <v>172</v>
      </c>
      <c r="G3" s="359" t="s">
        <v>173</v>
      </c>
      <c r="H3" s="330"/>
      <c r="I3" s="330"/>
      <c r="J3" s="330"/>
      <c r="K3" s="330"/>
      <c r="L3" s="330"/>
      <c r="M3" s="330"/>
      <c r="N3" s="330"/>
      <c r="O3" s="329"/>
      <c r="P3" s="329"/>
      <c r="Q3" s="329"/>
      <c r="R3" s="329"/>
      <c r="S3" s="329"/>
      <c r="T3" s="329"/>
      <c r="U3" s="329"/>
      <c r="V3" s="225"/>
      <c r="W3" s="330">
        <f t="shared" ref="W3:W5" si="0">SUM(I3:V3)-K3</f>
        <v>0</v>
      </c>
      <c r="X3" s="331"/>
      <c r="Y3" s="331"/>
      <c r="Z3" s="360"/>
      <c r="AA3" s="268"/>
    </row>
    <row r="4" spans="1:27" s="5" customFormat="1">
      <c r="A4" s="358">
        <f>'1-συμβολαια'!A4</f>
        <v>0</v>
      </c>
      <c r="B4" s="356" t="str">
        <f>'1-συμβολαια'!C4</f>
        <v>υποθήκης ...κύρου 2.500.000δρχ  ΕΞΑΛΕΙΨΗ</v>
      </c>
      <c r="C4" s="265" t="str">
        <f>'4-πολλυπρ'!D4</f>
        <v>τραπεζα ;;;??? [= …???</v>
      </c>
      <c r="D4" s="265" t="str">
        <f>'4-πολλυπρ'!I4</f>
        <v xml:space="preserve">219-43 </v>
      </c>
      <c r="E4" s="330"/>
      <c r="F4" s="359" t="s">
        <v>172</v>
      </c>
      <c r="G4" s="359" t="s">
        <v>173</v>
      </c>
      <c r="H4" s="330"/>
      <c r="I4" s="330"/>
      <c r="J4" s="330"/>
      <c r="K4" s="330"/>
      <c r="L4" s="330"/>
      <c r="M4" s="330"/>
      <c r="N4" s="330"/>
      <c r="O4" s="329"/>
      <c r="P4" s="329"/>
      <c r="Q4" s="329"/>
      <c r="R4" s="329"/>
      <c r="S4" s="329"/>
      <c r="T4" s="329"/>
      <c r="U4" s="329"/>
      <c r="V4" s="225"/>
      <c r="W4" s="330">
        <f t="shared" si="0"/>
        <v>0</v>
      </c>
      <c r="X4" s="331"/>
      <c r="Y4" s="331"/>
      <c r="Z4" s="360"/>
      <c r="AA4" s="268"/>
    </row>
    <row r="5" spans="1:27" s="5" customFormat="1">
      <c r="A5" s="358">
        <f>'1-συμβολαια'!A5</f>
        <v>0</v>
      </c>
      <c r="B5" s="356" t="str">
        <f>'1-συμβολαια'!C5</f>
        <v>τόκοι δανείου ...κύρου [ =προυπολογιζόμενοι VS πληρωμένοι]</v>
      </c>
      <c r="C5" s="265" t="str">
        <f>'4-πολλυπρ'!D5</f>
        <v>τραπεζα ;;;??? [= …???</v>
      </c>
      <c r="D5" s="265" t="str">
        <f>'4-πολλυπρ'!I5</f>
        <v xml:space="preserve">219-43 </v>
      </c>
      <c r="E5" s="330"/>
      <c r="F5" s="359" t="s">
        <v>172</v>
      </c>
      <c r="G5" s="359" t="s">
        <v>173</v>
      </c>
      <c r="H5" s="330"/>
      <c r="I5" s="330"/>
      <c r="J5" s="330"/>
      <c r="K5" s="330"/>
      <c r="L5" s="330"/>
      <c r="M5" s="330"/>
      <c r="N5" s="330"/>
      <c r="O5" s="329"/>
      <c r="P5" s="329"/>
      <c r="Q5" s="329"/>
      <c r="R5" s="329"/>
      <c r="S5" s="329"/>
      <c r="T5" s="329"/>
      <c r="U5" s="329"/>
      <c r="V5" s="225"/>
      <c r="W5" s="330">
        <f t="shared" si="0"/>
        <v>0</v>
      </c>
      <c r="X5" s="331"/>
      <c r="Y5" s="331"/>
      <c r="Z5" s="360"/>
      <c r="AA5" s="268"/>
    </row>
    <row r="6" spans="1:27">
      <c r="A6" s="512" t="s">
        <v>35</v>
      </c>
      <c r="B6" s="513"/>
      <c r="C6" s="513"/>
      <c r="D6" s="514"/>
      <c r="E6" s="67">
        <f>SUM(E3:E5)</f>
        <v>0</v>
      </c>
      <c r="F6" s="67"/>
      <c r="G6" s="67"/>
      <c r="H6" s="67"/>
      <c r="I6" s="67">
        <f t="shared" ref="I6:X6" si="1">SUM(I3:I5)</f>
        <v>0</v>
      </c>
      <c r="J6" s="67">
        <f t="shared" si="1"/>
        <v>0</v>
      </c>
      <c r="K6" s="67">
        <f t="shared" si="1"/>
        <v>0</v>
      </c>
      <c r="L6" s="67">
        <f t="shared" si="1"/>
        <v>0</v>
      </c>
      <c r="M6" s="67">
        <f t="shared" si="1"/>
        <v>0</v>
      </c>
      <c r="N6" s="67">
        <f t="shared" si="1"/>
        <v>0</v>
      </c>
      <c r="O6" s="67">
        <f t="shared" si="1"/>
        <v>0</v>
      </c>
      <c r="P6" s="67">
        <f t="shared" si="1"/>
        <v>0</v>
      </c>
      <c r="Q6" s="67">
        <f t="shared" si="1"/>
        <v>0</v>
      </c>
      <c r="R6" s="67">
        <f t="shared" si="1"/>
        <v>0</v>
      </c>
      <c r="S6" s="67">
        <f t="shared" si="1"/>
        <v>0</v>
      </c>
      <c r="T6" s="67">
        <f t="shared" si="1"/>
        <v>0</v>
      </c>
      <c r="U6" s="67">
        <f t="shared" si="1"/>
        <v>0</v>
      </c>
      <c r="V6" s="67">
        <f t="shared" si="1"/>
        <v>0</v>
      </c>
      <c r="W6" s="67">
        <f t="shared" si="1"/>
        <v>0</v>
      </c>
      <c r="X6" s="82">
        <f t="shared" si="1"/>
        <v>0</v>
      </c>
      <c r="Y6" s="137"/>
      <c r="Z6" s="3"/>
      <c r="AA6" s="3"/>
    </row>
    <row r="8" spans="1:27" ht="15.75" customHeight="1">
      <c r="I8" s="134" t="s">
        <v>459</v>
      </c>
      <c r="L8" s="130" t="s">
        <v>472</v>
      </c>
      <c r="Y8" s="148"/>
      <c r="Z8" s="86"/>
      <c r="AA8" s="148"/>
    </row>
    <row r="9" spans="1:27" ht="12.75">
      <c r="F9" s="154" t="s">
        <v>169</v>
      </c>
      <c r="G9" s="118"/>
      <c r="H9" s="81"/>
      <c r="L9" s="407" t="s">
        <v>211</v>
      </c>
      <c r="M9" s="408"/>
      <c r="N9" s="408"/>
      <c r="O9" s="408"/>
      <c r="P9" s="408"/>
      <c r="Q9" s="408"/>
      <c r="R9" s="408"/>
      <c r="S9" s="408"/>
      <c r="T9" s="408"/>
      <c r="Y9" s="2"/>
    </row>
    <row r="10" spans="1:27" ht="12.75">
      <c r="F10" s="81"/>
      <c r="G10" s="118" t="s">
        <v>170</v>
      </c>
      <c r="L10" s="408"/>
      <c r="M10" s="409"/>
      <c r="N10" s="408"/>
      <c r="O10" s="408"/>
      <c r="P10" s="408"/>
      <c r="Q10" s="408"/>
      <c r="R10" s="408"/>
      <c r="S10" s="408"/>
      <c r="T10" s="408"/>
      <c r="V10" s="154" t="s">
        <v>129</v>
      </c>
      <c r="X10" s="2"/>
      <c r="Y10" s="2"/>
    </row>
    <row r="11" spans="1:27" ht="12.75">
      <c r="L11" s="408"/>
      <c r="M11" s="408"/>
      <c r="N11" s="410" t="s">
        <v>212</v>
      </c>
      <c r="O11" s="408"/>
      <c r="P11" s="408"/>
      <c r="Q11" s="408"/>
      <c r="R11" s="408"/>
      <c r="S11" s="408"/>
      <c r="T11" s="408"/>
      <c r="X11" s="2"/>
      <c r="Y11" s="2"/>
    </row>
    <row r="12" spans="1:27" ht="12.75">
      <c r="L12" s="408"/>
      <c r="M12" s="408"/>
      <c r="N12" s="408"/>
      <c r="O12" s="411" t="s">
        <v>521</v>
      </c>
      <c r="P12" s="408"/>
      <c r="Q12" s="408"/>
      <c r="R12" s="408"/>
      <c r="S12" s="408"/>
      <c r="T12" s="408"/>
      <c r="X12" s="2"/>
      <c r="Y12" s="2"/>
    </row>
    <row r="13" spans="1:27" ht="12.75">
      <c r="L13" s="408"/>
      <c r="M13" s="408"/>
      <c r="N13" s="408"/>
      <c r="O13" s="408"/>
      <c r="P13" s="411" t="s">
        <v>522</v>
      </c>
      <c r="Q13" s="408"/>
      <c r="R13" s="408"/>
      <c r="S13" s="408"/>
      <c r="T13" s="408"/>
    </row>
    <row r="14" spans="1:27" ht="12.75">
      <c r="L14" s="408"/>
      <c r="M14" s="408"/>
      <c r="N14" s="408"/>
      <c r="O14" s="408"/>
      <c r="P14" s="408"/>
      <c r="Q14" s="411" t="s">
        <v>523</v>
      </c>
      <c r="R14" s="408"/>
      <c r="S14" s="408"/>
      <c r="T14" s="408"/>
    </row>
    <row r="15" spans="1:27" ht="12.75">
      <c r="L15" s="408"/>
      <c r="M15" s="408"/>
      <c r="N15" s="408"/>
      <c r="O15" s="408"/>
      <c r="P15" s="408"/>
      <c r="Q15" s="408"/>
      <c r="R15" s="408"/>
      <c r="S15" s="408" t="s">
        <v>524</v>
      </c>
      <c r="T15" s="408"/>
    </row>
    <row r="16" spans="1:27" ht="12.75">
      <c r="L16" s="408"/>
      <c r="M16" s="408"/>
      <c r="N16" s="408"/>
      <c r="O16" s="408"/>
      <c r="P16" s="408"/>
      <c r="Q16" s="408"/>
      <c r="R16" s="408"/>
      <c r="S16" s="408"/>
      <c r="T16" s="408" t="s">
        <v>525</v>
      </c>
    </row>
  </sheetData>
  <mergeCells count="6">
    <mergeCell ref="I1:W1"/>
    <mergeCell ref="X1:AA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workbookViewId="0">
      <pane ySplit="2" topLeftCell="A3" activePane="bottomLeft" state="frozen"/>
      <selection pane="bottomLeft" activeCell="F25" sqref="F25"/>
    </sheetView>
  </sheetViews>
  <sheetFormatPr defaultRowHeight="11.25"/>
  <cols>
    <col min="1" max="1" width="9.42578125" style="8" bestFit="1" customWidth="1"/>
    <col min="2" max="2" width="48.140625" style="3" bestFit="1" customWidth="1"/>
    <col min="3" max="3" width="12.85546875" style="3" customWidth="1"/>
    <col min="4" max="4" width="9.140625" style="3"/>
    <col min="5" max="5" width="10" style="3" customWidth="1"/>
    <col min="6" max="10" width="9.140625" style="3" customWidth="1"/>
    <col min="11" max="11" width="16.5703125" style="3" bestFit="1" customWidth="1"/>
    <col min="12" max="12" width="9.1406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0" width="9.140625" style="3"/>
    <col min="21" max="21" width="4.85546875" style="3" customWidth="1"/>
    <col min="22" max="22" width="13.140625" style="3" customWidth="1"/>
    <col min="23" max="23" width="12" style="3" customWidth="1"/>
    <col min="24" max="29" width="9.140625" style="3"/>
    <col min="30" max="30" width="5.7109375" style="3" customWidth="1"/>
    <col min="31" max="33" width="9.140625" style="3"/>
    <col min="34" max="34" width="11.85546875" style="3" customWidth="1"/>
    <col min="35" max="16384" width="9.140625" style="3"/>
  </cols>
  <sheetData>
    <row r="1" spans="1:38" ht="15.75">
      <c r="A1" s="560" t="s">
        <v>330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2" t="s">
        <v>47</v>
      </c>
      <c r="AF1" s="564" t="s">
        <v>9</v>
      </c>
      <c r="AG1" s="566" t="s">
        <v>33</v>
      </c>
      <c r="AH1" s="549" t="s">
        <v>340</v>
      </c>
      <c r="AI1" s="551" t="s">
        <v>84</v>
      </c>
      <c r="AJ1" s="552"/>
      <c r="AK1" s="552"/>
      <c r="AL1" s="553"/>
    </row>
    <row r="2" spans="1:38" ht="12" thickBot="1">
      <c r="A2" s="406"/>
      <c r="B2" s="192" t="s">
        <v>339</v>
      </c>
      <c r="C2" s="192" t="s">
        <v>85</v>
      </c>
      <c r="D2" s="193" t="s">
        <v>331</v>
      </c>
      <c r="E2" s="172" t="s">
        <v>31</v>
      </c>
      <c r="F2" s="172" t="s">
        <v>332</v>
      </c>
      <c r="G2" s="172" t="s">
        <v>333</v>
      </c>
      <c r="H2" s="172" t="s">
        <v>334</v>
      </c>
      <c r="I2" s="172" t="s">
        <v>335</v>
      </c>
      <c r="J2" s="172" t="s">
        <v>336</v>
      </c>
      <c r="K2" s="523" t="s">
        <v>29</v>
      </c>
      <c r="L2" s="524"/>
      <c r="M2" s="180" t="s">
        <v>337</v>
      </c>
      <c r="N2" s="180" t="s">
        <v>31</v>
      </c>
      <c r="O2" s="180" t="s">
        <v>332</v>
      </c>
      <c r="P2" s="180" t="s">
        <v>333</v>
      </c>
      <c r="Q2" s="180" t="s">
        <v>334</v>
      </c>
      <c r="R2" s="180" t="s">
        <v>335</v>
      </c>
      <c r="S2" s="180" t="s">
        <v>336</v>
      </c>
      <c r="T2" s="525" t="s">
        <v>29</v>
      </c>
      <c r="U2" s="526"/>
      <c r="V2" s="172" t="s">
        <v>338</v>
      </c>
      <c r="W2" s="172" t="s">
        <v>31</v>
      </c>
      <c r="X2" s="172" t="s">
        <v>332</v>
      </c>
      <c r="Y2" s="172" t="s">
        <v>333</v>
      </c>
      <c r="Z2" s="172" t="s">
        <v>334</v>
      </c>
      <c r="AA2" s="172" t="s">
        <v>335</v>
      </c>
      <c r="AB2" s="172" t="s">
        <v>336</v>
      </c>
      <c r="AC2" s="523" t="s">
        <v>29</v>
      </c>
      <c r="AD2" s="524"/>
      <c r="AE2" s="563"/>
      <c r="AF2" s="565"/>
      <c r="AG2" s="567"/>
      <c r="AH2" s="550"/>
      <c r="AI2" s="554"/>
      <c r="AJ2" s="555"/>
      <c r="AK2" s="555"/>
      <c r="AL2" s="556"/>
    </row>
    <row r="3" spans="1:38" s="5" customFormat="1">
      <c r="A3" s="403" t="str">
        <f>'1-συμβολαια'!A3</f>
        <v>2ο</v>
      </c>
      <c r="B3" s="73" t="str">
        <f>'1-συμβολαια'!C3</f>
        <v>δανείου ...κύρου 2.500.000δρχ    ΕΞΟΦΛΗΣΗ</v>
      </c>
      <c r="C3" s="338">
        <f>'1-συμβολαια'!D3</f>
        <v>0</v>
      </c>
      <c r="D3" s="338"/>
      <c r="E3" s="73"/>
      <c r="F3" s="73"/>
      <c r="G3" s="419"/>
      <c r="H3" s="73"/>
      <c r="I3" s="73"/>
      <c r="J3" s="73"/>
      <c r="K3" s="73"/>
      <c r="L3" s="73"/>
      <c r="M3" s="338"/>
      <c r="N3" s="73"/>
      <c r="O3" s="73"/>
      <c r="P3" s="73"/>
      <c r="Q3" s="73"/>
      <c r="R3" s="73"/>
      <c r="S3" s="73"/>
      <c r="T3" s="73"/>
      <c r="U3" s="73"/>
      <c r="V3" s="338"/>
      <c r="W3" s="73"/>
      <c r="X3" s="73"/>
      <c r="Y3" s="73"/>
      <c r="Z3" s="73"/>
      <c r="AA3" s="73"/>
      <c r="AB3" s="73"/>
      <c r="AC3" s="73"/>
      <c r="AD3" s="73"/>
      <c r="AE3" s="325">
        <f t="shared" ref="AE3:AE5" si="0">D3+M3+V3</f>
        <v>0</v>
      </c>
      <c r="AF3" s="325">
        <f t="shared" ref="AF3:AF5" si="1">E3+N3+W3</f>
        <v>0</v>
      </c>
      <c r="AG3" s="325">
        <f t="shared" ref="AG3:AG5" si="2">AE3-AF3</f>
        <v>0</v>
      </c>
      <c r="AH3" s="73"/>
      <c r="AI3" s="73"/>
      <c r="AJ3" s="73"/>
      <c r="AK3" s="73"/>
      <c r="AL3" s="73"/>
    </row>
    <row r="4" spans="1:38" s="5" customFormat="1">
      <c r="A4" s="403">
        <f>'1-συμβολαια'!A4</f>
        <v>0</v>
      </c>
      <c r="B4" s="73" t="str">
        <f>'1-συμβολαια'!C4</f>
        <v>υποθήκης ...κύρου 2.500.000δρχ  ΕΞΑΛΕΙΨΗ</v>
      </c>
      <c r="C4" s="338">
        <f>'1-συμβολαια'!D4</f>
        <v>0</v>
      </c>
      <c r="D4" s="420"/>
      <c r="E4" s="73"/>
      <c r="F4" s="73"/>
      <c r="G4" s="420"/>
      <c r="H4" s="73"/>
      <c r="I4" s="73"/>
      <c r="J4" s="73"/>
      <c r="K4" s="326"/>
      <c r="L4" s="73"/>
      <c r="M4" s="338"/>
      <c r="N4" s="73"/>
      <c r="O4" s="73"/>
      <c r="P4" s="73"/>
      <c r="Q4" s="73"/>
      <c r="R4" s="73"/>
      <c r="S4" s="73"/>
      <c r="T4" s="73"/>
      <c r="U4" s="73"/>
      <c r="V4" s="338"/>
      <c r="W4" s="73"/>
      <c r="X4" s="73"/>
      <c r="Y4" s="73"/>
      <c r="Z4" s="73"/>
      <c r="AA4" s="73"/>
      <c r="AB4" s="73"/>
      <c r="AC4" s="73"/>
      <c r="AD4" s="73"/>
      <c r="AE4" s="325">
        <f t="shared" si="0"/>
        <v>0</v>
      </c>
      <c r="AF4" s="325">
        <f t="shared" si="1"/>
        <v>0</v>
      </c>
      <c r="AG4" s="325">
        <f t="shared" si="2"/>
        <v>0</v>
      </c>
      <c r="AH4" s="73"/>
      <c r="AI4" s="73"/>
      <c r="AJ4" s="73"/>
      <c r="AK4" s="73"/>
      <c r="AL4" s="73"/>
    </row>
    <row r="5" spans="1:38" s="5" customFormat="1">
      <c r="A5" s="403">
        <f>'1-συμβολαια'!A5</f>
        <v>0</v>
      </c>
      <c r="B5" s="73" t="str">
        <f>'1-συμβολαια'!C5</f>
        <v>τόκοι δανείου ...κύρου [ =προυπολογιζόμενοι VS πληρωμένοι]</v>
      </c>
      <c r="C5" s="338">
        <f>'1-συμβολαια'!D5</f>
        <v>222.22</v>
      </c>
      <c r="D5" s="338">
        <f t="shared" ref="D5" si="3">C5*1.3%</f>
        <v>2.8888600000000002</v>
      </c>
      <c r="E5" s="73"/>
      <c r="F5" s="73"/>
      <c r="G5" s="418" t="s">
        <v>507</v>
      </c>
      <c r="H5" s="73"/>
      <c r="I5" s="73"/>
      <c r="J5" s="73"/>
      <c r="K5" s="73"/>
      <c r="L5" s="73"/>
      <c r="M5" s="338"/>
      <c r="N5" s="73"/>
      <c r="O5" s="73"/>
      <c r="P5" s="73"/>
      <c r="Q5" s="73"/>
      <c r="R5" s="73"/>
      <c r="S5" s="73"/>
      <c r="T5" s="73"/>
      <c r="U5" s="73"/>
      <c r="V5" s="338"/>
      <c r="W5" s="73"/>
      <c r="X5" s="73"/>
      <c r="Y5" s="73"/>
      <c r="Z5" s="73"/>
      <c r="AA5" s="73"/>
      <c r="AB5" s="73"/>
      <c r="AC5" s="73"/>
      <c r="AD5" s="73"/>
      <c r="AE5" s="325">
        <f t="shared" si="0"/>
        <v>2.8888600000000002</v>
      </c>
      <c r="AF5" s="325">
        <f t="shared" si="1"/>
        <v>0</v>
      </c>
      <c r="AG5" s="325">
        <f t="shared" si="2"/>
        <v>2.8888600000000002</v>
      </c>
      <c r="AH5" s="73"/>
      <c r="AI5" s="73"/>
      <c r="AJ5" s="73"/>
      <c r="AK5" s="73"/>
      <c r="AL5" s="73"/>
    </row>
    <row r="6" spans="1:38">
      <c r="A6" s="557" t="str">
        <f>'1-συμβολαια'!A6</f>
        <v>σύνολο</v>
      </c>
      <c r="B6" s="558"/>
      <c r="C6" s="559"/>
      <c r="D6" s="307">
        <f>SUM(D3:D5)</f>
        <v>2.8888600000000002</v>
      </c>
      <c r="E6" s="191"/>
      <c r="F6" s="191"/>
      <c r="G6" s="191"/>
      <c r="H6" s="191"/>
      <c r="I6" s="191"/>
      <c r="J6" s="191"/>
      <c r="K6" s="191"/>
      <c r="L6" s="191"/>
      <c r="M6" s="307">
        <f>SUM(M3:M5)</f>
        <v>0</v>
      </c>
      <c r="N6" s="307"/>
      <c r="O6" s="191"/>
      <c r="P6" s="307"/>
      <c r="Q6" s="191"/>
      <c r="R6" s="191"/>
      <c r="S6" s="191"/>
      <c r="T6" s="191"/>
      <c r="U6" s="191"/>
      <c r="V6" s="307">
        <f>SUM(V3:V5)</f>
        <v>0</v>
      </c>
      <c r="W6" s="307"/>
      <c r="X6" s="191"/>
      <c r="Y6" s="191"/>
      <c r="Z6" s="191"/>
      <c r="AA6" s="191"/>
      <c r="AB6" s="191"/>
      <c r="AC6" s="191"/>
      <c r="AD6" s="191"/>
      <c r="AE6" s="307">
        <f>SUM(AE3:AE5)</f>
        <v>2.8888600000000002</v>
      </c>
      <c r="AF6" s="307">
        <f>SUM(AF3:AF5)</f>
        <v>0</v>
      </c>
      <c r="AG6" s="307">
        <f>SUM(AG3:AG5)</f>
        <v>2.8888600000000002</v>
      </c>
      <c r="AH6" s="191">
        <f>SUM(AH3:AH5)</f>
        <v>0</v>
      </c>
      <c r="AI6" s="191"/>
      <c r="AJ6" s="191"/>
      <c r="AK6" s="191"/>
      <c r="AL6" s="191"/>
    </row>
    <row r="8" spans="1:38">
      <c r="E8" s="2"/>
      <c r="F8" s="2"/>
      <c r="G8" s="2"/>
      <c r="H8" s="162" t="s">
        <v>341</v>
      </c>
      <c r="I8" s="2"/>
      <c r="J8" s="2"/>
      <c r="K8" s="2"/>
      <c r="L8" s="2"/>
      <c r="M8" s="2"/>
      <c r="N8" s="2"/>
      <c r="O8" s="2"/>
      <c r="P8" s="2"/>
      <c r="Q8" s="162" t="s">
        <v>341</v>
      </c>
      <c r="R8" s="2"/>
      <c r="S8" s="2"/>
      <c r="T8" s="2"/>
      <c r="U8" s="2"/>
      <c r="V8" s="2"/>
      <c r="W8" s="2"/>
      <c r="X8" s="2"/>
      <c r="Y8" s="2"/>
      <c r="Z8" s="162" t="s">
        <v>341</v>
      </c>
      <c r="AA8" s="2"/>
      <c r="AB8" s="2"/>
      <c r="AC8" s="2"/>
      <c r="AD8" s="2"/>
      <c r="AE8" s="2"/>
    </row>
    <row r="9" spans="1:38">
      <c r="E9" s="2"/>
      <c r="F9" s="194" t="s">
        <v>342</v>
      </c>
      <c r="G9" s="194"/>
      <c r="H9" s="194"/>
      <c r="I9" s="194"/>
      <c r="J9" s="194"/>
      <c r="K9" s="194"/>
      <c r="L9" s="194"/>
      <c r="M9" s="194"/>
      <c r="N9" s="194"/>
      <c r="O9" s="194" t="s">
        <v>342</v>
      </c>
      <c r="P9" s="2"/>
      <c r="Q9" s="2"/>
      <c r="R9" s="2"/>
      <c r="S9" s="2"/>
      <c r="T9" s="2"/>
      <c r="U9" s="2"/>
      <c r="V9" s="2"/>
      <c r="W9" s="2"/>
      <c r="X9" s="194" t="s">
        <v>342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66" t="s">
        <v>343</v>
      </c>
      <c r="K10" s="162"/>
      <c r="L10" s="2"/>
      <c r="M10" s="2"/>
      <c r="N10" s="2"/>
      <c r="O10" s="2"/>
      <c r="P10" s="2"/>
      <c r="Q10" s="4"/>
      <c r="R10" s="166" t="s">
        <v>344</v>
      </c>
      <c r="S10" s="166"/>
      <c r="T10" s="166"/>
      <c r="U10" s="166"/>
      <c r="V10" s="4"/>
      <c r="W10" s="4"/>
      <c r="X10" s="4"/>
      <c r="Y10" s="4"/>
      <c r="Z10" s="4"/>
      <c r="AA10" s="166" t="s">
        <v>344</v>
      </c>
      <c r="AB10" s="166"/>
      <c r="AC10" s="166"/>
      <c r="AD10" s="162"/>
      <c r="AE10" s="2"/>
    </row>
    <row r="11" spans="1:38">
      <c r="E11" s="2"/>
      <c r="F11" s="2"/>
      <c r="G11" s="2"/>
      <c r="H11" s="2"/>
      <c r="I11" s="166" t="s">
        <v>344</v>
      </c>
      <c r="J11" s="4"/>
      <c r="K11" s="2"/>
      <c r="L11" s="2"/>
      <c r="M11" s="2"/>
      <c r="N11" s="2"/>
      <c r="O11" s="2"/>
      <c r="P11" s="2"/>
      <c r="Q11" s="4"/>
      <c r="R11" s="4"/>
      <c r="S11" s="166" t="s">
        <v>343</v>
      </c>
      <c r="T11" s="166"/>
      <c r="U11" s="4"/>
      <c r="V11" s="4"/>
      <c r="W11" s="4"/>
      <c r="X11" s="4"/>
      <c r="Y11" s="4"/>
      <c r="Z11" s="4"/>
      <c r="AA11" s="4"/>
      <c r="AB11" s="166" t="s">
        <v>343</v>
      </c>
      <c r="AC11" s="166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195" t="s">
        <v>345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96" t="s">
        <v>346</v>
      </c>
      <c r="R13" s="2"/>
      <c r="S13" s="2"/>
      <c r="T13" s="2"/>
      <c r="U13" s="2"/>
      <c r="V13" s="2"/>
      <c r="W13" s="2"/>
      <c r="X13" s="2"/>
      <c r="Y13" s="2"/>
      <c r="Z13" s="197" t="s">
        <v>347</v>
      </c>
      <c r="AA13" s="2"/>
      <c r="AB13" s="2"/>
      <c r="AC13" s="2"/>
      <c r="AD13" s="2"/>
      <c r="AE13" s="2"/>
    </row>
    <row r="14" spans="1:38">
      <c r="E14" s="198" t="s">
        <v>348</v>
      </c>
      <c r="F14" s="2"/>
      <c r="G14" s="2"/>
      <c r="H14" s="2"/>
      <c r="I14" s="2"/>
      <c r="J14" s="2"/>
      <c r="K14" s="2"/>
      <c r="L14" s="2"/>
      <c r="M14" s="8"/>
      <c r="N14" s="2"/>
      <c r="O14" s="162"/>
      <c r="P14" s="162"/>
      <c r="Q14" s="162"/>
      <c r="R14" s="162"/>
      <c r="S14" s="199" t="s">
        <v>349</v>
      </c>
      <c r="T14" s="162"/>
      <c r="U14" s="162"/>
      <c r="V14" s="162"/>
      <c r="W14" s="2"/>
      <c r="X14" s="2"/>
      <c r="Y14" s="2"/>
      <c r="Z14" s="2"/>
      <c r="AA14" s="200" t="s">
        <v>350</v>
      </c>
      <c r="AB14" s="2"/>
      <c r="AC14" s="2"/>
      <c r="AD14" s="2"/>
      <c r="AE14" s="2"/>
    </row>
    <row r="15" spans="1:38">
      <c r="E15" s="2"/>
      <c r="F15" s="198" t="s">
        <v>351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01" t="s">
        <v>352</v>
      </c>
      <c r="T15" s="2"/>
      <c r="U15" s="2"/>
      <c r="V15" s="2"/>
      <c r="W15" s="2"/>
      <c r="X15" s="2"/>
      <c r="Y15" s="2"/>
      <c r="Z15" s="2"/>
      <c r="AA15" s="2"/>
      <c r="AB15" s="201" t="s">
        <v>352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2"/>
      <c r="Q16" s="162"/>
      <c r="R16" s="162"/>
      <c r="S16" s="162"/>
      <c r="T16" s="162"/>
      <c r="U16" s="162"/>
      <c r="V16" s="162"/>
      <c r="W16" s="162"/>
      <c r="X16" s="162"/>
      <c r="Y16" s="2"/>
      <c r="Z16" s="2"/>
      <c r="AA16" s="2"/>
      <c r="AB16" s="199" t="s">
        <v>349</v>
      </c>
      <c r="AC16" s="2"/>
      <c r="AD16" s="2"/>
      <c r="AE16" s="2"/>
    </row>
    <row r="17" spans="3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3:31">
      <c r="C18" s="219"/>
    </row>
    <row r="19" spans="3:31">
      <c r="C19" s="218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2025-10-26T08:35:51Z</dcterms:modified>
</cp:coreProperties>
</file>