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1" i="5"/>
  <c r="T11"/>
  <c r="R11"/>
  <c r="H11"/>
  <c r="W11"/>
  <c r="U3" l="1"/>
  <c r="U5"/>
  <c r="S4"/>
  <c r="S6"/>
  <c r="Q4"/>
  <c r="Q5"/>
  <c r="Q6"/>
  <c r="Q3"/>
  <c r="T7"/>
  <c r="K3" i="24"/>
  <c r="T6" i="20"/>
  <c r="S6"/>
  <c r="T4"/>
  <c r="S4"/>
  <c r="P6"/>
  <c r="O6"/>
  <c r="Q4"/>
  <c r="P4"/>
  <c r="O4"/>
  <c r="T5"/>
  <c r="T3"/>
  <c r="S5"/>
  <c r="S3"/>
  <c r="Q3"/>
  <c r="P5"/>
  <c r="P3"/>
  <c r="O5"/>
  <c r="O3"/>
  <c r="G5" i="4"/>
  <c r="G5" i="12"/>
  <c r="M42" i="1"/>
  <c r="L42"/>
  <c r="J42"/>
  <c r="I42"/>
  <c r="H42"/>
  <c r="H43" s="1"/>
  <c r="N42" l="1"/>
  <c r="G3" i="12"/>
  <c r="F4"/>
  <c r="F5"/>
  <c r="F6"/>
  <c r="F3"/>
  <c r="O7" i="5"/>
  <c r="BR7" i="24"/>
  <c r="BQ7"/>
  <c r="BP5"/>
  <c r="BP3"/>
  <c r="BA5"/>
  <c r="BA3"/>
  <c r="AY3"/>
  <c r="AY5"/>
  <c r="AL5"/>
  <c r="AL3"/>
  <c r="AJ5"/>
  <c r="AJ3"/>
  <c r="Y3"/>
  <c r="Y5"/>
  <c r="AG3"/>
  <c r="V5"/>
  <c r="B5" i="4"/>
  <c r="B3"/>
  <c r="I5"/>
  <c r="G3"/>
  <c r="I3" s="1"/>
  <c r="AH5" i="16"/>
  <c r="AH3"/>
  <c r="B5" i="5" l="1"/>
  <c r="R7" i="24"/>
  <c r="S7"/>
  <c r="T7"/>
  <c r="U7"/>
  <c r="V7"/>
  <c r="W7"/>
  <c r="X7"/>
  <c r="Y7"/>
  <c r="Z7"/>
  <c r="AA7"/>
  <c r="AB7"/>
  <c r="AC7"/>
  <c r="AD7"/>
  <c r="P7" i="20"/>
  <c r="Q7"/>
  <c r="R7"/>
  <c r="S7"/>
  <c r="U7"/>
  <c r="V4"/>
  <c r="V5"/>
  <c r="V6"/>
  <c r="V3"/>
  <c r="T7" l="1"/>
  <c r="P4" i="1"/>
  <c r="P5"/>
  <c r="P6"/>
  <c r="P3"/>
  <c r="M29"/>
  <c r="L29"/>
  <c r="J29"/>
  <c r="I29"/>
  <c r="H29"/>
  <c r="H30" s="1"/>
  <c r="N29" l="1"/>
  <c r="A4" i="26"/>
  <c r="A5"/>
  <c r="A6"/>
  <c r="F25" i="13"/>
  <c r="D4" i="5"/>
  <c r="D5"/>
  <c r="D6"/>
  <c r="D3"/>
  <c r="B3"/>
  <c r="A3"/>
  <c r="C4"/>
  <c r="C5"/>
  <c r="C6"/>
  <c r="C3"/>
  <c r="J6" i="1" l="1"/>
  <c r="J5"/>
  <c r="J4"/>
  <c r="J3"/>
  <c r="F3" i="24"/>
  <c r="F4"/>
  <c r="F5"/>
  <c r="F6"/>
  <c r="AM3" i="16"/>
  <c r="AM4"/>
  <c r="AM5"/>
  <c r="AM6"/>
  <c r="AN3"/>
  <c r="AN4"/>
  <c r="AN5"/>
  <c r="AN6"/>
  <c r="BZ3" i="24" l="1"/>
  <c r="BZ4"/>
  <c r="BZ5"/>
  <c r="BZ6"/>
  <c r="Y3" i="5" l="1"/>
  <c r="Y4"/>
  <c r="Y5"/>
  <c r="Y6"/>
  <c r="V3"/>
  <c r="V4"/>
  <c r="V5"/>
  <c r="V6"/>
  <c r="J3" i="13"/>
  <c r="J4"/>
  <c r="J5"/>
  <c r="J6"/>
  <c r="M7" i="5" l="1"/>
  <c r="P7" i="4"/>
  <c r="BD3" i="24"/>
  <c r="BD4"/>
  <c r="BD5"/>
  <c r="BD6"/>
  <c r="AX3"/>
  <c r="AX4"/>
  <c r="AX5"/>
  <c r="AX6"/>
  <c r="Q7"/>
  <c r="P7" l="1"/>
  <c r="Q3" i="4"/>
  <c r="Q4"/>
  <c r="Q5"/>
  <c r="Q6"/>
  <c r="BT6" i="24"/>
  <c r="BT5"/>
  <c r="BT4"/>
  <c r="BT3"/>
  <c r="AH6"/>
  <c r="AH5"/>
  <c r="AH4"/>
  <c r="AH3"/>
  <c r="D6" l="1"/>
  <c r="D4"/>
  <c r="D5"/>
  <c r="D3"/>
  <c r="I3" i="1"/>
  <c r="I4"/>
  <c r="I5"/>
  <c r="I6"/>
  <c r="F3" l="1"/>
  <c r="F4"/>
  <c r="F5"/>
  <c r="F6"/>
  <c r="O7" i="24"/>
  <c r="AT7"/>
  <c r="AU7"/>
  <c r="T7" i="23"/>
  <c r="AD7" i="16" l="1"/>
  <c r="AE7"/>
  <c r="AF7"/>
  <c r="AH7"/>
  <c r="AI7"/>
  <c r="AL7"/>
  <c r="AM7"/>
  <c r="L7" i="9"/>
  <c r="D7" i="15" l="1"/>
  <c r="E7"/>
  <c r="F7"/>
  <c r="G7"/>
  <c r="H7"/>
  <c r="I7"/>
  <c r="J7"/>
  <c r="K7" l="1"/>
  <c r="K2" i="25"/>
  <c r="K3"/>
  <c r="K4"/>
  <c r="K5"/>
  <c r="R7" i="5" l="1"/>
  <c r="E6" l="1"/>
  <c r="E5"/>
  <c r="E4"/>
  <c r="E3"/>
  <c r="Y7" l="1"/>
  <c r="C6" i="28" l="1"/>
  <c r="B6"/>
  <c r="C5"/>
  <c r="B5"/>
  <c r="C4"/>
  <c r="B4"/>
  <c r="C3"/>
  <c r="B3"/>
  <c r="A3"/>
  <c r="S7" i="10"/>
  <c r="Q7" l="1"/>
  <c r="O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7" l="1"/>
  <c r="A3" i="22"/>
  <c r="A3" i="8"/>
  <c r="I7" i="9" l="1"/>
  <c r="H7"/>
  <c r="G7"/>
  <c r="F7"/>
  <c r="E7"/>
  <c r="D7"/>
  <c r="C6" l="1"/>
  <c r="B6"/>
  <c r="C5"/>
  <c r="B5"/>
  <c r="C4"/>
  <c r="B4"/>
  <c r="C3"/>
  <c r="B3"/>
  <c r="A3"/>
  <c r="BS7" i="24" l="1"/>
  <c r="BP7"/>
  <c r="BO7"/>
  <c r="BN7"/>
  <c r="BM7"/>
  <c r="BL7"/>
  <c r="BK7"/>
  <c r="BJ7"/>
  <c r="BI7"/>
  <c r="BG7"/>
  <c r="BF7"/>
  <c r="BE7"/>
  <c r="BC7"/>
  <c r="BB7"/>
  <c r="BA7"/>
  <c r="AZ7"/>
  <c r="AY7"/>
  <c r="AW7"/>
  <c r="AS7"/>
  <c r="AR7"/>
  <c r="AQ7"/>
  <c r="AP7"/>
  <c r="AO7"/>
  <c r="AN7"/>
  <c r="AM7"/>
  <c r="AL7"/>
  <c r="AK7"/>
  <c r="AJ7"/>
  <c r="AG7"/>
  <c r="AF7"/>
  <c r="AE7"/>
  <c r="N7"/>
  <c r="M7"/>
  <c r="L7"/>
  <c r="K7"/>
  <c r="J7"/>
  <c r="BH6"/>
  <c r="I6"/>
  <c r="CB6" s="1"/>
  <c r="G6"/>
  <c r="B6"/>
  <c r="BH5"/>
  <c r="I5"/>
  <c r="CB5" s="1"/>
  <c r="P5" i="9" s="1"/>
  <c r="G5" i="24"/>
  <c r="B5"/>
  <c r="BH4"/>
  <c r="I4"/>
  <c r="CB4" s="1"/>
  <c r="G4"/>
  <c r="B4"/>
  <c r="BH3"/>
  <c r="I3"/>
  <c r="CB3" s="1"/>
  <c r="P3" i="9" s="1"/>
  <c r="G3" i="24"/>
  <c r="B3"/>
  <c r="A3"/>
  <c r="BD7"/>
  <c r="C16" i="23"/>
  <c r="S7"/>
  <c r="R7"/>
  <c r="Q7"/>
  <c r="P7"/>
  <c r="O7"/>
  <c r="N7"/>
  <c r="M7"/>
  <c r="L7"/>
  <c r="K7"/>
  <c r="J7"/>
  <c r="I7"/>
  <c r="P6" i="9" l="1"/>
  <c r="G6" i="5" s="1"/>
  <c r="P4" i="9"/>
  <c r="G4" i="5" s="1"/>
  <c r="G3"/>
  <c r="G5"/>
  <c r="BH7" i="24"/>
  <c r="BT7"/>
  <c r="AX7"/>
  <c r="AH7"/>
  <c r="G7"/>
  <c r="F7" s="1"/>
  <c r="D7"/>
  <c r="I7"/>
  <c r="CB7" l="1"/>
  <c r="G7" i="5"/>
  <c r="P7" i="9"/>
  <c r="B6" i="23"/>
  <c r="B5"/>
  <c r="B4"/>
  <c r="B3"/>
  <c r="A3"/>
  <c r="L7" i="15" l="1"/>
  <c r="C6"/>
  <c r="B6"/>
  <c r="C5"/>
  <c r="B5"/>
  <c r="C4"/>
  <c r="B4"/>
  <c r="C3"/>
  <c r="B3"/>
  <c r="A3"/>
  <c r="A7" i="27" l="1"/>
  <c r="C6"/>
  <c r="B6"/>
  <c r="C5"/>
  <c r="B5"/>
  <c r="C4"/>
  <c r="B4"/>
  <c r="C3"/>
  <c r="B3"/>
  <c r="A3"/>
  <c r="AH7" i="26"/>
  <c r="A7"/>
  <c r="C6" l="1"/>
  <c r="B6"/>
  <c r="C5"/>
  <c r="B5"/>
  <c r="C4"/>
  <c r="B4"/>
  <c r="C3"/>
  <c r="B3"/>
  <c r="A3"/>
  <c r="V4" l="1"/>
  <c r="M4"/>
  <c r="M3"/>
  <c r="V3"/>
  <c r="V5"/>
  <c r="M5"/>
  <c r="M6"/>
  <c r="E6" i="27" s="1"/>
  <c r="V6" i="26"/>
  <c r="F6" i="27" s="1"/>
  <c r="D6"/>
  <c r="D3"/>
  <c r="D5"/>
  <c r="W7" i="20"/>
  <c r="O7"/>
  <c r="N7"/>
  <c r="M7"/>
  <c r="L7"/>
  <c r="K7"/>
  <c r="J7"/>
  <c r="I7"/>
  <c r="E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K7" i="4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R7"/>
  <c r="AP7"/>
  <c r="AO7"/>
  <c r="AN7"/>
  <c r="AL7"/>
  <c r="AK7"/>
  <c r="AE7"/>
  <c r="AD7"/>
  <c r="AC7"/>
  <c r="AB7"/>
  <c r="AA7"/>
  <c r="Y7"/>
  <c r="W7"/>
  <c r="T7"/>
  <c r="S7"/>
  <c r="R7"/>
  <c r="O7"/>
  <c r="N7"/>
  <c r="M7"/>
  <c r="H7"/>
  <c r="G7"/>
  <c r="F7"/>
  <c r="E6" i="24"/>
  <c r="E6" i="4"/>
  <c r="D6"/>
  <c r="C6"/>
  <c r="E5" i="24"/>
  <c r="E5" i="4"/>
  <c r="D5"/>
  <c r="C5"/>
  <c r="E4" i="24"/>
  <c r="E4" i="4"/>
  <c r="D4"/>
  <c r="C4"/>
  <c r="E3" i="24"/>
  <c r="E3" i="4"/>
  <c r="D3"/>
  <c r="C3"/>
  <c r="A3"/>
  <c r="AE6" i="26" l="1"/>
  <c r="V7" i="5"/>
  <c r="H7" i="24"/>
  <c r="V7" i="20"/>
  <c r="E7" i="24"/>
  <c r="Q7" i="4"/>
  <c r="I7"/>
  <c r="AC7" i="16"/>
  <c r="AB7"/>
  <c r="AA7"/>
  <c r="W7"/>
  <c r="V7"/>
  <c r="U7"/>
  <c r="T7"/>
  <c r="S7"/>
  <c r="R7"/>
  <c r="AG6" i="26" l="1"/>
  <c r="I6" i="5" s="1"/>
  <c r="D7" i="26"/>
  <c r="M7"/>
  <c r="O6" i="9" l="1"/>
  <c r="C6" i="24" l="1"/>
  <c r="CA6" s="1"/>
  <c r="E6" i="16"/>
  <c r="I6" s="1"/>
  <c r="D6"/>
  <c r="H6" s="1"/>
  <c r="C6"/>
  <c r="B6"/>
  <c r="C5" i="24"/>
  <c r="CA5" s="1"/>
  <c r="E5" i="16"/>
  <c r="I5" s="1"/>
  <c r="D5"/>
  <c r="H5" s="1"/>
  <c r="D20" s="1"/>
  <c r="C5"/>
  <c r="B5"/>
  <c r="C4" i="24"/>
  <c r="CA4" s="1"/>
  <c r="E4" i="16"/>
  <c r="I4" s="1"/>
  <c r="D4"/>
  <c r="H4" s="1"/>
  <c r="C4"/>
  <c r="B4"/>
  <c r="C3" i="24"/>
  <c r="CA3" s="1"/>
  <c r="E3" i="16"/>
  <c r="I3" s="1"/>
  <c r="D3"/>
  <c r="H3" s="1"/>
  <c r="D16" s="1"/>
  <c r="C3"/>
  <c r="B3"/>
  <c r="A3"/>
  <c r="B6" i="14"/>
  <c r="B5"/>
  <c r="B4"/>
  <c r="B3"/>
  <c r="A3"/>
  <c r="G7" i="12"/>
  <c r="Q4" i="9" l="1"/>
  <c r="Q3"/>
  <c r="Q5"/>
  <c r="Q6"/>
  <c r="K4" i="16"/>
  <c r="L4"/>
  <c r="J4"/>
  <c r="L6"/>
  <c r="J6"/>
  <c r="K6"/>
  <c r="P5"/>
  <c r="N5" s="1"/>
  <c r="P4"/>
  <c r="N4" s="1"/>
  <c r="P6"/>
  <c r="N6" s="1"/>
  <c r="P3"/>
  <c r="N3" s="1"/>
  <c r="L3"/>
  <c r="K3"/>
  <c r="J3"/>
  <c r="L5"/>
  <c r="J5"/>
  <c r="K5"/>
  <c r="AN7"/>
  <c r="O5" l="1"/>
  <c r="Q5" s="1"/>
  <c r="R5" i="10" s="1"/>
  <c r="J7" i="16"/>
  <c r="O3"/>
  <c r="O6"/>
  <c r="L7"/>
  <c r="O4"/>
  <c r="K7"/>
  <c r="I7"/>
  <c r="C7" i="24"/>
  <c r="H7" i="16"/>
  <c r="C6" i="12"/>
  <c r="B6"/>
  <c r="C5"/>
  <c r="B5"/>
  <c r="C4"/>
  <c r="B4"/>
  <c r="C3"/>
  <c r="B3"/>
  <c r="A3"/>
  <c r="F7"/>
  <c r="M5" i="16" l="1"/>
  <c r="H5" i="1" s="1"/>
  <c r="Q6" i="16"/>
  <c r="R6" i="10" s="1"/>
  <c r="M6" i="16"/>
  <c r="H6" i="1" s="1"/>
  <c r="P7" i="16"/>
  <c r="O7"/>
  <c r="M4"/>
  <c r="H4" i="1" s="1"/>
  <c r="Q4" i="16"/>
  <c r="R4" i="10" s="1"/>
  <c r="M3" i="16"/>
  <c r="H3" i="1" s="1"/>
  <c r="Q3" i="16"/>
  <c r="R3" i="10" s="1"/>
  <c r="CA7" i="24"/>
  <c r="Q7" i="9"/>
  <c r="F7" i="13"/>
  <c r="E7"/>
  <c r="D7"/>
  <c r="N7" i="16" l="1"/>
  <c r="Q7"/>
  <c r="R7" i="10"/>
  <c r="M7" i="16"/>
  <c r="N6" i="13" l="1"/>
  <c r="P6" i="14" s="1"/>
  <c r="G6" i="1" s="1"/>
  <c r="C6" i="13"/>
  <c r="B6"/>
  <c r="N5"/>
  <c r="P5" i="14" s="1"/>
  <c r="G5" i="1" s="1"/>
  <c r="C5" i="13"/>
  <c r="G5" s="1"/>
  <c r="B5"/>
  <c r="N4"/>
  <c r="P4" i="14" s="1"/>
  <c r="G4" i="1" s="1"/>
  <c r="C4" i="13"/>
  <c r="G4" s="1"/>
  <c r="B4"/>
  <c r="N3"/>
  <c r="P3" i="14" s="1"/>
  <c r="G3" i="1" s="1"/>
  <c r="C3" i="13"/>
  <c r="G3" s="1"/>
  <c r="B3"/>
  <c r="A3"/>
  <c r="I3" l="1"/>
  <c r="I4"/>
  <c r="I5"/>
  <c r="G6"/>
  <c r="I6" s="1"/>
  <c r="K6" i="25"/>
  <c r="J6"/>
  <c r="I6"/>
  <c r="H6"/>
  <c r="G6"/>
  <c r="F6"/>
  <c r="E6"/>
  <c r="D6"/>
  <c r="A6"/>
  <c r="C5"/>
  <c r="B5"/>
  <c r="C4"/>
  <c r="B4"/>
  <c r="C3"/>
  <c r="B3"/>
  <c r="C2"/>
  <c r="B2"/>
  <c r="A2"/>
  <c r="M7" i="1"/>
  <c r="K7"/>
  <c r="P7" i="14" l="1"/>
  <c r="F7" i="1" l="1"/>
  <c r="I7" l="1"/>
  <c r="J7"/>
  <c r="L3" i="5" l="1"/>
  <c r="L5"/>
  <c r="L6"/>
  <c r="L4"/>
  <c r="G7" i="1" l="1"/>
  <c r="H7" l="1"/>
  <c r="H3" i="13" l="1"/>
  <c r="H4"/>
  <c r="H5"/>
  <c r="H6"/>
  <c r="N7"/>
  <c r="AE3" i="26"/>
  <c r="N3" i="1" s="1"/>
  <c r="F4" i="27"/>
  <c r="AF7" i="26"/>
  <c r="D4" i="27"/>
  <c r="E3"/>
  <c r="E4"/>
  <c r="E5"/>
  <c r="AG3" i="26" l="1"/>
  <c r="I3" i="5" s="1"/>
  <c r="L7"/>
  <c r="D7" i="27"/>
  <c r="E7"/>
  <c r="F3"/>
  <c r="AE4" i="26"/>
  <c r="AE5"/>
  <c r="N5" i="1" s="1"/>
  <c r="F5" i="27"/>
  <c r="K6" i="13"/>
  <c r="K4"/>
  <c r="L4"/>
  <c r="H4" i="27"/>
  <c r="V7" i="26"/>
  <c r="H6" i="27"/>
  <c r="L6" i="13"/>
  <c r="H3" i="27"/>
  <c r="K3" i="13"/>
  <c r="L3"/>
  <c r="H5" i="27"/>
  <c r="K5" i="13"/>
  <c r="G7"/>
  <c r="L5"/>
  <c r="H7"/>
  <c r="O3" i="9" l="1"/>
  <c r="AG5" i="26"/>
  <c r="I5" i="5" s="1"/>
  <c r="AG4" i="26"/>
  <c r="O4" i="9" s="1"/>
  <c r="V6" i="27"/>
  <c r="V5"/>
  <c r="V3"/>
  <c r="J5"/>
  <c r="X5"/>
  <c r="J4"/>
  <c r="X4"/>
  <c r="I5"/>
  <c r="W5"/>
  <c r="I4"/>
  <c r="W4"/>
  <c r="I6"/>
  <c r="W6"/>
  <c r="I3"/>
  <c r="W3"/>
  <c r="J6"/>
  <c r="X6"/>
  <c r="J3"/>
  <c r="X3"/>
  <c r="G4"/>
  <c r="V4"/>
  <c r="O4" i="13"/>
  <c r="G6" i="27"/>
  <c r="O6" i="13"/>
  <c r="J7"/>
  <c r="G3" i="27"/>
  <c r="O3" i="13"/>
  <c r="K7"/>
  <c r="AE7" i="26"/>
  <c r="L7" i="13"/>
  <c r="G5" i="27"/>
  <c r="O5" i="13"/>
  <c r="I7"/>
  <c r="F7" i="27"/>
  <c r="I4" i="5" l="1"/>
  <c r="AG7" i="26"/>
  <c r="O5" i="9"/>
  <c r="O7" s="1"/>
  <c r="M5" i="13"/>
  <c r="E5" i="1" s="1"/>
  <c r="L5" s="1"/>
  <c r="K5" i="9"/>
  <c r="M3" i="13"/>
  <c r="E3" i="1" s="1"/>
  <c r="L3" s="1"/>
  <c r="K3" i="9"/>
  <c r="M4" i="13"/>
  <c r="E4" i="1" s="1"/>
  <c r="L4" s="1"/>
  <c r="K4" i="9"/>
  <c r="I7" i="27"/>
  <c r="M6" i="13"/>
  <c r="E6" i="1" s="1"/>
  <c r="L6" s="1"/>
  <c r="K6" i="9"/>
  <c r="J7" i="27"/>
  <c r="H7"/>
  <c r="O7" i="13"/>
  <c r="G7" i="27"/>
  <c r="U4" i="5" l="1"/>
  <c r="C4" i="23"/>
  <c r="E4" s="1"/>
  <c r="C6"/>
  <c r="E6" s="1"/>
  <c r="U6" i="5"/>
  <c r="O3" i="1"/>
  <c r="M3" i="9" s="1"/>
  <c r="I7" i="5"/>
  <c r="O6" i="1"/>
  <c r="M6" i="9" s="1"/>
  <c r="O4" i="1"/>
  <c r="O5"/>
  <c r="N6" i="9"/>
  <c r="F6" i="5"/>
  <c r="H6" s="1"/>
  <c r="N4" i="9"/>
  <c r="F4" i="5"/>
  <c r="H4" s="1"/>
  <c r="F3"/>
  <c r="H3" s="1"/>
  <c r="N3" i="9"/>
  <c r="N5"/>
  <c r="F5" i="5"/>
  <c r="H5" s="1"/>
  <c r="K7" i="9"/>
  <c r="M7" i="13"/>
  <c r="K6" i="5" l="1"/>
  <c r="J3" i="9"/>
  <c r="P3" i="10" s="1"/>
  <c r="K3" i="5"/>
  <c r="J5" i="9"/>
  <c r="P5" i="10" s="1"/>
  <c r="M5" i="9"/>
  <c r="K5" i="5" s="1"/>
  <c r="J4" i="9"/>
  <c r="P4" i="10" s="1"/>
  <c r="M4" i="9"/>
  <c r="K4" i="5" s="1"/>
  <c r="W5"/>
  <c r="S5" s="1"/>
  <c r="W4"/>
  <c r="J6" i="9"/>
  <c r="P6" i="10" s="1"/>
  <c r="W6" i="5"/>
  <c r="N7" i="9"/>
  <c r="F7" i="5"/>
  <c r="N7" i="1"/>
  <c r="E7"/>
  <c r="L7"/>
  <c r="W3" i="5" l="1"/>
  <c r="S3" s="1"/>
  <c r="S7" s="1"/>
  <c r="J7" i="9"/>
  <c r="H7" i="5"/>
  <c r="D7" i="23"/>
  <c r="P7" i="5" l="1"/>
  <c r="P7" i="10"/>
  <c r="U7" i="5"/>
  <c r="E7" i="23"/>
  <c r="C7"/>
  <c r="O7" i="1"/>
  <c r="M7" i="9" l="1"/>
  <c r="W7" i="5"/>
  <c r="K7" l="1"/>
  <c r="Q7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</calcChain>
</file>

<file path=xl/sharedStrings.xml><?xml version="1.0" encoding="utf-8"?>
<sst xmlns="http://schemas.openxmlformats.org/spreadsheetml/2006/main" count="966" uniqueCount="568">
  <si>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</si>
  <si>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</si>
  <si>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</si>
  <si>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</si>
  <si>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</si>
  <si>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</si>
  <si>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</si>
  <si>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</si>
  <si>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</si>
  <si>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</si>
  <si>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</si>
  <si>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</si>
  <si>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</si>
  <si>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</si>
  <si>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</si>
  <si>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</si>
  <si>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</si>
  <si>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</si>
  <si>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</si>
  <si>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</si>
  <si>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</si>
  <si>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</si>
  <si>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</si>
  <si>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</si>
  <si>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</si>
  <si>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</si>
  <si>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</si>
  <si>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</si>
  <si>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</si>
  <si>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</si>
  <si>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</si>
  <si>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</si>
  <si>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</si>
  <si>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</si>
  <si>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</si>
  <si>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</si>
  <si>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</si>
  <si>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</si>
  <si>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</si>
  <si>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</si>
  <si>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</si>
  <si>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</si>
  <si>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</si>
  <si>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</si>
  <si>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</si>
  <si>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</si>
  <si>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</si>
  <si>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</si>
  <si>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</si>
  <si>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</si>
  <si>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</si>
  <si>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</si>
  <si>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</si>
  <si>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</si>
  <si>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</si>
  <si>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</si>
  <si>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</si>
  <si>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</si>
  <si>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</si>
  <si>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</si>
  <si>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</si>
  <si>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</si>
  <si>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</si>
  <si>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</si>
  <si>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</si>
  <si>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</si>
  <si>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</si>
  <si>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</si>
  <si>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</si>
  <si>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</si>
  <si>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</si>
  <si>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</si>
  <si>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</si>
  <si>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</si>
  <si>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</si>
  <si>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</si>
  <si>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</si>
  <si>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</si>
  <si>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</si>
  <si>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</si>
  <si>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</si>
  <si>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</si>
  <si>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</si>
  <si>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</si>
  <si>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</si>
  <si>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</si>
  <si>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</si>
  <si>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</si>
  <si>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</si>
  <si>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</si>
  <si>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</si>
  <si>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</si>
  <si>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</si>
  <si>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</si>
  <si>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</si>
  <si>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</si>
  <si>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</si>
  <si>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</si>
  <si>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</si>
  <si>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</si>
  <si>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</si>
  <si>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</si>
  <si>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</si>
  <si>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</si>
  <si>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</si>
  <si>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</si>
  <si>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</si>
  <si>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</si>
  <si>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</si>
  <si>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</si>
  <si>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</si>
  <si>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</si>
  <si>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</si>
  <si>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</si>
  <si>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</si>
  <si>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</si>
  <si>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</si>
  <si>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</si>
  <si>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</si>
  <si>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</si>
  <si>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</si>
  <si>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</si>
  <si>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</si>
  <si>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</si>
  <si>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</si>
  <si>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</si>
  <si>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</si>
  <si>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</si>
  <si>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</si>
  <si>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</si>
  <si>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</si>
  <si>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</si>
  <si>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</si>
  <si>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</si>
  <si>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</si>
  <si>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</si>
  <si>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</si>
  <si>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</si>
  <si>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</si>
  <si>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</si>
  <si>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</si>
  <si>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</si>
  <si>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</si>
  <si>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</si>
  <si>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</si>
  <si>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</si>
  <si>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</si>
  <si>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</si>
  <si>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</si>
  <si>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</si>
  <si>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</si>
  <si>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</si>
  <si>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</si>
  <si>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</si>
  <si>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</si>
  <si>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</si>
  <si>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</si>
  <si>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</si>
  <si>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</si>
  <si>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</si>
  <si>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</si>
  <si>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</si>
  <si>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</si>
  <si>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</si>
  <si>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</si>
  <si>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</si>
  <si>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</si>
  <si>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</si>
  <si>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</si>
  <si>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</si>
  <si>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</si>
  <si>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</si>
  <si>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</si>
  <si>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</si>
  <si>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</si>
  <si>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</si>
  <si>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</si>
  <si>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</si>
  <si>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</si>
  <si>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</si>
  <si>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</si>
  <si>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</si>
  <si>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</si>
  <si>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</si>
  <si>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</si>
  <si>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</si>
  <si>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</si>
  <si>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</si>
  <si>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</si>
  <si>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</si>
  <si>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</si>
  <si>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</si>
  <si>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</si>
  <si>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</si>
  <si>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</si>
  <si>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</si>
  <si>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</si>
  <si>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</si>
  <si>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</si>
  <si>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</si>
  <si>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</si>
  <si>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</si>
  <si>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</si>
  <si>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</si>
  <si>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</si>
  <si>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</si>
  <si>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</si>
  <si>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</si>
  <si>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</si>
  <si>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</si>
  <si>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</si>
  <si>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</si>
  <si>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</si>
  <si>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</si>
  <si>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</si>
  <si>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</si>
  <si>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</si>
  <si>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</si>
  <si>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</si>
  <si>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</si>
  <si>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</si>
  <si>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</si>
  <si>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</si>
  <si>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</si>
  <si>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</si>
  <si>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</si>
  <si>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</si>
  <si>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</si>
  <si>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</si>
  <si>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</si>
  <si>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</si>
  <si>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</si>
  <si>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</si>
  <si>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</si>
  <si>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</si>
  <si>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</si>
  <si>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</si>
  <si>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</si>
  <si>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</si>
  <si>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</si>
  <si>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</si>
  <si>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</si>
  <si>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</si>
  <si>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</si>
  <si>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</si>
  <si>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</si>
  <si>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</si>
  <si>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</si>
  <si>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</si>
  <si>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</si>
  <si>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</si>
  <si>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</si>
  <si>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</si>
  <si>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</si>
  <si>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</si>
  <si>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</si>
  <si>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</si>
  <si>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</si>
  <si>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</si>
  <si>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</si>
  <si>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</si>
  <si>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</si>
  <si>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</si>
  <si>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</si>
  <si>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</si>
  <si>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</si>
  <si>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</si>
  <si>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</si>
  <si>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</si>
  <si>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</si>
  <si>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</si>
  <si>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</si>
  <si>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</si>
  <si>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</si>
  <si>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</si>
  <si>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</si>
  <si>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</si>
  <si>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</si>
  <si>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</si>
  <si>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</si>
  <si>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</si>
  <si>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</si>
  <si>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</si>
  <si>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</si>
  <si>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</si>
  <si>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</si>
  <si>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</si>
  <si>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</si>
  <si>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</si>
  <si>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</si>
  <si>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</si>
  <si>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</si>
  <si>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</si>
  <si>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</si>
  <si>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</si>
  <si>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</si>
  <si>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</si>
  <si>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</si>
  <si>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</si>
  <si>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</si>
  <si>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</si>
  <si>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</si>
  <si>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</si>
  <si>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</si>
  <si>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</si>
  <si>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</si>
  <si>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</si>
  <si>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</si>
  <si>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</si>
  <si>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</si>
  <si>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</si>
  <si>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</si>
  <si>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</si>
  <si>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</si>
  <si>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</si>
  <si>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</si>
  <si>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</si>
  <si>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</si>
  <si>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</si>
  <si>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</si>
  <si>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</si>
  <si>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</si>
  <si>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</si>
  <si>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</si>
  <si>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</si>
  <si>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</si>
  <si>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</si>
  <si>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</si>
  <si>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</si>
  <si>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</si>
  <si>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</si>
  <si>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</si>
  <si>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</si>
  <si>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</si>
  <si>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</si>
  <si>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</si>
  <si>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</si>
  <si>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</si>
  <si>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</si>
  <si>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</si>
  <si>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</si>
  <si>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</si>
  <si>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</si>
  <si>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</si>
  <si>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</si>
  <si>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</si>
  <si>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</si>
  <si>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</si>
  <si>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</si>
  <si>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</si>
  <si>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</si>
  <si>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</si>
  <si>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</si>
  <si>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</si>
  <si>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</si>
  <si>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</si>
  <si>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</si>
  <si>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</si>
  <si>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</si>
  <si>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</si>
  <si>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</si>
  <si>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</si>
  <si>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</si>
  <si>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</si>
  <si>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</si>
  <si>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</si>
  <si>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</si>
  <si>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</si>
  <si>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</si>
  <si>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</si>
  <si>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</si>
  <si>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</si>
  <si>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</si>
  <si>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</si>
  <si>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</si>
  <si>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</si>
  <si>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</si>
  <si>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</si>
  <si>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</si>
  <si>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</si>
  <si>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</si>
  <si>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</si>
  <si>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</si>
  <si>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</si>
  <si>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</si>
  <si>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</si>
  <si>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</si>
  <si>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</si>
  <si>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</si>
  <si>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</si>
  <si>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</si>
  <si>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</si>
  <si>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</si>
  <si>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</si>
  <si>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</si>
  <si>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</si>
  <si>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</si>
  <si>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</si>
  <si>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</si>
  <si>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</si>
  <si>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</si>
  <si>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</si>
  <si>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</si>
  <si>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</si>
  <si>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</si>
  <si>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</si>
  <si>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</si>
  <si>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</si>
  <si>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</si>
  <si>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</si>
  <si>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</si>
  <si>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</si>
  <si>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</si>
  <si>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</si>
  <si>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</si>
  <si>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</si>
  <si>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</si>
  <si>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</si>
  <si>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</si>
  <si>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</si>
  <si>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</si>
  <si>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</si>
  <si>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</si>
  <si>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</si>
  <si>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</si>
  <si>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</si>
  <si>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</si>
  <si>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</si>
  <si>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</si>
  <si>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</si>
  <si>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</si>
  <si>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</si>
  <si>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</si>
  <si>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</si>
  <si>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</si>
  <si>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</si>
  <si>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</si>
  <si>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</si>
  <si>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</si>
  <si>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</si>
  <si>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</si>
  <si>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</si>
  <si>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</si>
  <si>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</si>
  <si>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</si>
  <si>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</si>
  <si>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</si>
  <si>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</si>
  <si>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</si>
  <si>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</si>
  <si>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</si>
  <si>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</si>
  <si>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</si>
  <si>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</si>
  <si>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</si>
  <si>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</si>
  <si>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</si>
  <si>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</si>
  <si>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</si>
  <si>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</si>
  <si>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</si>
  <si>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</si>
  <si>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</si>
  <si>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</si>
  <si>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</si>
  <si>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</si>
  <si>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</si>
  <si>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</si>
  <si>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</si>
  <si>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</si>
  <si>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</si>
  <si>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</si>
  <si>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</si>
  <si>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</si>
  <si>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</si>
  <si>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</si>
  <si>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</si>
  <si>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</si>
  <si>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</si>
  <si>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</si>
  <si>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</si>
  <si>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</si>
  <si>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</si>
  <si>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</si>
  <si>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</si>
  <si>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</si>
  <si>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</si>
  <si>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</si>
  <si>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</si>
  <si>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</si>
  <si>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</si>
  <si>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</si>
  <si>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</si>
  <si>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</si>
  <si>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</si>
  <si>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</si>
  <si>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</si>
  <si>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</si>
  <si>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</si>
  <si>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</si>
  <si>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</si>
  <si>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</si>
  <si>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</si>
  <si>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</si>
  <si>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</si>
  <si>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</si>
  <si>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</si>
  <si>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</si>
  <si>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</si>
  <si>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</si>
  <si>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</si>
  <si>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</si>
  <si>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</si>
  <si>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*2α*</t>
  </si>
  <si>
    <t>έπρεπεΒασειΖηλ</t>
  </si>
  <si>
    <t>παγιοΑναλ</t>
  </si>
  <si>
    <t>'3600''</t>
  </si>
  <si>
    <t>δικαιωματαΑναλ</t>
  </si>
  <si>
    <t>2α φυλα</t>
  </si>
  <si>
    <t>ως 8,8</t>
  </si>
  <si>
    <t>φ5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</si>
  <si>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</si>
  <si>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</si>
  <si>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</si>
  <si>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</si>
  <si>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</si>
  <si>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</si>
  <si>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</si>
  <si>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</si>
  <si>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</si>
  <si>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</si>
  <si>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</si>
  <si>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</si>
  <si>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65δ</t>
  </si>
  <si>
    <t>71ι</t>
  </si>
  <si>
    <t>71ι = δήμος = δόμησης ΟΡΟΙ</t>
  </si>
  <si>
    <t>72ε</t>
  </si>
  <si>
    <t>72ε = Δ.Ο.Υ. = ΑΦΜ</t>
  </si>
  <si>
    <t>73β</t>
  </si>
  <si>
    <t>73β = Νομαρχία = τοπογραφική</t>
  </si>
  <si>
    <t>**71α** = δημοςΓη = αίτηση-πήγαινε-έλα = 5,87+5,87+3,23 = 14,97</t>
  </si>
  <si>
    <t>ζημία</t>
  </si>
  <si>
    <t>καθεστώς ΤΟΓΚΑΣ</t>
  </si>
  <si>
    <t>σημειώσεις</t>
  </si>
  <si>
    <t>1 σε 1</t>
  </si>
  <si>
    <t>**73** = Νομαρχία = αίτηση-πήγαινε-έλα = 8,8 + 8,8 + 3,23 = 20,83</t>
  </si>
  <si>
    <t>δωρεά ΨΙΛΗΣ ΚΥΡΙΟΤΗΤΑΣ</t>
  </si>
  <si>
    <t>δωρεά</t>
  </si>
  <si>
    <t>ΧΡΗΣΙΚΤΗΣΙΑ οικοπέδου &amp; οικίας = 1930 πατρός ΔΩΡΕΑ άτυπη</t>
  </si>
  <si>
    <t>έπρεπεΒασειΑΓΑΠΕ</t>
  </si>
  <si>
    <t>ισόγειο = κατάστημα = 36,50μ2</t>
  </si>
  <si>
    <t>ΜΕ οικοδομή 2όροφη = 40,50μ2</t>
  </si>
  <si>
    <t>φόροςΧρησικτησίας = 186,06</t>
  </si>
  <si>
    <t>φ4</t>
  </si>
  <si>
    <t>πατήρ</t>
  </si>
  <si>
    <t>ΜΕ οικία 31,72μ2</t>
  </si>
  <si>
    <t>ΜΕ υπόγειο</t>
  </si>
  <si>
    <t>φόροςΧρησικτησίας = 252,59</t>
  </si>
  <si>
    <t>βάζει &amp; της μεταγραφής</t>
  </si>
  <si>
    <t>ΔΕΝ υπάρχει κανένα σημάδι ΤΟΓΚΑΣ</t>
  </si>
  <si>
    <t>ΑΚΥΡΗ η υπόνοια &amp; το εΜειλ</t>
  </si>
  <si>
    <t>οικόπεδο Λιμενάρια -'';;;???'' 78,90μ2</t>
  </si>
  <si>
    <t>οικόπεδο Λιμενάρια -'';;;???'' 265,28μ2</t>
  </si>
  <si>
    <t>1ο</t>
  </si>
  <si>
    <t>2ο</t>
  </si>
  <si>
    <t>219-20</t>
  </si>
  <si>
    <t>;;;???</t>
  </si>
  <si>
    <t>ΧΡΗΣΙΚΤΗΣΙΑ οικοπέδου &amp; οικοδομής = 1940 ΑΓΟΡΑ ΑΤΥΠΟΣ από ;;;???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</si>
</sst>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u/>
      <sz val="8"/>
      <color rgb="FF0070C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4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3" fontId="20" fillId="0" borderId="0" xfId="0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20" fillId="12" borderId="14" xfId="1" applyNumberFormat="1" applyFont="1" applyFill="1" applyBorder="1"/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20" fillId="0" borderId="15" xfId="0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164" fontId="17" fillId="0" borderId="14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0" fontId="41" fillId="0" borderId="14" xfId="0" applyFont="1" applyFill="1" applyBorder="1" applyAlignment="1">
      <alignment horizontal="center" wrapText="1"/>
    </xf>
    <xf numFmtId="43" fontId="41" fillId="0" borderId="1" xfId="1" applyFont="1" applyFill="1" applyBorder="1"/>
    <xf numFmtId="164" fontId="10" fillId="0" borderId="1" xfId="1" applyNumberFormat="1" applyFont="1" applyFill="1" applyBorder="1"/>
    <xf numFmtId="43" fontId="41" fillId="0" borderId="14" xfId="1" applyFont="1" applyFill="1" applyBorder="1"/>
    <xf numFmtId="0" fontId="22" fillId="0" borderId="1" xfId="1" applyNumberFormat="1" applyFont="1" applyFill="1" applyBorder="1" applyAlignment="1">
      <alignment horizontal="left" vertical="center"/>
    </xf>
    <xf numFmtId="43" fontId="20" fillId="0" borderId="0" xfId="0" applyNumberFormat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164" fontId="20" fillId="0" borderId="1" xfId="1" applyNumberFormat="1" applyFont="1" applyFill="1" applyBorder="1" applyAlignment="1">
      <alignment horizontal="center"/>
    </xf>
    <xf numFmtId="14" fontId="20" fillId="0" borderId="0" xfId="1" applyNumberFormat="1" applyFont="1"/>
    <xf numFmtId="164" fontId="19" fillId="0" borderId="14" xfId="1" applyNumberFormat="1" applyFont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0" fillId="0" borderId="0" xfId="1" quotePrefix="1" applyFont="1"/>
    <xf numFmtId="164" fontId="23" fillId="0" borderId="0" xfId="1" applyNumberFormat="1" applyFont="1"/>
    <xf numFmtId="164" fontId="19" fillId="0" borderId="9" xfId="1" applyNumberFormat="1" applyFont="1" applyBorder="1" applyAlignment="1">
      <alignment horizontal="center" vertical="center" wrapText="1"/>
    </xf>
    <xf numFmtId="43" fontId="26" fillId="6" borderId="0" xfId="1" applyFont="1" applyFill="1" applyAlignment="1"/>
    <xf numFmtId="43" fontId="27" fillId="5" borderId="0" xfId="1" applyFont="1" applyFill="1" applyAlignment="1"/>
    <xf numFmtId="0" fontId="20" fillId="0" borderId="0" xfId="0" applyFont="1" applyAlignment="1">
      <alignment horizontal="right"/>
    </xf>
    <xf numFmtId="43" fontId="20" fillId="0" borderId="0" xfId="1" applyFont="1" applyAlignment="1">
      <alignment horizontal="right"/>
    </xf>
    <xf numFmtId="164" fontId="26" fillId="6" borderId="0" xfId="1" applyNumberFormat="1" applyFont="1" applyFill="1" applyAlignment="1"/>
    <xf numFmtId="14" fontId="20" fillId="0" borderId="0" xfId="1" applyNumberFormat="1" applyFont="1" applyFill="1"/>
    <xf numFmtId="43" fontId="20" fillId="0" borderId="14" xfId="0" applyNumberFormat="1" applyFont="1" applyFill="1" applyBorder="1" applyAlignment="1">
      <alignment horizontal="center" wrapText="1"/>
    </xf>
    <xf numFmtId="43" fontId="20" fillId="12" borderId="14" xfId="1" applyFont="1" applyFill="1" applyBorder="1"/>
    <xf numFmtId="14" fontId="20" fillId="0" borderId="14" xfId="0" applyNumberFormat="1" applyFont="1" applyFill="1" applyBorder="1"/>
    <xf numFmtId="0" fontId="20" fillId="0" borderId="14" xfId="0" applyFont="1" applyFill="1" applyBorder="1"/>
    <xf numFmtId="164" fontId="17" fillId="0" borderId="9" xfId="1" applyNumberFormat="1" applyFont="1" applyFill="1" applyBorder="1"/>
    <xf numFmtId="43" fontId="17" fillId="0" borderId="9" xfId="1" applyFont="1" applyFill="1" applyBorder="1"/>
    <xf numFmtId="43" fontId="20" fillId="0" borderId="9" xfId="1" applyFont="1" applyFill="1" applyBorder="1"/>
    <xf numFmtId="43" fontId="20" fillId="12" borderId="9" xfId="1" applyFont="1" applyFill="1" applyBorder="1"/>
    <xf numFmtId="164" fontId="20" fillId="0" borderId="9" xfId="1" applyNumberFormat="1" applyFont="1" applyFill="1" applyBorder="1"/>
    <xf numFmtId="0" fontId="20" fillId="0" borderId="9" xfId="0" applyFont="1" applyFill="1" applyBorder="1"/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43" fontId="18" fillId="0" borderId="14" xfId="1" applyFont="1" applyFill="1" applyBorder="1" applyAlignment="1"/>
    <xf numFmtId="14" fontId="20" fillId="0" borderId="15" xfId="0" applyNumberFormat="1" applyFont="1" applyFill="1" applyBorder="1"/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/>
    <xf numFmtId="164" fontId="20" fillId="0" borderId="15" xfId="1" applyNumberFormat="1" applyFont="1" applyFill="1" applyBorder="1"/>
    <xf numFmtId="43" fontId="20" fillId="0" borderId="19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43" fontId="34" fillId="0" borderId="14" xfId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164" fontId="34" fillId="4" borderId="1" xfId="1" applyNumberFormat="1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41" fillId="0" borderId="0" xfId="1" applyNumberFormat="1" applyFont="1" applyAlignment="1">
      <alignment horizontal="center"/>
    </xf>
    <xf numFmtId="43" fontId="17" fillId="0" borderId="0" xfId="1" applyFont="1" applyAlignment="1">
      <alignment horizontal="left"/>
    </xf>
    <xf numFmtId="43" fontId="33" fillId="3" borderId="0" xfId="1" applyFont="1" applyFill="1"/>
    <xf numFmtId="164" fontId="35" fillId="0" borderId="1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43" fontId="16" fillId="0" borderId="14" xfId="1" applyFont="1" applyFill="1" applyBorder="1" applyAlignment="1">
      <alignment horizontal="right" vertical="center"/>
    </xf>
    <xf numFmtId="0" fontId="11" fillId="0" borderId="14" xfId="0" applyFont="1" applyFill="1" applyBorder="1" applyAlignment="1">
      <alignment horizontal="center" wrapText="1"/>
    </xf>
    <xf numFmtId="0" fontId="35" fillId="0" borderId="31" xfId="1" applyNumberFormat="1" applyFont="1" applyFill="1" applyBorder="1" applyAlignment="1">
      <alignment horizontal="left" vertical="center"/>
    </xf>
    <xf numFmtId="43" fontId="35" fillId="0" borderId="31" xfId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7" fillId="0" borderId="14" xfId="0" applyFont="1" applyFill="1" applyBorder="1" applyAlignment="1">
      <alignment horizontal="left"/>
    </xf>
    <xf numFmtId="164" fontId="22" fillId="0" borderId="14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43" fontId="17" fillId="0" borderId="26" xfId="1" applyFont="1" applyFill="1" applyBorder="1" applyAlignment="1">
      <alignment horizontal="right" vertical="center"/>
    </xf>
    <xf numFmtId="164" fontId="22" fillId="2" borderId="9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/>
    <xf numFmtId="0" fontId="22" fillId="0" borderId="14" xfId="1" applyNumberFormat="1" applyFont="1" applyFill="1" applyBorder="1" applyAlignment="1">
      <alignment horizontal="left" vertical="center"/>
    </xf>
    <xf numFmtId="43" fontId="22" fillId="0" borderId="14" xfId="1" applyFont="1" applyFill="1" applyBorder="1" applyAlignment="1">
      <alignment horizontal="righ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right" vertical="center"/>
    </xf>
    <xf numFmtId="164" fontId="41" fillId="0" borderId="9" xfId="1" applyNumberFormat="1" applyFont="1" applyFill="1" applyBorder="1"/>
    <xf numFmtId="0" fontId="41" fillId="0" borderId="14" xfId="0" applyFont="1" applyFill="1" applyBorder="1"/>
    <xf numFmtId="43" fontId="41" fillId="0" borderId="9" xfId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0" fontId="20" fillId="0" borderId="9" xfId="1" applyNumberFormat="1" applyFont="1" applyFill="1" applyBorder="1" applyAlignment="1">
      <alignment horizontal="left" wrapText="1"/>
    </xf>
    <xf numFmtId="164" fontId="20" fillId="2" borderId="9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43" fontId="32" fillId="7" borderId="0" xfId="1" applyFont="1" applyFill="1"/>
    <xf numFmtId="43" fontId="32" fillId="0" borderId="0" xfId="1" applyFont="1"/>
    <xf numFmtId="164" fontId="35" fillId="0" borderId="14" xfId="1" applyNumberFormat="1" applyFont="1" applyFill="1" applyBorder="1" applyAlignment="1">
      <alignment horizontal="center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0" xfId="1" applyFont="1" applyBorder="1"/>
    <xf numFmtId="0" fontId="20" fillId="0" borderId="0" xfId="0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0" fontId="20" fillId="0" borderId="21" xfId="1" applyNumberFormat="1" applyFont="1" applyFill="1" applyBorder="1" applyAlignment="1">
      <alignment horizontal="center" vertical="center" wrapText="1"/>
    </xf>
    <xf numFmtId="43" fontId="19" fillId="4" borderId="21" xfId="1" applyFont="1" applyFill="1" applyBorder="1" applyAlignment="1">
      <alignment horizontal="center" vertical="center" wrapText="1"/>
    </xf>
    <xf numFmtId="164" fontId="20" fillId="0" borderId="0" xfId="1" applyNumberFormat="1" applyFont="1" applyBorder="1"/>
    <xf numFmtId="14" fontId="20" fillId="0" borderId="0" xfId="1" applyNumberFormat="1" applyFont="1" applyBorder="1"/>
    <xf numFmtId="0" fontId="20" fillId="0" borderId="0" xfId="0" applyFont="1" applyBorder="1" applyAlignment="1">
      <alignment horizontal="left"/>
    </xf>
    <xf numFmtId="0" fontId="20" fillId="0" borderId="0" xfId="1" applyNumberFormat="1" applyFont="1" applyBorder="1"/>
    <xf numFmtId="14" fontId="20" fillId="0" borderId="0" xfId="0" applyNumberFormat="1" applyFont="1" applyBorder="1"/>
    <xf numFmtId="164" fontId="20" fillId="0" borderId="0" xfId="1" applyNumberFormat="1" applyFont="1" applyBorder="1" applyAlignment="1">
      <alignment horizontal="center"/>
    </xf>
    <xf numFmtId="14" fontId="22" fillId="0" borderId="14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43" fontId="18" fillId="0" borderId="14" xfId="1" applyFont="1" applyBorder="1"/>
    <xf numFmtId="164" fontId="20" fillId="0" borderId="14" xfId="1" applyNumberFormat="1" applyFont="1" applyFill="1" applyBorder="1" applyAlignment="1">
      <alignment horizontal="center"/>
    </xf>
    <xf numFmtId="0" fontId="41" fillId="0" borderId="1" xfId="0" applyFont="1" applyBorder="1"/>
    <xf numFmtId="164" fontId="22" fillId="2" borderId="1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0" fontId="20" fillId="0" borderId="19" xfId="0" applyFont="1" applyFill="1" applyBorder="1"/>
    <xf numFmtId="43" fontId="20" fillId="5" borderId="0" xfId="1" applyFont="1" applyFill="1"/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43" fontId="35" fillId="0" borderId="9" xfId="1" applyFont="1" applyFill="1" applyBorder="1" applyAlignment="1">
      <alignment horizontal="center" vertical="center"/>
    </xf>
    <xf numFmtId="164" fontId="20" fillId="8" borderId="14" xfId="1" applyNumberFormat="1" applyFont="1" applyFill="1" applyBorder="1"/>
    <xf numFmtId="164" fontId="20" fillId="8" borderId="9" xfId="1" applyNumberFormat="1" applyFont="1" applyFill="1" applyBorder="1"/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43" fontId="27" fillId="0" borderId="14" xfId="1" applyFont="1" applyFill="1" applyBorder="1" applyAlignment="1"/>
    <xf numFmtId="43" fontId="37" fillId="0" borderId="14" xfId="1" applyFont="1" applyFill="1" applyBorder="1" applyAlignment="1"/>
    <xf numFmtId="43" fontId="20" fillId="0" borderId="14" xfId="1" applyFont="1" applyBorder="1"/>
    <xf numFmtId="43" fontId="20" fillId="0" borderId="14" xfId="0" applyNumberFormat="1" applyFont="1" applyBorder="1"/>
    <xf numFmtId="0" fontId="41" fillId="0" borderId="9" xfId="0" applyFont="1" applyFill="1" applyBorder="1"/>
    <xf numFmtId="0" fontId="20" fillId="0" borderId="14" xfId="0" applyFont="1" applyBorder="1"/>
    <xf numFmtId="0" fontId="41" fillId="0" borderId="14" xfId="0" applyFont="1" applyBorder="1"/>
    <xf numFmtId="43" fontId="20" fillId="0" borderId="9" xfId="1" applyFont="1" applyBorder="1"/>
    <xf numFmtId="43" fontId="20" fillId="0" borderId="0" xfId="0" applyNumberFormat="1" applyFont="1"/>
    <xf numFmtId="164" fontId="20" fillId="2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164" fontId="20" fillId="8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43" fontId="19" fillId="0" borderId="24" xfId="1" applyFont="1" applyFill="1" applyBorder="1" applyAlignment="1">
      <alignment horizontal="right"/>
    </xf>
    <xf numFmtId="164" fontId="35" fillId="2" borderId="1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4" fillId="4" borderId="14" xfId="1" applyNumberFormat="1" applyFont="1" applyFill="1" applyBorder="1"/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4" borderId="9" xfId="1" applyNumberFormat="1" applyFont="1" applyFill="1" applyBorder="1"/>
    <xf numFmtId="43" fontId="34" fillId="0" borderId="9" xfId="1" applyFont="1" applyFill="1" applyBorder="1"/>
    <xf numFmtId="164" fontId="38" fillId="8" borderId="8" xfId="1" applyNumberFormat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/>
    <xf numFmtId="43" fontId="36" fillId="0" borderId="14" xfId="1" applyFont="1" applyFill="1" applyBorder="1" applyAlignment="1"/>
    <xf numFmtId="164" fontId="27" fillId="0" borderId="14" xfId="1" applyNumberFormat="1" applyFont="1" applyFill="1" applyBorder="1" applyAlignment="1"/>
    <xf numFmtId="0" fontId="25" fillId="0" borderId="14" xfId="0" applyFont="1" applyBorder="1" applyAlignment="1">
      <alignment horizontal="center" wrapText="1"/>
    </xf>
    <xf numFmtId="43" fontId="20" fillId="6" borderId="1" xfId="1" applyFont="1" applyFill="1" applyBorder="1" applyAlignment="1">
      <alignment horizontal="center" wrapText="1"/>
    </xf>
    <xf numFmtId="164" fontId="20" fillId="6" borderId="1" xfId="1" applyNumberFormat="1" applyFont="1" applyFill="1" applyBorder="1" applyAlignment="1">
      <alignment horizontal="center" wrapText="1"/>
    </xf>
    <xf numFmtId="43" fontId="18" fillId="12" borderId="14" xfId="1" applyFont="1" applyFill="1" applyBorder="1" applyAlignment="1"/>
    <xf numFmtId="43" fontId="18" fillId="9" borderId="14" xfId="1" applyFont="1" applyFill="1" applyBorder="1" applyAlignment="1"/>
    <xf numFmtId="43" fontId="18" fillId="9" borderId="9" xfId="1" applyFont="1" applyFill="1" applyBorder="1" applyAlignment="1"/>
    <xf numFmtId="164" fontId="22" fillId="2" borderId="34" xfId="1" applyNumberFormat="1" applyFont="1" applyFill="1" applyBorder="1" applyAlignment="1">
      <alignment horizontal="center" vertical="center"/>
    </xf>
    <xf numFmtId="164" fontId="22" fillId="2" borderId="35" xfId="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164" fontId="17" fillId="0" borderId="0" xfId="1" applyNumberFormat="1" applyFont="1" applyAlignment="1">
      <alignment horizontal="left"/>
    </xf>
    <xf numFmtId="164" fontId="22" fillId="8" borderId="2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left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4" fontId="17" fillId="0" borderId="1" xfId="0" applyNumberFormat="1" applyFont="1" applyBorder="1"/>
    <xf numFmtId="0" fontId="17" fillId="0" borderId="9" xfId="0" applyFont="1" applyBorder="1"/>
    <xf numFmtId="43" fontId="20" fillId="4" borderId="1" xfId="1" applyFont="1" applyFill="1" applyBorder="1"/>
    <xf numFmtId="43" fontId="20" fillId="4" borderId="9" xfId="1" applyFont="1" applyFill="1" applyBorder="1"/>
    <xf numFmtId="14" fontId="20" fillId="0" borderId="1" xfId="0" applyNumberFormat="1" applyFont="1" applyBorder="1"/>
    <xf numFmtId="43" fontId="41" fillId="0" borderId="0" xfId="1" applyFont="1" applyAlignment="1">
      <alignment horizontal="right"/>
    </xf>
    <xf numFmtId="0" fontId="17" fillId="0" borderId="9" xfId="0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14" fontId="20" fillId="0" borderId="14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43" fontId="19" fillId="0" borderId="24" xfId="1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12" borderId="14" xfId="1" applyFont="1" applyFill="1" applyBorder="1"/>
    <xf numFmtId="14" fontId="41" fillId="12" borderId="14" xfId="0" applyNumberFormat="1" applyFont="1" applyFill="1" applyBorder="1" applyAlignment="1">
      <alignment horizontal="center"/>
    </xf>
    <xf numFmtId="43" fontId="19" fillId="12" borderId="14" xfId="1" applyFont="1" applyFill="1" applyBorder="1"/>
    <xf numFmtId="43" fontId="17" fillId="12" borderId="9" xfId="1" applyFont="1" applyFill="1" applyBorder="1"/>
    <xf numFmtId="164" fontId="20" fillId="12" borderId="9" xfId="1" applyNumberFormat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42" fillId="0" borderId="0" xfId="0" applyFont="1" applyAlignment="1">
      <alignment horizontal="right"/>
    </xf>
    <xf numFmtId="0" fontId="47" fillId="0" borderId="0" xfId="0" applyFont="1" applyBorder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164" fontId="20" fillId="2" borderId="22" xfId="1" applyNumberFormat="1" applyFont="1" applyFill="1" applyBorder="1" applyAlignment="1">
      <alignment horizontal="right"/>
    </xf>
    <xf numFmtId="164" fontId="20" fillId="2" borderId="23" xfId="1" applyNumberFormat="1" applyFont="1" applyFill="1" applyBorder="1" applyAlignment="1">
      <alignment horizontal="right"/>
    </xf>
    <xf numFmtId="164" fontId="20" fillId="2" borderId="24" xfId="1" applyNumberFormat="1" applyFont="1" applyFill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 wrapText="1"/>
    </xf>
    <xf numFmtId="0" fontId="44" fillId="0" borderId="10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6" borderId="2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/>
    </xf>
    <xf numFmtId="0" fontId="19" fillId="6" borderId="32" xfId="0" applyFont="1" applyFill="1" applyBorder="1" applyAlignment="1">
      <alignment horizontal="center"/>
    </xf>
    <xf numFmtId="0" fontId="19" fillId="6" borderId="22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/>
    </xf>
    <xf numFmtId="0" fontId="19" fillId="6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5" borderId="28" xfId="1" applyFont="1" applyFill="1" applyBorder="1" applyAlignment="1">
      <alignment horizontal="center" vertical="center" wrapText="1"/>
    </xf>
    <xf numFmtId="43" fontId="19" fillId="5" borderId="30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3"/>
  <sheetViews>
    <sheetView tabSelected="1" workbookViewId="0">
      <pane ySplit="2" topLeftCell="A3" activePane="bottomLeft" state="frozen"/>
      <selection pane="bottomLeft" activeCell="Q24" sqref="Q24"/>
    </sheetView>
  </sheetViews>
  <sheetFormatPr defaultRowHeight="11.25"/>
  <cols>
    <col min="1" max="1" width="12.28515625" style="8" customWidth="1"/>
    <col min="2" max="2" width="9" style="353" customWidth="1"/>
    <col min="3" max="3" width="61.85546875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10.5703125" style="2" customWidth="1"/>
    <col min="9" max="9" width="10" style="2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5.28515625" style="3" customWidth="1"/>
    <col min="18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65" t="s">
        <v>1</v>
      </c>
      <c r="B1" s="567" t="s">
        <v>2</v>
      </c>
      <c r="C1" s="569" t="s">
        <v>0</v>
      </c>
      <c r="D1" s="571" t="s">
        <v>62</v>
      </c>
      <c r="E1" s="560" t="s">
        <v>82</v>
      </c>
      <c r="F1" s="561"/>
      <c r="G1" s="561"/>
      <c r="H1" s="561"/>
      <c r="I1" s="561"/>
      <c r="J1" s="561"/>
      <c r="K1" s="561"/>
      <c r="L1" s="556" t="s">
        <v>363</v>
      </c>
      <c r="M1" s="556"/>
      <c r="N1" s="554" t="s">
        <v>503</v>
      </c>
      <c r="O1" s="555"/>
      <c r="P1" s="557" t="s">
        <v>29</v>
      </c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9"/>
    </row>
    <row r="2" spans="1:27" ht="12" thickBot="1">
      <c r="A2" s="566"/>
      <c r="B2" s="568"/>
      <c r="C2" s="570"/>
      <c r="D2" s="572"/>
      <c r="E2" s="89" t="s">
        <v>91</v>
      </c>
      <c r="F2" s="89" t="s">
        <v>3</v>
      </c>
      <c r="G2" s="89" t="s">
        <v>139</v>
      </c>
      <c r="H2" s="89" t="s">
        <v>92</v>
      </c>
      <c r="I2" s="89" t="s">
        <v>93</v>
      </c>
      <c r="J2" s="89" t="s">
        <v>94</v>
      </c>
      <c r="K2" s="99" t="s">
        <v>137</v>
      </c>
      <c r="L2" s="67" t="s">
        <v>23</v>
      </c>
      <c r="M2" s="146" t="s">
        <v>68</v>
      </c>
      <c r="N2" s="138" t="s">
        <v>23</v>
      </c>
      <c r="O2" s="98" t="s">
        <v>138</v>
      </c>
      <c r="P2" s="147">
        <v>1</v>
      </c>
      <c r="Q2" s="147" t="s">
        <v>218</v>
      </c>
      <c r="R2" s="147" t="s">
        <v>219</v>
      </c>
      <c r="S2" s="147" t="s">
        <v>220</v>
      </c>
      <c r="T2" s="147" t="s">
        <v>221</v>
      </c>
      <c r="U2" s="147" t="s">
        <v>374</v>
      </c>
      <c r="V2" s="147" t="s">
        <v>375</v>
      </c>
      <c r="W2" s="147" t="s">
        <v>376</v>
      </c>
      <c r="X2" s="147" t="s">
        <v>377</v>
      </c>
      <c r="Y2" s="147"/>
      <c r="Z2" s="147"/>
      <c r="AA2" s="148"/>
    </row>
    <row r="3" spans="1:27" s="5" customFormat="1">
      <c r="A3" s="469" t="s">
        <v>563</v>
      </c>
      <c r="B3" s="529">
        <v>37792</v>
      </c>
      <c r="C3" s="318" t="s">
        <v>546</v>
      </c>
      <c r="D3" s="319">
        <v>14423.38</v>
      </c>
      <c r="E3" s="320">
        <f>'2-δικαιώμ'!M3</f>
        <v>155.40074200000001</v>
      </c>
      <c r="F3" s="321">
        <f>'3-φύλλα2α'!F3</f>
        <v>8.7900000000000009</v>
      </c>
      <c r="G3" s="321">
        <f>'4-πολλυπρ'!P3</f>
        <v>0</v>
      </c>
      <c r="H3" s="319">
        <f>'5-αντίγρ'!M3</f>
        <v>22.997599999999998</v>
      </c>
      <c r="I3" s="319">
        <f>'6-μεταγρ'!I3</f>
        <v>9.69</v>
      </c>
      <c r="J3" s="319">
        <f>'7-προςΔΟΥ'!E3</f>
        <v>6.46</v>
      </c>
      <c r="K3" s="319"/>
      <c r="L3" s="320">
        <f t="shared" ref="L3:L6" si="0">E3+F3+G3+H3+I3+J3+K3</f>
        <v>203.33834200000001</v>
      </c>
      <c r="M3" s="320">
        <v>328.48</v>
      </c>
      <c r="N3" s="322">
        <f>M3-P3-'8-κ-15-17'!AE3-'14-βιβλΕσ'!L3-3</f>
        <v>183.56880500000003</v>
      </c>
      <c r="O3" s="322">
        <f t="shared" ref="O3:O6" si="1">L3-N3</f>
        <v>19.769536999999985</v>
      </c>
      <c r="P3" s="344">
        <f>'1β-ΤΑΧΔΙΚκλπ'!D2</f>
        <v>0</v>
      </c>
      <c r="Q3" s="323"/>
      <c r="R3" s="323"/>
      <c r="S3" s="323"/>
      <c r="T3" s="323"/>
      <c r="U3" s="323"/>
      <c r="V3" s="323"/>
      <c r="W3" s="323"/>
      <c r="X3" s="323"/>
      <c r="Y3" s="323"/>
      <c r="Z3" s="76"/>
      <c r="AA3" s="76"/>
    </row>
    <row r="4" spans="1:27" s="5" customFormat="1" ht="12" thickBot="1">
      <c r="A4" s="470"/>
      <c r="B4" s="471"/>
      <c r="C4" s="378" t="s">
        <v>567</v>
      </c>
      <c r="D4" s="373">
        <v>22222.22</v>
      </c>
      <c r="E4" s="379">
        <f>'2-δικαιώμ'!M4</f>
        <v>234.94891000000007</v>
      </c>
      <c r="F4" s="379">
        <f>'3-φύλλα2α'!F4</f>
        <v>8.7900000000000009</v>
      </c>
      <c r="G4" s="379">
        <f>'4-πολλυπρ'!P4</f>
        <v>0</v>
      </c>
      <c r="H4" s="373">
        <f>'5-αντίγρ'!M4</f>
        <v>0</v>
      </c>
      <c r="I4" s="373">
        <f>'6-μεταγρ'!I4</f>
        <v>0</v>
      </c>
      <c r="J4" s="373">
        <f>'7-προςΔΟΥ'!E4</f>
        <v>6.46</v>
      </c>
      <c r="K4" s="373"/>
      <c r="L4" s="379">
        <f t="shared" si="0"/>
        <v>250.19891000000007</v>
      </c>
      <c r="M4" s="379"/>
      <c r="N4" s="374"/>
      <c r="O4" s="374">
        <f t="shared" si="1"/>
        <v>250.19891000000007</v>
      </c>
      <c r="P4" s="427">
        <f>'1β-ΤΑΧΔΙΚκλπ'!D3</f>
        <v>0</v>
      </c>
      <c r="Q4" s="494"/>
      <c r="R4" s="494"/>
      <c r="S4" s="494"/>
      <c r="T4" s="494"/>
      <c r="U4" s="494"/>
      <c r="V4" s="494"/>
      <c r="W4" s="494"/>
      <c r="X4" s="323"/>
      <c r="Y4" s="323"/>
      <c r="Z4" s="76"/>
      <c r="AA4" s="76"/>
    </row>
    <row r="5" spans="1:27" s="5" customFormat="1">
      <c r="A5" s="527" t="s">
        <v>564</v>
      </c>
      <c r="B5" s="529">
        <v>38385</v>
      </c>
      <c r="C5" s="318" t="s">
        <v>547</v>
      </c>
      <c r="D5" s="319">
        <v>5727.22</v>
      </c>
      <c r="E5" s="321">
        <f>'2-δικαιώμ'!M5</f>
        <v>66.699910000000003</v>
      </c>
      <c r="F5" s="321">
        <f>'3-φύλλα2α'!F5</f>
        <v>11.72</v>
      </c>
      <c r="G5" s="321">
        <f>'4-πολλυπρ'!P5</f>
        <v>0</v>
      </c>
      <c r="H5" s="325">
        <f>'5-αντίγρ'!M5</f>
        <v>28.746999999999996</v>
      </c>
      <c r="I5" s="325">
        <f>'6-μεταγρ'!I5</f>
        <v>9.69</v>
      </c>
      <c r="J5" s="325">
        <f>'7-προςΔΟΥ'!E5</f>
        <v>6.46</v>
      </c>
      <c r="K5" s="325"/>
      <c r="L5" s="321">
        <f t="shared" si="0"/>
        <v>123.31690999999999</v>
      </c>
      <c r="M5" s="321">
        <v>177.03</v>
      </c>
      <c r="N5" s="322">
        <f>M5-P5-'8-κ-15-17'!AE5-'14-βιβλΕσ'!L5-3</f>
        <v>114.45404500000001</v>
      </c>
      <c r="O5" s="322">
        <f t="shared" si="1"/>
        <v>8.8628649999999851</v>
      </c>
      <c r="P5" s="346">
        <f>'1β-ΤΑΧΔΙΚκλπ'!D4</f>
        <v>0</v>
      </c>
      <c r="Q5" s="426"/>
      <c r="R5" s="426"/>
      <c r="S5" s="426"/>
      <c r="T5" s="426"/>
      <c r="U5" s="426"/>
      <c r="V5" s="426"/>
      <c r="W5" s="426"/>
      <c r="X5" s="323"/>
      <c r="Y5" s="323"/>
      <c r="Z5" s="76"/>
      <c r="AA5" s="76"/>
    </row>
    <row r="6" spans="1:27" s="5" customFormat="1" ht="12" thickBot="1">
      <c r="A6" s="528"/>
      <c r="B6" s="471"/>
      <c r="C6" s="378" t="s">
        <v>548</v>
      </c>
      <c r="D6" s="373">
        <v>3503.33</v>
      </c>
      <c r="E6" s="379">
        <f>'2-δικαιώμ'!M6</f>
        <v>44.016232000000002</v>
      </c>
      <c r="F6" s="379">
        <f>'3-φύλλα2α'!F6</f>
        <v>11.72</v>
      </c>
      <c r="G6" s="379">
        <f>'4-πολλυπρ'!P6</f>
        <v>0</v>
      </c>
      <c r="H6" s="373">
        <f>'5-αντίγρ'!M6</f>
        <v>0</v>
      </c>
      <c r="I6" s="373">
        <f>'6-μεταγρ'!I6</f>
        <v>0</v>
      </c>
      <c r="J6" s="373">
        <f>'7-προςΔΟΥ'!E6</f>
        <v>6.46</v>
      </c>
      <c r="K6" s="373"/>
      <c r="L6" s="379">
        <f t="shared" si="0"/>
        <v>62.196232000000002</v>
      </c>
      <c r="M6" s="379"/>
      <c r="N6" s="374"/>
      <c r="O6" s="374">
        <f t="shared" si="1"/>
        <v>62.196232000000002</v>
      </c>
      <c r="P6" s="427">
        <f>'1β-ΤΑΧΔΙΚκλπ'!D5</f>
        <v>0</v>
      </c>
      <c r="Q6" s="494"/>
      <c r="R6" s="494"/>
      <c r="S6" s="494"/>
      <c r="T6" s="494"/>
      <c r="U6" s="494"/>
      <c r="V6" s="494"/>
      <c r="W6" s="323"/>
      <c r="X6" s="323"/>
      <c r="Y6" s="323"/>
      <c r="Z6" s="76"/>
      <c r="AA6" s="76"/>
    </row>
    <row r="7" spans="1:27">
      <c r="A7" s="563" t="s">
        <v>47</v>
      </c>
      <c r="B7" s="564"/>
      <c r="C7" s="564"/>
      <c r="D7" s="564"/>
      <c r="E7" s="380">
        <f t="shared" ref="E7:O7" si="2">SUM(E3:E6)</f>
        <v>501.0657940000001</v>
      </c>
      <c r="F7" s="380">
        <f t="shared" si="2"/>
        <v>41.02</v>
      </c>
      <c r="G7" s="380">
        <f t="shared" si="2"/>
        <v>0</v>
      </c>
      <c r="H7" s="380">
        <f t="shared" si="2"/>
        <v>51.744599999999991</v>
      </c>
      <c r="I7" s="380">
        <f t="shared" si="2"/>
        <v>19.38</v>
      </c>
      <c r="J7" s="380">
        <f t="shared" si="2"/>
        <v>25.84</v>
      </c>
      <c r="K7" s="380">
        <f t="shared" si="2"/>
        <v>0</v>
      </c>
      <c r="L7" s="380">
        <f t="shared" si="2"/>
        <v>639.0503940000001</v>
      </c>
      <c r="M7" s="380">
        <f t="shared" si="2"/>
        <v>505.51</v>
      </c>
      <c r="N7" s="380">
        <f t="shared" si="2"/>
        <v>298.02285000000006</v>
      </c>
      <c r="O7" s="380">
        <f t="shared" si="2"/>
        <v>341.02754400000009</v>
      </c>
    </row>
    <row r="8" spans="1:27">
      <c r="C8" s="525"/>
    </row>
    <row r="9" spans="1:27">
      <c r="C9" s="525"/>
      <c r="D9" s="8"/>
      <c r="P9" s="191" t="s">
        <v>97</v>
      </c>
      <c r="Q9" s="124"/>
      <c r="R9" s="124"/>
      <c r="S9" s="124"/>
      <c r="T9" s="130"/>
      <c r="U9" s="130"/>
      <c r="V9" s="130"/>
      <c r="W9" s="130"/>
      <c r="X9" s="130"/>
      <c r="Z9" s="124"/>
      <c r="AA9" s="124"/>
    </row>
    <row r="10" spans="1:27">
      <c r="C10" s="553" t="s">
        <v>559</v>
      </c>
      <c r="D10" s="8"/>
      <c r="K10" s="205" t="s">
        <v>470</v>
      </c>
      <c r="L10" s="8"/>
      <c r="M10" s="8"/>
      <c r="P10" s="8"/>
      <c r="Q10" s="114" t="s">
        <v>368</v>
      </c>
      <c r="R10" s="114"/>
      <c r="S10" s="114"/>
      <c r="T10" s="126"/>
      <c r="U10" s="130"/>
      <c r="V10" s="130"/>
      <c r="W10" s="130"/>
      <c r="X10" s="130"/>
      <c r="Z10" s="125"/>
      <c r="AA10" s="114"/>
    </row>
    <row r="11" spans="1:27">
      <c r="C11" s="552" t="s">
        <v>560</v>
      </c>
      <c r="K11" s="150" t="s">
        <v>222</v>
      </c>
      <c r="L11" s="116"/>
      <c r="M11" s="116"/>
      <c r="P11" s="8"/>
      <c r="Q11" s="114"/>
      <c r="R11" s="114" t="s">
        <v>134</v>
      </c>
      <c r="S11" s="114"/>
      <c r="T11" s="130"/>
      <c r="U11" s="130"/>
      <c r="V11" s="130"/>
      <c r="W11" s="130"/>
      <c r="X11" s="130"/>
      <c r="Z11" s="114"/>
    </row>
    <row r="12" spans="1:27">
      <c r="C12" s="525"/>
      <c r="D12" s="8"/>
      <c r="K12" s="204" t="s">
        <v>223</v>
      </c>
      <c r="P12" s="8"/>
      <c r="S12" s="114" t="s">
        <v>367</v>
      </c>
      <c r="T12" s="93"/>
      <c r="U12" s="93"/>
      <c r="V12" s="93"/>
      <c r="W12" s="93"/>
      <c r="X12" s="93"/>
    </row>
    <row r="13" spans="1:27">
      <c r="C13" s="525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T13" s="114" t="s">
        <v>369</v>
      </c>
      <c r="U13" s="130"/>
      <c r="V13" s="130"/>
      <c r="W13" s="130"/>
      <c r="X13" s="130"/>
    </row>
    <row r="14" spans="1:27">
      <c r="C14" s="525"/>
      <c r="D14" s="360"/>
      <c r="P14" s="8"/>
      <c r="T14" s="93"/>
      <c r="U14" s="130" t="s">
        <v>370</v>
      </c>
      <c r="V14" s="130"/>
      <c r="W14" s="130"/>
      <c r="X14" s="130"/>
    </row>
    <row r="15" spans="1:27">
      <c r="C15" s="525"/>
      <c r="P15" s="8"/>
      <c r="T15" s="93"/>
      <c r="U15" s="93"/>
      <c r="V15" s="130" t="s">
        <v>371</v>
      </c>
      <c r="W15" s="93"/>
      <c r="X15" s="93"/>
    </row>
    <row r="16" spans="1:27">
      <c r="C16" s="525"/>
      <c r="F16" s="359"/>
      <c r="P16" s="8"/>
      <c r="T16" s="93"/>
      <c r="U16" s="93"/>
      <c r="V16" s="93"/>
      <c r="W16" s="206" t="s">
        <v>372</v>
      </c>
      <c r="X16" s="93"/>
    </row>
    <row r="17" spans="1:25">
      <c r="C17" s="525"/>
      <c r="U17" s="130"/>
      <c r="V17" s="130"/>
      <c r="W17" s="93"/>
      <c r="X17" s="94" t="s">
        <v>373</v>
      </c>
      <c r="Y17" s="130"/>
    </row>
    <row r="18" spans="1:25">
      <c r="C18" s="525"/>
    </row>
    <row r="19" spans="1:25">
      <c r="C19" s="525"/>
      <c r="H19" s="164" t="s">
        <v>543</v>
      </c>
      <c r="I19" s="8" t="s">
        <v>249</v>
      </c>
      <c r="J19" s="526" t="s">
        <v>549</v>
      </c>
      <c r="K19" s="394"/>
      <c r="L19" s="562" t="s">
        <v>514</v>
      </c>
      <c r="M19" s="562"/>
    </row>
    <row r="20" spans="1:25">
      <c r="C20" s="532" t="s">
        <v>561</v>
      </c>
      <c r="E20" s="360" t="s">
        <v>563</v>
      </c>
      <c r="F20" s="4">
        <v>328.48</v>
      </c>
      <c r="G20" s="2" t="s">
        <v>314</v>
      </c>
      <c r="H20" s="4">
        <v>3</v>
      </c>
      <c r="I20" s="4"/>
      <c r="J20" s="4">
        <v>3</v>
      </c>
      <c r="K20" s="4"/>
      <c r="L20" s="4">
        <v>3</v>
      </c>
      <c r="M20" s="4">
        <v>3</v>
      </c>
      <c r="N20" s="4"/>
      <c r="O20" s="4"/>
      <c r="P20" s="4"/>
    </row>
    <row r="21" spans="1:25">
      <c r="C21" s="531" t="s">
        <v>551</v>
      </c>
      <c r="E21" s="395"/>
      <c r="G21" s="2" t="s">
        <v>362</v>
      </c>
      <c r="H21" s="4">
        <v>111.78</v>
      </c>
      <c r="I21" s="4"/>
      <c r="J21" s="4">
        <v>111.78</v>
      </c>
      <c r="K21" s="4"/>
      <c r="L21" s="4">
        <v>111.78</v>
      </c>
      <c r="M21" s="4">
        <v>172.22</v>
      </c>
      <c r="N21" s="4"/>
      <c r="O21" s="4"/>
      <c r="P21" s="4"/>
    </row>
    <row r="22" spans="1:25">
      <c r="C22" s="531" t="s">
        <v>550</v>
      </c>
      <c r="E22" s="360"/>
      <c r="G22" s="2" t="s">
        <v>77</v>
      </c>
      <c r="H22" s="4"/>
      <c r="I22" s="4"/>
      <c r="J22" s="4"/>
      <c r="K22" s="4"/>
      <c r="L22" s="4"/>
      <c r="M22" s="4"/>
      <c r="N22" s="4"/>
      <c r="O22" s="4"/>
      <c r="P22" s="4"/>
      <c r="R22" s="8"/>
    </row>
    <row r="23" spans="1:25">
      <c r="C23" s="525"/>
      <c r="G23" s="2" t="s">
        <v>515</v>
      </c>
      <c r="H23" s="4">
        <v>2.93</v>
      </c>
      <c r="I23" s="4"/>
      <c r="J23" s="4">
        <v>2.93</v>
      </c>
      <c r="K23" s="4"/>
      <c r="L23" s="4">
        <v>2.93</v>
      </c>
      <c r="M23" s="4">
        <v>2.93</v>
      </c>
      <c r="N23" s="4"/>
      <c r="O23" s="4"/>
      <c r="P23" s="4"/>
      <c r="R23" s="8"/>
    </row>
    <row r="24" spans="1:25">
      <c r="C24" s="525" t="s">
        <v>552</v>
      </c>
      <c r="G24" s="359" t="s">
        <v>516</v>
      </c>
      <c r="H24" s="476">
        <v>8.8000000000000007</v>
      </c>
      <c r="I24" s="4"/>
      <c r="J24" s="4">
        <v>10.56</v>
      </c>
      <c r="K24" s="4"/>
      <c r="L24" s="4">
        <v>10.56</v>
      </c>
      <c r="M24" s="4">
        <v>10.56</v>
      </c>
      <c r="N24" s="4"/>
      <c r="O24" s="4"/>
      <c r="P24" s="4"/>
      <c r="R24" s="2"/>
    </row>
    <row r="25" spans="1:25">
      <c r="C25" s="525"/>
      <c r="G25" s="365" t="s">
        <v>517</v>
      </c>
      <c r="H25" s="476">
        <v>168.85</v>
      </c>
      <c r="I25" s="4">
        <v>27.55</v>
      </c>
      <c r="J25" s="4">
        <v>169.2</v>
      </c>
      <c r="K25" s="4"/>
      <c r="L25" s="4">
        <v>169.2</v>
      </c>
      <c r="M25" s="4">
        <v>262.77999999999997</v>
      </c>
      <c r="N25" s="4"/>
      <c r="O25" s="4"/>
      <c r="P25" s="4"/>
      <c r="R25" s="2"/>
    </row>
    <row r="26" spans="1:25">
      <c r="C26" s="525"/>
      <c r="G26" s="2" t="s">
        <v>518</v>
      </c>
      <c r="H26" s="476">
        <v>7.05</v>
      </c>
      <c r="I26" s="4"/>
      <c r="J26" s="4">
        <v>8.7899999999999991</v>
      </c>
      <c r="K26" s="4"/>
      <c r="L26" s="4">
        <v>8.7899999999999991</v>
      </c>
      <c r="M26" s="4">
        <v>8.7899999999999991</v>
      </c>
      <c r="N26" s="4"/>
      <c r="O26" s="4"/>
      <c r="P26" s="4"/>
    </row>
    <row r="27" spans="1:25">
      <c r="C27" s="525"/>
      <c r="G27" s="2" t="s">
        <v>92</v>
      </c>
      <c r="H27" s="4">
        <v>25.84</v>
      </c>
      <c r="I27" s="4">
        <v>2.84</v>
      </c>
      <c r="J27" s="4">
        <v>25.84</v>
      </c>
      <c r="K27" s="4"/>
      <c r="L27" s="4">
        <v>25.84</v>
      </c>
      <c r="M27" s="4"/>
      <c r="N27" s="4"/>
      <c r="O27" s="4"/>
      <c r="P27" s="4"/>
    </row>
    <row r="28" spans="1:25">
      <c r="C28" s="525"/>
      <c r="G28" s="194" t="s">
        <v>505</v>
      </c>
      <c r="H28" s="194">
        <v>0.23</v>
      </c>
      <c r="I28" s="4"/>
      <c r="J28" s="4"/>
      <c r="K28" s="4"/>
      <c r="L28" s="4"/>
      <c r="M28" s="4"/>
      <c r="N28" s="4"/>
      <c r="O28" s="4"/>
      <c r="P28" s="4"/>
    </row>
    <row r="29" spans="1:25">
      <c r="C29" s="525"/>
      <c r="H29" s="164">
        <f>SUM(H20:H28)</f>
        <v>328.48</v>
      </c>
      <c r="I29" s="164">
        <f>SUM(I20:I28)</f>
        <v>30.39</v>
      </c>
      <c r="J29" s="164">
        <f>SUM(J20:J28)</f>
        <v>332.1</v>
      </c>
      <c r="K29" s="164"/>
      <c r="L29" s="164">
        <f>SUM(L20:L28)</f>
        <v>332.1</v>
      </c>
      <c r="M29" s="164">
        <f>SUM(M20:M28)</f>
        <v>460.28000000000003</v>
      </c>
      <c r="N29" s="396">
        <f>SUM(L29:M29)</f>
        <v>792.38000000000011</v>
      </c>
      <c r="O29" s="127"/>
      <c r="P29" s="2"/>
      <c r="R29" s="2"/>
    </row>
    <row r="30" spans="1:25">
      <c r="A30" s="60"/>
      <c r="B30" s="367"/>
      <c r="C30" s="525"/>
      <c r="H30" s="2">
        <f>F20-H29</f>
        <v>0</v>
      </c>
      <c r="R30" s="2"/>
    </row>
    <row r="32" spans="1:25">
      <c r="F32" s="538" t="s">
        <v>558</v>
      </c>
      <c r="H32" s="164" t="s">
        <v>543</v>
      </c>
      <c r="I32" s="8" t="s">
        <v>249</v>
      </c>
      <c r="J32" s="526" t="s">
        <v>549</v>
      </c>
      <c r="K32" s="394"/>
      <c r="L32" s="562" t="s">
        <v>514</v>
      </c>
      <c r="M32" s="562"/>
    </row>
    <row r="33" spans="3:14">
      <c r="C33" s="532" t="s">
        <v>562</v>
      </c>
      <c r="E33" s="360" t="s">
        <v>564</v>
      </c>
      <c r="F33" s="476">
        <v>250</v>
      </c>
      <c r="G33" s="2" t="s">
        <v>314</v>
      </c>
      <c r="H33" s="4">
        <v>3</v>
      </c>
      <c r="I33" s="4"/>
      <c r="J33" s="4">
        <v>3</v>
      </c>
      <c r="K33" s="4"/>
      <c r="L33" s="4">
        <v>3</v>
      </c>
      <c r="M33" s="4">
        <v>3</v>
      </c>
      <c r="N33" s="4"/>
    </row>
    <row r="34" spans="3:14">
      <c r="C34" s="531" t="s">
        <v>555</v>
      </c>
      <c r="E34" s="395"/>
      <c r="G34" s="2" t="s">
        <v>362</v>
      </c>
      <c r="H34" s="4">
        <v>44.39</v>
      </c>
      <c r="I34" s="4"/>
      <c r="J34" s="4">
        <v>44.39</v>
      </c>
      <c r="K34" s="4"/>
      <c r="L34" s="4">
        <v>44.39</v>
      </c>
      <c r="M34" s="4">
        <v>25.83</v>
      </c>
      <c r="N34" s="4"/>
    </row>
    <row r="35" spans="3:14">
      <c r="C35" s="531" t="s">
        <v>556</v>
      </c>
      <c r="E35" s="360"/>
      <c r="G35" s="2" t="s">
        <v>77</v>
      </c>
      <c r="H35" s="4"/>
      <c r="I35" s="4"/>
      <c r="J35" s="4"/>
      <c r="K35" s="4"/>
      <c r="L35" s="4"/>
      <c r="M35" s="4"/>
      <c r="N35" s="4"/>
    </row>
    <row r="36" spans="3:14">
      <c r="G36" s="2" t="s">
        <v>515</v>
      </c>
      <c r="H36" s="4">
        <v>2.93</v>
      </c>
      <c r="I36" s="4"/>
      <c r="J36" s="4">
        <v>2.93</v>
      </c>
      <c r="K36" s="4"/>
      <c r="L36" s="4">
        <v>2.93</v>
      </c>
      <c r="M36" s="4">
        <v>2.93</v>
      </c>
      <c r="N36" s="4"/>
    </row>
    <row r="37" spans="3:14">
      <c r="C37" s="525" t="s">
        <v>557</v>
      </c>
      <c r="G37" s="359" t="s">
        <v>516</v>
      </c>
      <c r="H37" s="476">
        <v>8.8000000000000007</v>
      </c>
      <c r="I37" s="4"/>
      <c r="J37" s="4">
        <v>10.56</v>
      </c>
      <c r="K37" s="4"/>
      <c r="L37" s="4">
        <v>10.56</v>
      </c>
      <c r="M37" s="4">
        <v>10.56</v>
      </c>
      <c r="N37" s="4"/>
    </row>
    <row r="38" spans="3:14">
      <c r="G38" s="365" t="s">
        <v>517</v>
      </c>
      <c r="H38" s="476">
        <v>64.5</v>
      </c>
      <c r="I38" s="4">
        <v>11.61</v>
      </c>
      <c r="J38" s="4">
        <v>64.84</v>
      </c>
      <c r="K38" s="4"/>
      <c r="L38" s="4">
        <v>64.84</v>
      </c>
      <c r="M38" s="4">
        <v>36.119999999999997</v>
      </c>
      <c r="N38" s="4"/>
    </row>
    <row r="39" spans="3:14">
      <c r="G39" s="2" t="s">
        <v>518</v>
      </c>
      <c r="H39" s="198">
        <v>14.65</v>
      </c>
      <c r="I39" s="4"/>
      <c r="J39" s="4">
        <v>11.72</v>
      </c>
      <c r="K39" s="4"/>
      <c r="L39" s="4">
        <v>11.72</v>
      </c>
      <c r="M39" s="4">
        <v>11.72</v>
      </c>
      <c r="N39" s="4"/>
    </row>
    <row r="40" spans="3:14">
      <c r="G40" s="2" t="s">
        <v>92</v>
      </c>
      <c r="H40" s="198">
        <v>38.76</v>
      </c>
      <c r="I40" s="4">
        <v>3.55</v>
      </c>
      <c r="J40" s="4">
        <v>32.299999999999997</v>
      </c>
      <c r="K40" s="4"/>
      <c r="L40" s="4">
        <v>32.299999999999997</v>
      </c>
      <c r="M40" s="4">
        <v>32.299999999999997</v>
      </c>
      <c r="N40" s="4"/>
    </row>
    <row r="41" spans="3:14">
      <c r="G41" s="194" t="s">
        <v>505</v>
      </c>
      <c r="H41" s="194"/>
      <c r="I41" s="4"/>
      <c r="J41" s="4"/>
      <c r="K41" s="4"/>
      <c r="L41" s="4"/>
      <c r="M41" s="4"/>
      <c r="N41" s="4"/>
    </row>
    <row r="42" spans="3:14">
      <c r="H42" s="164">
        <f>SUM(H33:H41)</f>
        <v>177.03</v>
      </c>
      <c r="I42" s="164">
        <f>SUM(I33:I41)</f>
        <v>15.16</v>
      </c>
      <c r="J42" s="164">
        <f>SUM(J33:J41)</f>
        <v>169.74</v>
      </c>
      <c r="K42" s="164"/>
      <c r="L42" s="164">
        <f>SUM(L33:L41)</f>
        <v>169.74</v>
      </c>
      <c r="M42" s="164">
        <f>SUM(M33:M41)</f>
        <v>122.46</v>
      </c>
      <c r="N42" s="396">
        <f>SUM(L42:M42)</f>
        <v>292.2</v>
      </c>
    </row>
    <row r="43" spans="3:14">
      <c r="H43" s="2">
        <f>F33-H42</f>
        <v>72.97</v>
      </c>
    </row>
  </sheetData>
  <mergeCells count="11">
    <mergeCell ref="L32:M32"/>
    <mergeCell ref="A7:D7"/>
    <mergeCell ref="A1:A2"/>
    <mergeCell ref="B1:B2"/>
    <mergeCell ref="C1:C2"/>
    <mergeCell ref="D1:D2"/>
    <mergeCell ref="N1:O1"/>
    <mergeCell ref="L1:M1"/>
    <mergeCell ref="P1:AA1"/>
    <mergeCell ref="E1:K1"/>
    <mergeCell ref="L19:M19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3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4" t="s">
        <v>19</v>
      </c>
      <c r="B1" s="706" t="s">
        <v>347</v>
      </c>
      <c r="C1" s="706" t="s">
        <v>84</v>
      </c>
      <c r="D1" s="708" t="s">
        <v>348</v>
      </c>
      <c r="E1" s="709"/>
      <c r="F1" s="709"/>
      <c r="G1" s="710" t="s">
        <v>318</v>
      </c>
      <c r="H1" s="711"/>
      <c r="I1" s="700" t="s">
        <v>319</v>
      </c>
      <c r="J1" s="700"/>
      <c r="K1" s="249"/>
      <c r="L1" s="250"/>
      <c r="M1" s="701" t="s">
        <v>349</v>
      </c>
      <c r="N1" s="701"/>
      <c r="O1" s="701"/>
      <c r="P1" s="250"/>
      <c r="Q1" s="701" t="s">
        <v>350</v>
      </c>
      <c r="R1" s="701"/>
      <c r="S1" s="701"/>
      <c r="T1" s="701"/>
      <c r="U1" s="251"/>
      <c r="V1" s="702" t="s">
        <v>318</v>
      </c>
      <c r="W1" s="702" t="s">
        <v>351</v>
      </c>
      <c r="X1" s="702" t="s">
        <v>352</v>
      </c>
      <c r="Y1" s="251"/>
      <c r="Z1" s="694" t="s">
        <v>353</v>
      </c>
      <c r="AA1" s="695"/>
      <c r="AB1" s="695"/>
      <c r="AC1" s="695"/>
      <c r="AD1" s="696"/>
    </row>
    <row r="2" spans="1:30" ht="12" thickBot="1">
      <c r="A2" s="705"/>
      <c r="B2" s="707"/>
      <c r="C2" s="707"/>
      <c r="D2" s="199" t="s">
        <v>325</v>
      </c>
      <c r="E2" s="199" t="s">
        <v>331</v>
      </c>
      <c r="F2" s="141" t="s">
        <v>332</v>
      </c>
      <c r="G2" s="200" t="s">
        <v>354</v>
      </c>
      <c r="H2" s="201" t="s">
        <v>355</v>
      </c>
      <c r="I2" s="200" t="s">
        <v>356</v>
      </c>
      <c r="J2" s="202" t="s">
        <v>357</v>
      </c>
      <c r="K2" s="252" t="s">
        <v>358</v>
      </c>
      <c r="L2" s="253"/>
      <c r="M2" s="254" t="s">
        <v>361</v>
      </c>
      <c r="N2" s="254" t="s">
        <v>359</v>
      </c>
      <c r="O2" s="254" t="s">
        <v>360</v>
      </c>
      <c r="P2" s="253"/>
      <c r="Q2" s="255" t="s">
        <v>361</v>
      </c>
      <c r="R2" s="256">
        <v>1.2999999999999999E-2</v>
      </c>
      <c r="S2" s="256">
        <v>6.4999999999999997E-3</v>
      </c>
      <c r="T2" s="257">
        <v>1.25E-3</v>
      </c>
      <c r="U2" s="258"/>
      <c r="V2" s="703"/>
      <c r="W2" s="703"/>
      <c r="X2" s="703"/>
      <c r="Y2" s="258"/>
      <c r="Z2" s="259" t="s">
        <v>361</v>
      </c>
      <c r="AA2" s="259" t="s">
        <v>359</v>
      </c>
      <c r="AB2" s="260" t="s">
        <v>360</v>
      </c>
      <c r="AC2" s="259" t="s">
        <v>351</v>
      </c>
      <c r="AD2" s="259" t="s">
        <v>352</v>
      </c>
    </row>
    <row r="3" spans="1:30" s="18" customFormat="1">
      <c r="A3" s="203" t="str">
        <f>'1-συμβολαια'!A3</f>
        <v>1ο</v>
      </c>
      <c r="B3" s="121" t="str">
        <f>'1-συμβολαια'!C3</f>
        <v>δωρεά ΨΙΛΗΣ ΚΥΡΙΟΤΗΤΑΣ</v>
      </c>
      <c r="C3" s="203">
        <f>'1-συμβολαια'!D3</f>
        <v>14423.38</v>
      </c>
      <c r="D3" s="28">
        <f>'8-κ-15-17'!D3</f>
        <v>0</v>
      </c>
      <c r="E3" s="28">
        <f>'8-κ-15-17'!M3</f>
        <v>93.75197</v>
      </c>
      <c r="F3" s="28">
        <f>'8-κ-15-17'!V3</f>
        <v>18.029225</v>
      </c>
      <c r="G3" s="28">
        <f>'2-δικαιώμ'!I3</f>
        <v>16.178086799999999</v>
      </c>
      <c r="H3" s="28">
        <f>'2-δικαιώμ'!J3</f>
        <v>0.14650000000000002</v>
      </c>
      <c r="I3" s="28">
        <f>'2-δικαιώμ'!K3</f>
        <v>9.1343259999999997</v>
      </c>
      <c r="J3" s="28">
        <f>'2-δικαιώμ'!L3</f>
        <v>1.8268652000000001</v>
      </c>
      <c r="K3" s="145"/>
      <c r="L3" s="145"/>
      <c r="M3" s="36"/>
      <c r="N3" s="36"/>
      <c r="O3" s="36"/>
      <c r="P3" s="145"/>
      <c r="Q3" s="36"/>
      <c r="R3" s="36"/>
      <c r="S3" s="36"/>
      <c r="T3" s="36"/>
      <c r="U3" s="145"/>
      <c r="V3" s="36">
        <f>'2-δικαιώμ'!I3+'2-δικαιώμ'!J3</f>
        <v>16.324586799999999</v>
      </c>
      <c r="W3" s="36">
        <f>'2-δικαιώμ'!K3</f>
        <v>9.1343259999999997</v>
      </c>
      <c r="X3" s="36">
        <f>'2-δικαιώμ'!L3</f>
        <v>1.8268652000000001</v>
      </c>
      <c r="Y3" s="145"/>
      <c r="Z3" s="36"/>
      <c r="AA3" s="36"/>
      <c r="AB3" s="36"/>
      <c r="AC3" s="36"/>
      <c r="AD3" s="36"/>
    </row>
    <row r="4" spans="1:30" s="18" customFormat="1">
      <c r="A4" s="203">
        <f>'1-συμβολαια'!A4</f>
        <v>0</v>
      </c>
      <c r="B4" s="121" t="str">
        <f>'1-συμβολαια'!C4</f>
        <v>ΧΡΗΣΙΚΤΗΣΙΑ οικοπέδου &amp; οικοδομής = 1940 ΑΓΟΡΑ ΑΤΥΠΟΣ από ;;;???</v>
      </c>
      <c r="C4" s="203">
        <f>'1-συμβολαια'!D4</f>
        <v>22222.22</v>
      </c>
      <c r="D4" s="28">
        <f>'8-κ-15-17'!D4</f>
        <v>0</v>
      </c>
      <c r="E4" s="28">
        <f>'8-κ-15-17'!M4</f>
        <v>144.44443000000001</v>
      </c>
      <c r="F4" s="28">
        <f>'8-κ-15-17'!V4</f>
        <v>27.777775000000002</v>
      </c>
      <c r="G4" s="28">
        <f>'2-δικαιώμ'!I4</f>
        <v>24.600834000000006</v>
      </c>
      <c r="H4" s="28">
        <f>'2-δικαιώμ'!J4</f>
        <v>0.14650000000000002</v>
      </c>
      <c r="I4" s="28">
        <f>'2-δικαιώμ'!K4</f>
        <v>13.813630000000003</v>
      </c>
      <c r="J4" s="28">
        <f>'2-δικαιώμ'!L4</f>
        <v>2.7627260000000007</v>
      </c>
      <c r="K4" s="145"/>
      <c r="L4" s="145"/>
      <c r="M4" s="36"/>
      <c r="N4" s="36"/>
      <c r="O4" s="36"/>
      <c r="P4" s="145"/>
      <c r="Q4" s="36"/>
      <c r="R4" s="36"/>
      <c r="S4" s="36"/>
      <c r="T4" s="36"/>
      <c r="U4" s="145"/>
      <c r="V4" s="36">
        <f>'2-δικαιώμ'!I4+'2-δικαιώμ'!J4</f>
        <v>24.747334000000006</v>
      </c>
      <c r="W4" s="36">
        <f>'2-δικαιώμ'!K4</f>
        <v>13.813630000000003</v>
      </c>
      <c r="X4" s="36">
        <f>'2-δικαιώμ'!L4</f>
        <v>2.7627260000000007</v>
      </c>
      <c r="Y4" s="145"/>
      <c r="Z4" s="36"/>
      <c r="AA4" s="36"/>
      <c r="AB4" s="36"/>
      <c r="AC4" s="36"/>
      <c r="AD4" s="36"/>
    </row>
    <row r="5" spans="1:30" s="18" customFormat="1">
      <c r="A5" s="203" t="str">
        <f>'1-συμβολαια'!A5</f>
        <v>2ο</v>
      </c>
      <c r="B5" s="121" t="str">
        <f>'1-συμβολαια'!C5</f>
        <v>δωρεά</v>
      </c>
      <c r="C5" s="203">
        <f>'1-συμβολαια'!D5</f>
        <v>5727.22</v>
      </c>
      <c r="D5" s="28">
        <f>'8-κ-15-17'!D5</f>
        <v>0</v>
      </c>
      <c r="E5" s="28">
        <f>'8-κ-15-17'!M5</f>
        <v>37.226930000000003</v>
      </c>
      <c r="F5" s="28">
        <f>'8-κ-15-17'!V5</f>
        <v>7.1590250000000006</v>
      </c>
      <c r="G5" s="28">
        <f>'2-δικαιώμ'!I5</f>
        <v>6.7862340000000003</v>
      </c>
      <c r="H5" s="28">
        <f>'2-δικαιώμ'!J5</f>
        <v>0.14650000000000002</v>
      </c>
      <c r="I5" s="28">
        <f>'2-δικαιώμ'!K5</f>
        <v>3.9166300000000001</v>
      </c>
      <c r="J5" s="28">
        <f>'2-δικαιώμ'!L5</f>
        <v>0.78332599999999997</v>
      </c>
      <c r="K5" s="145"/>
      <c r="L5" s="145"/>
      <c r="M5" s="36"/>
      <c r="N5" s="36"/>
      <c r="O5" s="36"/>
      <c r="P5" s="145"/>
      <c r="Q5" s="36"/>
      <c r="R5" s="36"/>
      <c r="S5" s="36"/>
      <c r="T5" s="36"/>
      <c r="U5" s="145"/>
      <c r="V5" s="36">
        <f>'2-δικαιώμ'!I5+'2-δικαιώμ'!J5</f>
        <v>6.932734</v>
      </c>
      <c r="W5" s="36">
        <f>'2-δικαιώμ'!K5</f>
        <v>3.9166300000000001</v>
      </c>
      <c r="X5" s="36">
        <f>'2-δικαιώμ'!L5</f>
        <v>0.78332599999999997</v>
      </c>
      <c r="Y5" s="145"/>
      <c r="Z5" s="36"/>
      <c r="AA5" s="36"/>
      <c r="AB5" s="36"/>
      <c r="AC5" s="36"/>
      <c r="AD5" s="36"/>
    </row>
    <row r="6" spans="1:30" s="18" customFormat="1">
      <c r="A6" s="203">
        <f>'1-συμβολαια'!A6</f>
        <v>0</v>
      </c>
      <c r="B6" s="121" t="str">
        <f>'1-συμβολαια'!C6</f>
        <v>ΧΡΗΣΙΚΤΗΣΙΑ οικοπέδου &amp; οικίας = 1930 πατρός ΔΩΡΕΑ άτυπη</v>
      </c>
      <c r="C6" s="203">
        <f>'1-συμβολαια'!D6</f>
        <v>3503.33</v>
      </c>
      <c r="D6" s="28">
        <f>'8-κ-15-17'!D6</f>
        <v>0</v>
      </c>
      <c r="E6" s="28">
        <f>'8-κ-15-17'!M6</f>
        <v>22.771645000000003</v>
      </c>
      <c r="F6" s="28">
        <f>'8-κ-15-17'!V6</f>
        <v>4.3791624999999996</v>
      </c>
      <c r="G6" s="28">
        <f>'2-δικαιώμ'!I6</f>
        <v>4.3844327999999999</v>
      </c>
      <c r="H6" s="28">
        <f>'2-δικαιώμ'!J6</f>
        <v>0.14650000000000002</v>
      </c>
      <c r="I6" s="28">
        <f>'2-δικαιώμ'!K6</f>
        <v>2.5822960000000004</v>
      </c>
      <c r="J6" s="28">
        <f>'2-δικαιώμ'!L6</f>
        <v>0.51645920000000001</v>
      </c>
      <c r="K6" s="145"/>
      <c r="L6" s="145"/>
      <c r="M6" s="36"/>
      <c r="N6" s="36"/>
      <c r="O6" s="36"/>
      <c r="P6" s="145"/>
      <c r="Q6" s="36"/>
      <c r="R6" s="36"/>
      <c r="S6" s="36"/>
      <c r="T6" s="36"/>
      <c r="U6" s="145"/>
      <c r="V6" s="36">
        <f>'2-δικαιώμ'!I6+'2-δικαιώμ'!J6</f>
        <v>4.5309327999999995</v>
      </c>
      <c r="W6" s="36">
        <f>'2-δικαιώμ'!K6</f>
        <v>2.5822960000000004</v>
      </c>
      <c r="X6" s="36">
        <f>'2-δικαιώμ'!L6</f>
        <v>0.51645920000000001</v>
      </c>
      <c r="Y6" s="145"/>
      <c r="Z6" s="36"/>
      <c r="AA6" s="36"/>
      <c r="AB6" s="36"/>
      <c r="AC6" s="36"/>
      <c r="AD6" s="36"/>
    </row>
    <row r="7" spans="1:30">
      <c r="A7" s="697" t="str">
        <f>'1-συμβολαια'!A7</f>
        <v>σύνολο</v>
      </c>
      <c r="B7" s="698"/>
      <c r="C7" s="699"/>
      <c r="D7" s="303">
        <f t="shared" ref="D7:J7" si="0">SUM(D3:D6)</f>
        <v>0</v>
      </c>
      <c r="E7" s="303">
        <f t="shared" si="0"/>
        <v>298.194975</v>
      </c>
      <c r="F7" s="303">
        <f t="shared" si="0"/>
        <v>57.345187500000002</v>
      </c>
      <c r="G7" s="303">
        <f t="shared" si="0"/>
        <v>51.949587600000008</v>
      </c>
      <c r="H7" s="303">
        <f t="shared" si="0"/>
        <v>0.58600000000000008</v>
      </c>
      <c r="I7" s="303">
        <f t="shared" si="0"/>
        <v>29.446882000000006</v>
      </c>
      <c r="J7" s="303">
        <f t="shared" si="0"/>
        <v>5.8893764000000006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10" spans="1:30">
      <c r="B10" s="93"/>
      <c r="D10" s="2"/>
      <c r="E10" s="2"/>
      <c r="F10" s="2"/>
      <c r="G10" s="2"/>
      <c r="H10" s="2"/>
      <c r="I10" s="2"/>
      <c r="J10" s="2"/>
    </row>
    <row r="11" spans="1:30" ht="15.75">
      <c r="B11" s="211" t="s">
        <v>388</v>
      </c>
      <c r="D11" s="2"/>
      <c r="E11" s="2"/>
      <c r="F11" s="2"/>
      <c r="G11" s="132"/>
      <c r="H11" s="286"/>
      <c r="I11" s="287"/>
      <c r="J11" s="5"/>
      <c r="L11" s="288"/>
    </row>
    <row r="12" spans="1:30" ht="12.75">
      <c r="B12" s="212" t="s">
        <v>389</v>
      </c>
      <c r="D12" s="2"/>
      <c r="E12" s="2"/>
      <c r="F12" s="2"/>
      <c r="G12" s="2"/>
      <c r="H12" s="164"/>
      <c r="I12" s="284"/>
      <c r="L12" s="288"/>
    </row>
    <row r="13" spans="1:30" ht="15.75">
      <c r="B13" s="226" t="s">
        <v>390</v>
      </c>
      <c r="D13" s="2"/>
      <c r="E13" s="2"/>
      <c r="F13" s="2"/>
      <c r="G13" s="295"/>
      <c r="H13" s="8"/>
      <c r="I13" s="4"/>
      <c r="J13" s="5"/>
      <c r="L13" s="5"/>
    </row>
    <row r="14" spans="1:30">
      <c r="B14" s="93"/>
      <c r="D14" s="2"/>
      <c r="E14" s="2"/>
      <c r="F14" s="2"/>
      <c r="G14" s="295"/>
      <c r="H14" s="8"/>
      <c r="I14" s="4"/>
    </row>
    <row r="15" spans="1:30">
      <c r="B15" s="93"/>
      <c r="D15" s="2"/>
      <c r="E15" s="2"/>
      <c r="F15" s="2"/>
      <c r="G15" s="295"/>
      <c r="H15" s="8"/>
      <c r="I15" s="4"/>
      <c r="J15" s="5"/>
      <c r="K15" s="5"/>
      <c r="L15" s="5"/>
    </row>
    <row r="16" spans="1:30">
      <c r="B16" s="93"/>
      <c r="D16" s="2"/>
      <c r="E16" s="2"/>
      <c r="F16" s="2"/>
      <c r="G16" s="295"/>
      <c r="H16" s="8"/>
      <c r="I16" s="4"/>
      <c r="J16" s="5"/>
      <c r="K16" s="5"/>
      <c r="L16" s="5"/>
    </row>
    <row r="17" spans="2:12">
      <c r="B17" s="93"/>
      <c r="D17" s="2"/>
      <c r="E17" s="2"/>
      <c r="F17" s="2"/>
      <c r="G17" s="295"/>
      <c r="H17" s="8"/>
      <c r="I17" s="4"/>
      <c r="J17" s="5"/>
      <c r="K17" s="5"/>
      <c r="L17" s="5"/>
    </row>
    <row r="18" spans="2:12">
      <c r="B18" s="93"/>
      <c r="D18" s="2"/>
      <c r="E18" s="2"/>
      <c r="F18" s="2"/>
      <c r="G18" s="295"/>
      <c r="H18" s="8"/>
      <c r="I18" s="4"/>
      <c r="J18" s="5"/>
      <c r="K18" s="5"/>
      <c r="L18" s="5"/>
    </row>
    <row r="19" spans="2:12">
      <c r="B19" s="93"/>
      <c r="D19" s="2"/>
      <c r="E19" s="2"/>
      <c r="F19" s="2"/>
      <c r="G19" s="2"/>
      <c r="H19" s="5"/>
      <c r="I19" s="5"/>
      <c r="J19" s="5"/>
      <c r="K19" s="5"/>
      <c r="L19" s="5"/>
    </row>
    <row r="20" spans="2:12">
      <c r="G20" s="2"/>
      <c r="H20" s="5"/>
      <c r="I20" s="5"/>
      <c r="J20" s="5"/>
      <c r="K20" s="5"/>
      <c r="L20" s="5"/>
    </row>
    <row r="21" spans="2:12">
      <c r="G21" s="2"/>
      <c r="H21" s="5"/>
      <c r="I21" s="5"/>
      <c r="J21" s="5"/>
      <c r="K21" s="5"/>
      <c r="L21" s="5"/>
    </row>
    <row r="22" spans="2:12" ht="15">
      <c r="G22" s="2"/>
      <c r="H22" s="4"/>
      <c r="I22" s="300"/>
      <c r="J22" s="5"/>
      <c r="K22" s="5"/>
      <c r="L22" s="5"/>
    </row>
    <row r="23" spans="2:12" ht="15">
      <c r="G23" s="2"/>
      <c r="H23" s="2"/>
      <c r="I23" s="301"/>
      <c r="K23" s="5"/>
      <c r="L23" s="5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10.42578125" style="8" bestFit="1" customWidth="1"/>
    <col min="2" max="2" width="54.7109375" style="93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88" t="s">
        <v>1</v>
      </c>
      <c r="B1" s="590" t="s">
        <v>0</v>
      </c>
      <c r="C1" s="625" t="s">
        <v>7</v>
      </c>
      <c r="D1" s="717" t="s">
        <v>45</v>
      </c>
      <c r="E1" s="718"/>
      <c r="F1" s="718"/>
      <c r="G1" s="719" t="s">
        <v>399</v>
      </c>
      <c r="H1" s="720"/>
      <c r="I1" s="720"/>
      <c r="J1" s="720"/>
      <c r="K1" s="721"/>
      <c r="L1" s="715" t="s">
        <v>57</v>
      </c>
      <c r="M1" s="712" t="s">
        <v>29</v>
      </c>
      <c r="N1" s="713"/>
      <c r="O1" s="713"/>
      <c r="P1" s="713"/>
      <c r="Q1" s="713"/>
      <c r="R1" s="713"/>
      <c r="S1" s="714"/>
    </row>
    <row r="2" spans="1:25" ht="34.5" customHeight="1" thickBot="1">
      <c r="A2" s="589"/>
      <c r="B2" s="591"/>
      <c r="C2" s="626"/>
      <c r="D2" s="223" t="s">
        <v>314</v>
      </c>
      <c r="E2" s="223" t="s">
        <v>398</v>
      </c>
      <c r="F2" s="229" t="s">
        <v>89</v>
      </c>
      <c r="G2" s="227" t="s">
        <v>314</v>
      </c>
      <c r="H2" s="228" t="s">
        <v>318</v>
      </c>
      <c r="I2" s="228" t="s">
        <v>400</v>
      </c>
      <c r="J2" s="228" t="s">
        <v>319</v>
      </c>
      <c r="K2" s="225" t="s">
        <v>33</v>
      </c>
      <c r="L2" s="716"/>
      <c r="M2" s="583"/>
      <c r="N2" s="584"/>
      <c r="O2" s="584"/>
      <c r="P2" s="584"/>
      <c r="Q2" s="584"/>
      <c r="R2" s="584"/>
      <c r="S2" s="585"/>
    </row>
    <row r="3" spans="1:25" s="389" customFormat="1" ht="14.25">
      <c r="A3" s="390" t="str">
        <f>'1-συμβολαια'!A3</f>
        <v>1ο</v>
      </c>
      <c r="B3" s="386" t="str">
        <f>'1-συμβολαια'!C3</f>
        <v>δωρεά ΨΙΛΗΣ ΚΥΡΙΟΤΗΤΑΣ</v>
      </c>
      <c r="C3" s="387">
        <f>'1-συμβολαια'!D3</f>
        <v>14423.38</v>
      </c>
      <c r="D3" s="391"/>
      <c r="E3" s="391"/>
      <c r="F3" s="544">
        <v>2</v>
      </c>
      <c r="G3" s="391"/>
      <c r="H3" s="388"/>
      <c r="I3" s="388"/>
      <c r="J3" s="388"/>
      <c r="K3" s="388"/>
      <c r="L3" s="388"/>
      <c r="M3" s="323"/>
      <c r="N3" s="323" t="s">
        <v>405</v>
      </c>
      <c r="O3" s="323"/>
      <c r="P3" s="323" t="s">
        <v>406</v>
      </c>
      <c r="Q3" s="323" t="s">
        <v>407</v>
      </c>
      <c r="R3" s="323" t="s">
        <v>408</v>
      </c>
      <c r="S3" s="76"/>
    </row>
    <row r="4" spans="1:25" s="389" customFormat="1" ht="15" thickBot="1">
      <c r="A4" s="508">
        <f>'1-συμβολαια'!A4</f>
        <v>0</v>
      </c>
      <c r="B4" s="509" t="str">
        <f>'1-συμβολαια'!C4</f>
        <v>ΧΡΗΣΙΚΤΗΣΙΑ οικοπέδου &amp; οικοδομής = 1940 ΑΓΟΡΑ ΑΤΥΠΟΣ από ;;;???</v>
      </c>
      <c r="C4" s="510">
        <f>'1-συμβολαια'!D4</f>
        <v>22222.22</v>
      </c>
      <c r="D4" s="511"/>
      <c r="E4" s="511"/>
      <c r="F4" s="511"/>
      <c r="G4" s="511"/>
      <c r="H4" s="512"/>
      <c r="I4" s="512"/>
      <c r="J4" s="512"/>
      <c r="K4" s="512"/>
      <c r="L4" s="512">
        <v>3</v>
      </c>
      <c r="M4" s="494" t="s">
        <v>133</v>
      </c>
      <c r="N4" s="494" t="s">
        <v>405</v>
      </c>
      <c r="O4" s="494" t="s">
        <v>131</v>
      </c>
      <c r="P4" s="494" t="s">
        <v>406</v>
      </c>
      <c r="Q4" s="494" t="s">
        <v>407</v>
      </c>
      <c r="R4" s="494" t="s">
        <v>408</v>
      </c>
      <c r="S4" s="377"/>
    </row>
    <row r="5" spans="1:25" s="389" customFormat="1" ht="14.25">
      <c r="A5" s="505" t="str">
        <f>'1-συμβολαια'!A5</f>
        <v>2ο</v>
      </c>
      <c r="B5" s="506" t="str">
        <f>'1-συμβολαια'!C5</f>
        <v>δωρεά</v>
      </c>
      <c r="C5" s="387">
        <f>'1-συμβολαια'!D5</f>
        <v>5727.22</v>
      </c>
      <c r="D5" s="507"/>
      <c r="E5" s="507"/>
      <c r="F5" s="544">
        <v>2</v>
      </c>
      <c r="G5" s="507"/>
      <c r="H5" s="388"/>
      <c r="I5" s="388"/>
      <c r="J5" s="388"/>
      <c r="K5" s="388"/>
      <c r="L5" s="388"/>
      <c r="M5" s="426"/>
      <c r="N5" s="426" t="s">
        <v>405</v>
      </c>
      <c r="O5" s="426"/>
      <c r="P5" s="426" t="s">
        <v>406</v>
      </c>
      <c r="Q5" s="426" t="s">
        <v>407</v>
      </c>
      <c r="R5" s="426" t="s">
        <v>408</v>
      </c>
      <c r="S5" s="371"/>
    </row>
    <row r="6" spans="1:25" s="389" customFormat="1" ht="15" thickBot="1">
      <c r="A6" s="513">
        <f>'1-συμβολαια'!A6</f>
        <v>0</v>
      </c>
      <c r="B6" s="509" t="str">
        <f>'1-συμβολαια'!C6</f>
        <v>ΧΡΗΣΙΚΤΗΣΙΑ οικοπέδου &amp; οικίας = 1930 πατρός ΔΩΡΕΑ άτυπη</v>
      </c>
      <c r="C6" s="510">
        <f>'1-συμβολαια'!D6</f>
        <v>3503.33</v>
      </c>
      <c r="D6" s="511"/>
      <c r="E6" s="511"/>
      <c r="F6" s="511"/>
      <c r="G6" s="511"/>
      <c r="H6" s="512"/>
      <c r="I6" s="512"/>
      <c r="J6" s="512"/>
      <c r="K6" s="512"/>
      <c r="L6" s="512">
        <v>3</v>
      </c>
      <c r="M6" s="494" t="s">
        <v>133</v>
      </c>
      <c r="N6" s="494" t="s">
        <v>405</v>
      </c>
      <c r="O6" s="494" t="s">
        <v>131</v>
      </c>
      <c r="P6" s="494" t="s">
        <v>406</v>
      </c>
      <c r="Q6" s="494" t="s">
        <v>407</v>
      </c>
      <c r="R6" s="494" t="s">
        <v>408</v>
      </c>
      <c r="S6" s="377"/>
    </row>
    <row r="7" spans="1:25" ht="15.75">
      <c r="A7" s="604" t="s">
        <v>56</v>
      </c>
      <c r="B7" s="605"/>
      <c r="C7" s="605"/>
      <c r="D7" s="514">
        <f t="shared" ref="D7:L7" si="0">SUM(D3:D6)</f>
        <v>0</v>
      </c>
      <c r="E7" s="514">
        <f t="shared" si="0"/>
        <v>0</v>
      </c>
      <c r="F7" s="514">
        <f t="shared" si="0"/>
        <v>4</v>
      </c>
      <c r="G7" s="515">
        <f t="shared" si="0"/>
        <v>0</v>
      </c>
      <c r="H7" s="515">
        <f t="shared" si="0"/>
        <v>0</v>
      </c>
      <c r="I7" s="515">
        <f t="shared" si="0"/>
        <v>0</v>
      </c>
      <c r="J7" s="515">
        <f t="shared" si="0"/>
        <v>0</v>
      </c>
      <c r="K7" s="515">
        <f t="shared" si="0"/>
        <v>0</v>
      </c>
      <c r="L7" s="515">
        <f t="shared" si="0"/>
        <v>6</v>
      </c>
    </row>
    <row r="8" spans="1:25" ht="15.75">
      <c r="M8" s="122" t="s">
        <v>101</v>
      </c>
      <c r="N8" s="132"/>
      <c r="O8" s="132"/>
      <c r="P8" s="132"/>
      <c r="Q8" s="132"/>
      <c r="R8" s="132"/>
      <c r="S8" s="132"/>
      <c r="T8" s="119"/>
      <c r="U8" s="119"/>
      <c r="V8" s="119"/>
      <c r="W8" s="119"/>
      <c r="X8" s="5"/>
    </row>
    <row r="9" spans="1:25" ht="15.75">
      <c r="M9" s="224"/>
      <c r="N9" s="122" t="s">
        <v>401</v>
      </c>
      <c r="O9" s="224"/>
      <c r="P9" s="224"/>
      <c r="Q9" s="224"/>
      <c r="R9" s="224"/>
      <c r="S9" s="224"/>
      <c r="T9" s="224"/>
      <c r="U9" s="224"/>
      <c r="V9" s="224"/>
      <c r="W9" s="231"/>
      <c r="X9" s="231"/>
      <c r="Y9" s="231"/>
    </row>
    <row r="10" spans="1:25" ht="15.75">
      <c r="M10" s="231"/>
      <c r="N10" s="231"/>
      <c r="O10" s="132" t="s">
        <v>102</v>
      </c>
      <c r="P10" s="132"/>
      <c r="Q10" s="132"/>
      <c r="R10" s="132"/>
      <c r="S10" s="132"/>
      <c r="T10" s="132"/>
      <c r="U10" s="132"/>
      <c r="V10" s="132"/>
      <c r="W10" s="132"/>
      <c r="X10" s="231"/>
      <c r="Y10" s="230"/>
    </row>
    <row r="11" spans="1:25" ht="15.75">
      <c r="M11" s="231"/>
      <c r="N11" s="231"/>
      <c r="O11" s="231"/>
      <c r="P11" s="232" t="s">
        <v>402</v>
      </c>
      <c r="Q11" s="231"/>
      <c r="R11" s="231"/>
      <c r="S11" s="232"/>
      <c r="T11" s="232"/>
      <c r="U11" s="232"/>
      <c r="V11" s="232"/>
      <c r="W11" s="232"/>
      <c r="X11" s="232"/>
      <c r="Y11" s="230"/>
    </row>
    <row r="12" spans="1:25" ht="15.75">
      <c r="M12" s="231"/>
      <c r="N12" s="231"/>
      <c r="O12" s="231"/>
      <c r="P12" s="231"/>
      <c r="Q12" s="132" t="s">
        <v>403</v>
      </c>
      <c r="R12" s="132"/>
      <c r="S12" s="132"/>
      <c r="T12" s="232"/>
      <c r="U12" s="232"/>
      <c r="V12" s="132"/>
      <c r="W12" s="132"/>
      <c r="X12" s="132"/>
      <c r="Y12" s="230"/>
    </row>
    <row r="13" spans="1:25" ht="15.75">
      <c r="M13" s="231"/>
      <c r="N13" s="231"/>
      <c r="O13" s="231"/>
      <c r="P13" s="231"/>
      <c r="Q13" s="231"/>
      <c r="R13" s="232" t="s">
        <v>404</v>
      </c>
      <c r="S13" s="232"/>
      <c r="T13" s="232"/>
      <c r="U13" s="232"/>
      <c r="V13" s="232"/>
      <c r="W13" s="232"/>
      <c r="X13" s="232"/>
      <c r="Y13" s="230"/>
    </row>
    <row r="14" spans="1:25" ht="15.75">
      <c r="T14" s="123"/>
      <c r="Y14" s="230"/>
    </row>
    <row r="15" spans="1:25" ht="15.75">
      <c r="T15" s="123"/>
    </row>
    <row r="16" spans="1:25" ht="15.75">
      <c r="T16" s="123"/>
    </row>
    <row r="17" spans="20:20" ht="15.75">
      <c r="T17" s="123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I23" sqref="I23"/>
    </sheetView>
  </sheetViews>
  <sheetFormatPr defaultRowHeight="15"/>
  <cols>
    <col min="1" max="1" width="11.5703125" style="105" bestFit="1" customWidth="1"/>
    <col min="2" max="2" width="90.1406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588" t="s">
        <v>1</v>
      </c>
      <c r="B1" s="722" t="s">
        <v>0</v>
      </c>
      <c r="C1" s="724" t="s">
        <v>140</v>
      </c>
      <c r="D1" s="724"/>
      <c r="E1" s="724"/>
      <c r="F1" s="725" t="s">
        <v>29</v>
      </c>
      <c r="G1" s="726"/>
      <c r="H1" s="726"/>
      <c r="I1" s="726"/>
      <c r="J1" s="726"/>
      <c r="K1" s="726"/>
      <c r="L1" s="726"/>
      <c r="M1" s="726"/>
      <c r="N1" s="726"/>
      <c r="O1" s="726"/>
      <c r="P1" s="726"/>
      <c r="Q1" s="726"/>
      <c r="R1" s="726"/>
      <c r="S1" s="726"/>
      <c r="T1" s="726"/>
      <c r="U1" s="726"/>
      <c r="V1" s="727"/>
    </row>
    <row r="2" spans="1:22" ht="16.5" thickBot="1">
      <c r="A2" s="589"/>
      <c r="B2" s="723"/>
      <c r="C2" s="103" t="s">
        <v>23</v>
      </c>
      <c r="D2" s="108" t="s">
        <v>9</v>
      </c>
      <c r="E2" s="109" t="s">
        <v>33</v>
      </c>
      <c r="F2" s="275">
        <v>61</v>
      </c>
      <c r="G2" s="275">
        <v>62</v>
      </c>
      <c r="H2" s="275">
        <v>63</v>
      </c>
      <c r="I2" s="276">
        <v>64</v>
      </c>
      <c r="J2" s="277" t="s">
        <v>432</v>
      </c>
      <c r="K2" s="277" t="s">
        <v>433</v>
      </c>
      <c r="L2" s="277" t="s">
        <v>434</v>
      </c>
      <c r="M2" s="278">
        <v>65</v>
      </c>
      <c r="N2" s="279" t="s">
        <v>435</v>
      </c>
      <c r="O2" s="279" t="s">
        <v>436</v>
      </c>
      <c r="P2" s="279" t="s">
        <v>437</v>
      </c>
      <c r="Q2" s="279" t="s">
        <v>533</v>
      </c>
      <c r="R2" s="279" t="s">
        <v>438</v>
      </c>
      <c r="S2" s="279" t="s">
        <v>439</v>
      </c>
      <c r="T2" s="275">
        <v>67</v>
      </c>
      <c r="U2" s="167"/>
      <c r="V2" s="274"/>
    </row>
    <row r="3" spans="1:22" s="129" customFormat="1">
      <c r="A3" s="504" t="str">
        <f>'1-συμβολαια'!A3</f>
        <v>1ο</v>
      </c>
      <c r="B3" s="355" t="str">
        <f>'1-συμβολαια'!C3</f>
        <v>δωρεά ΨΙΛΗΣ ΚΥΡΙΟΤΗΤΑΣ</v>
      </c>
      <c r="C3" s="338"/>
      <c r="D3" s="356"/>
      <c r="E3" s="356"/>
      <c r="F3" s="335"/>
      <c r="G3" s="335"/>
      <c r="H3" s="357"/>
      <c r="I3" s="358"/>
      <c r="J3" s="358"/>
      <c r="K3" s="358"/>
      <c r="L3" s="358"/>
      <c r="M3" s="358"/>
      <c r="N3" s="335"/>
      <c r="O3" s="335"/>
      <c r="P3" s="335"/>
      <c r="Q3" s="335"/>
      <c r="R3" s="335"/>
      <c r="S3" s="335"/>
      <c r="T3" s="335"/>
      <c r="U3" s="335"/>
      <c r="V3" s="335"/>
    </row>
    <row r="4" spans="1:22" s="129" customFormat="1" ht="15.75" thickBot="1">
      <c r="A4" s="412">
        <f>'1-συμβολαια'!A4</f>
        <v>0</v>
      </c>
      <c r="B4" s="413" t="str">
        <f>'1-συμβολαια'!C4</f>
        <v>ΧΡΗΣΙΚΤΗΣΙΑ οικοπέδου &amp; οικοδομής = 1940 ΑΓΟΡΑ ΑΤΥΠΟΣ από ;;;???</v>
      </c>
      <c r="C4" s="445">
        <f>'1-συμβολαια'!L4</f>
        <v>250.19891000000007</v>
      </c>
      <c r="D4" s="445"/>
      <c r="E4" s="445">
        <f t="shared" ref="E4:E6" si="0">C4-D4</f>
        <v>250.19891000000007</v>
      </c>
      <c r="F4" s="411">
        <v>61</v>
      </c>
      <c r="G4" s="411">
        <v>62</v>
      </c>
      <c r="H4" s="446"/>
      <c r="I4" s="447"/>
      <c r="J4" s="447"/>
      <c r="K4" s="447"/>
      <c r="L4" s="447"/>
      <c r="M4" s="447"/>
      <c r="N4" s="411"/>
      <c r="O4" s="411"/>
      <c r="P4" s="411"/>
      <c r="Q4" s="411"/>
      <c r="R4" s="411"/>
      <c r="S4" s="411"/>
      <c r="T4" s="411"/>
      <c r="U4" s="411"/>
      <c r="V4" s="411"/>
    </row>
    <row r="5" spans="1:22" s="129" customFormat="1">
      <c r="A5" s="479" t="str">
        <f>'1-συμβολαια'!A5</f>
        <v>2ο</v>
      </c>
      <c r="B5" s="403" t="str">
        <f>'1-συμβολαια'!C5</f>
        <v>δωρεά</v>
      </c>
      <c r="C5" s="356"/>
      <c r="D5" s="356"/>
      <c r="E5" s="356"/>
      <c r="F5" s="406"/>
      <c r="G5" s="406"/>
      <c r="H5" s="443"/>
      <c r="I5" s="444"/>
      <c r="J5" s="444"/>
      <c r="K5" s="444"/>
      <c r="L5" s="444"/>
      <c r="M5" s="444"/>
      <c r="N5" s="406"/>
      <c r="O5" s="406"/>
      <c r="P5" s="406"/>
      <c r="Q5" s="406"/>
      <c r="R5" s="406"/>
      <c r="S5" s="406"/>
      <c r="T5" s="406"/>
      <c r="U5" s="406"/>
      <c r="V5" s="406"/>
    </row>
    <row r="6" spans="1:22" s="129" customFormat="1" ht="15.75" thickBot="1">
      <c r="A6" s="480">
        <f>'1-συμβολαια'!A6</f>
        <v>0</v>
      </c>
      <c r="B6" s="413" t="str">
        <f>'1-συμβολαια'!C6</f>
        <v>ΧΡΗΣΙΚΤΗΣΙΑ οικοπέδου &amp; οικίας = 1930 πατρός ΔΩΡΕΑ άτυπη</v>
      </c>
      <c r="C6" s="445">
        <f>'1-συμβολαια'!L6</f>
        <v>62.196232000000002</v>
      </c>
      <c r="D6" s="445"/>
      <c r="E6" s="445">
        <f t="shared" si="0"/>
        <v>62.196232000000002</v>
      </c>
      <c r="F6" s="411">
        <v>61</v>
      </c>
      <c r="G6" s="411">
        <v>62</v>
      </c>
      <c r="H6" s="446"/>
      <c r="I6" s="447"/>
      <c r="J6" s="447"/>
      <c r="K6" s="447"/>
      <c r="L6" s="447"/>
      <c r="M6" s="447"/>
      <c r="N6" s="411"/>
      <c r="O6" s="411"/>
      <c r="P6" s="411"/>
      <c r="Q6" s="411"/>
      <c r="R6" s="411"/>
      <c r="S6" s="411"/>
      <c r="T6" s="411"/>
      <c r="U6" s="411"/>
      <c r="V6" s="411"/>
    </row>
    <row r="7" spans="1:22" ht="15.75">
      <c r="A7" s="604" t="s">
        <v>47</v>
      </c>
      <c r="B7" s="605"/>
      <c r="C7" s="516">
        <f>SUM(C3:C6)</f>
        <v>312.39514200000008</v>
      </c>
      <c r="D7" s="516">
        <f>SUM(D3:D6)</f>
        <v>0</v>
      </c>
      <c r="E7" s="516">
        <f>SUM(E3:E6)</f>
        <v>312.39514200000008</v>
      </c>
      <c r="I7" s="517">
        <f t="shared" ref="I7:T7" si="1">SUM(I3:I6)</f>
        <v>0</v>
      </c>
      <c r="J7" s="517">
        <f t="shared" si="1"/>
        <v>0</v>
      </c>
      <c r="K7" s="517">
        <f t="shared" si="1"/>
        <v>0</v>
      </c>
      <c r="L7" s="517">
        <f t="shared" si="1"/>
        <v>0</v>
      </c>
      <c r="M7" s="517">
        <f t="shared" si="1"/>
        <v>0</v>
      </c>
      <c r="N7" s="517">
        <f t="shared" si="1"/>
        <v>0</v>
      </c>
      <c r="O7" s="517">
        <f t="shared" si="1"/>
        <v>0</v>
      </c>
      <c r="P7" s="517">
        <f t="shared" si="1"/>
        <v>0</v>
      </c>
      <c r="Q7" s="517">
        <f t="shared" si="1"/>
        <v>0</v>
      </c>
      <c r="R7" s="517">
        <f t="shared" si="1"/>
        <v>0</v>
      </c>
      <c r="S7" s="517">
        <f t="shared" si="1"/>
        <v>0</v>
      </c>
      <c r="T7" s="517">
        <f t="shared" si="1"/>
        <v>0</v>
      </c>
    </row>
    <row r="8" spans="1:22"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</row>
    <row r="9" spans="1:22" ht="15.75">
      <c r="F9" s="149" t="s">
        <v>235</v>
      </c>
      <c r="G9" s="122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1"/>
    </row>
    <row r="10" spans="1:22" ht="15.75">
      <c r="F10" s="282"/>
      <c r="G10" s="132" t="s">
        <v>236</v>
      </c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1"/>
    </row>
    <row r="11" spans="1:22" ht="15.75">
      <c r="F11" s="281"/>
      <c r="G11" s="281"/>
      <c r="H11" s="149" t="s">
        <v>237</v>
      </c>
      <c r="I11" s="122"/>
      <c r="J11" s="122"/>
      <c r="K11" s="122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1"/>
    </row>
    <row r="12" spans="1:22" ht="15.75">
      <c r="F12" s="281"/>
      <c r="G12" s="282"/>
      <c r="H12" s="281"/>
      <c r="I12" s="132" t="s">
        <v>260</v>
      </c>
      <c r="J12" s="132"/>
      <c r="K12" s="132"/>
      <c r="L12" s="283"/>
      <c r="M12" s="283"/>
      <c r="N12" s="283"/>
      <c r="O12" s="283"/>
      <c r="P12" s="283"/>
      <c r="Q12" s="283"/>
      <c r="R12" s="283"/>
      <c r="S12" s="283"/>
      <c r="T12" s="283"/>
      <c r="U12" s="280"/>
      <c r="V12" s="281"/>
    </row>
    <row r="13" spans="1:22" ht="15.75">
      <c r="F13" s="281"/>
      <c r="G13" s="282"/>
      <c r="H13" s="281"/>
      <c r="I13" s="132"/>
      <c r="J13" s="149" t="s">
        <v>440</v>
      </c>
      <c r="K13" s="132"/>
      <c r="L13" s="283"/>
      <c r="M13" s="283"/>
      <c r="N13" s="283"/>
      <c r="O13" s="283"/>
      <c r="P13" s="283"/>
      <c r="Q13" s="283"/>
      <c r="R13" s="283"/>
      <c r="S13" s="283"/>
      <c r="T13" s="283"/>
      <c r="U13" s="280"/>
      <c r="V13" s="281"/>
    </row>
    <row r="14" spans="1:22" ht="15.75">
      <c r="F14" s="281"/>
      <c r="G14" s="282"/>
      <c r="H14" s="281"/>
      <c r="I14" s="132"/>
      <c r="J14" s="132"/>
      <c r="K14" s="132" t="s">
        <v>441</v>
      </c>
      <c r="L14" s="283"/>
      <c r="M14" s="283"/>
      <c r="N14" s="283"/>
      <c r="O14" s="283"/>
      <c r="P14" s="283"/>
      <c r="Q14" s="283"/>
      <c r="R14" s="283"/>
      <c r="S14" s="283"/>
      <c r="T14" s="283"/>
      <c r="U14" s="280"/>
      <c r="V14" s="281"/>
    </row>
    <row r="15" spans="1:22" ht="15.75">
      <c r="F15" s="281"/>
      <c r="G15" s="281"/>
      <c r="H15" s="280"/>
      <c r="I15" s="283"/>
      <c r="J15" s="283"/>
      <c r="K15" s="283"/>
      <c r="L15" s="149" t="s">
        <v>442</v>
      </c>
      <c r="M15" s="283"/>
      <c r="N15" s="283"/>
      <c r="O15" s="283"/>
      <c r="P15" s="283"/>
      <c r="Q15" s="283"/>
      <c r="R15" s="283"/>
      <c r="S15" s="283"/>
      <c r="T15" s="283"/>
      <c r="U15" s="280"/>
      <c r="V15" s="281"/>
    </row>
    <row r="16" spans="1:22" ht="15.75">
      <c r="C16" s="107">
        <f>SUM(C8:C9)</f>
        <v>0</v>
      </c>
      <c r="F16" s="280"/>
      <c r="G16" s="280"/>
      <c r="H16" s="280"/>
      <c r="I16" s="283"/>
      <c r="J16" s="283"/>
      <c r="K16" s="283"/>
      <c r="L16" s="283"/>
      <c r="M16" s="132" t="s">
        <v>261</v>
      </c>
      <c r="N16" s="283"/>
      <c r="O16" s="283"/>
      <c r="P16" s="283"/>
      <c r="Q16" s="283"/>
      <c r="R16" s="283"/>
      <c r="S16" s="283"/>
      <c r="T16" s="283"/>
      <c r="U16" s="280"/>
      <c r="V16" s="281"/>
    </row>
    <row r="17" spans="2:22" ht="15.75">
      <c r="F17" s="281"/>
      <c r="G17" s="281"/>
      <c r="H17" s="280"/>
      <c r="I17" s="283"/>
      <c r="J17" s="283"/>
      <c r="K17" s="283"/>
      <c r="L17" s="283"/>
      <c r="M17" s="283"/>
      <c r="N17" s="149" t="s">
        <v>443</v>
      </c>
      <c r="O17" s="283"/>
      <c r="P17" s="283"/>
      <c r="Q17" s="283"/>
      <c r="R17" s="283"/>
      <c r="S17" s="283"/>
      <c r="T17" s="283"/>
      <c r="U17" s="280"/>
      <c r="V17" s="281"/>
    </row>
    <row r="18" spans="2:22" ht="15.75">
      <c r="F18" s="281"/>
      <c r="G18" s="281"/>
      <c r="H18" s="280"/>
      <c r="I18" s="283"/>
      <c r="J18" s="283"/>
      <c r="K18" s="283"/>
      <c r="L18" s="283"/>
      <c r="M18" s="283"/>
      <c r="N18" s="283"/>
      <c r="O18" s="132" t="s">
        <v>444</v>
      </c>
      <c r="P18" s="283"/>
      <c r="Q18" s="283"/>
      <c r="R18" s="283"/>
      <c r="S18" s="283"/>
      <c r="T18" s="283"/>
      <c r="U18" s="280"/>
      <c r="V18" s="281"/>
    </row>
    <row r="19" spans="2:22" ht="15.75">
      <c r="F19" s="281"/>
      <c r="G19" s="281"/>
      <c r="H19" s="280"/>
      <c r="I19" s="283"/>
      <c r="J19" s="283"/>
      <c r="K19" s="283"/>
      <c r="L19" s="283"/>
      <c r="M19" s="283"/>
      <c r="N19" s="283"/>
      <c r="O19" s="283"/>
      <c r="P19" s="149" t="s">
        <v>262</v>
      </c>
      <c r="Q19" s="283"/>
      <c r="R19" s="283"/>
      <c r="S19" s="283"/>
      <c r="T19" s="283"/>
      <c r="U19" s="280"/>
      <c r="V19" s="281"/>
    </row>
    <row r="20" spans="2:22" ht="15.75">
      <c r="F20" s="281"/>
      <c r="G20" s="281"/>
      <c r="H20" s="280"/>
      <c r="I20" s="283"/>
      <c r="J20" s="283"/>
      <c r="K20" s="283"/>
      <c r="L20" s="283"/>
      <c r="M20" s="283"/>
      <c r="N20" s="283"/>
      <c r="O20" s="283"/>
      <c r="P20" s="283"/>
      <c r="Q20" s="132" t="s">
        <v>263</v>
      </c>
      <c r="R20" s="132"/>
      <c r="S20" s="132"/>
      <c r="T20" s="283"/>
      <c r="U20" s="280"/>
      <c r="V20" s="281"/>
    </row>
    <row r="21" spans="2:22" ht="15.75">
      <c r="F21" s="281"/>
      <c r="G21" s="281"/>
      <c r="H21" s="280"/>
      <c r="I21" s="283"/>
      <c r="J21" s="283"/>
      <c r="K21" s="283"/>
      <c r="L21" s="283"/>
      <c r="M21" s="283"/>
      <c r="N21" s="283"/>
      <c r="O21" s="283"/>
      <c r="P21" s="283"/>
      <c r="Q21" s="283"/>
      <c r="R21" s="149" t="s">
        <v>264</v>
      </c>
      <c r="S21" s="283"/>
      <c r="T21" s="283"/>
      <c r="U21" s="280"/>
      <c r="V21" s="281"/>
    </row>
    <row r="22" spans="2:22" ht="15.75">
      <c r="F22" s="281"/>
      <c r="G22" s="281"/>
      <c r="H22" s="280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132" t="s">
        <v>265</v>
      </c>
      <c r="T22" s="283"/>
      <c r="U22" s="280"/>
      <c r="V22" s="281"/>
    </row>
    <row r="23" spans="2:22" ht="15.75">
      <c r="F23" s="281"/>
      <c r="G23" s="281"/>
      <c r="H23" s="280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149" t="s">
        <v>445</v>
      </c>
      <c r="U23" s="280"/>
      <c r="V23" s="281"/>
    </row>
    <row r="24" spans="2:22">
      <c r="F24" s="281"/>
      <c r="G24" s="281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1"/>
    </row>
    <row r="25" spans="2:22" ht="15.75" customHeight="1">
      <c r="B25" s="218"/>
      <c r="C25" s="312"/>
      <c r="D25" s="314"/>
      <c r="E25" s="313"/>
      <c r="F25" s="313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2:22" ht="15.75" customHeight="1">
      <c r="B26" s="217"/>
      <c r="C26" s="110"/>
      <c r="D26" s="314"/>
      <c r="E26" s="313"/>
      <c r="F26" s="313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2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D30" s="314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8:21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35"/>
  <sheetViews>
    <sheetView workbookViewId="0">
      <pane ySplit="2" topLeftCell="A3" activePane="bottomLeft" state="frozen"/>
      <selection pane="bottomLeft" activeCell="B14" sqref="B14:C20"/>
    </sheetView>
  </sheetViews>
  <sheetFormatPr defaultRowHeight="11.25"/>
  <cols>
    <col min="1" max="1" width="7.28515625" style="8" bestFit="1" customWidth="1"/>
    <col min="2" max="2" width="61.85546875" style="135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8.28515625" style="84" customWidth="1"/>
    <col min="12" max="27" width="7.140625" style="84" customWidth="1"/>
    <col min="28" max="28" width="6.140625" style="84" customWidth="1"/>
    <col min="29" max="29" width="7.140625" style="84" customWidth="1"/>
    <col min="30" max="32" width="6.140625" style="84" customWidth="1"/>
    <col min="33" max="33" width="8.85546875" style="84" customWidth="1"/>
    <col min="34" max="34" width="7.85546875" style="84" customWidth="1"/>
    <col min="35" max="35" width="16.28515625" style="84" customWidth="1"/>
    <col min="36" max="37" width="7.140625" style="84" customWidth="1"/>
    <col min="38" max="38" width="8.140625" style="84" customWidth="1"/>
    <col min="39" max="39" width="7.7109375" style="84" customWidth="1"/>
    <col min="40" max="40" width="7" style="84" customWidth="1"/>
    <col min="41" max="41" width="6.140625" style="84" customWidth="1"/>
    <col min="42" max="46" width="7.85546875" style="84" customWidth="1"/>
    <col min="47" max="47" width="6.140625" style="84" customWidth="1"/>
    <col min="48" max="48" width="6.140625" style="350" customWidth="1"/>
    <col min="49" max="49" width="6.140625" style="84" customWidth="1"/>
    <col min="50" max="51" width="8.28515625" style="84" customWidth="1"/>
    <col min="52" max="52" width="6.140625" style="84" customWidth="1"/>
    <col min="53" max="53" width="7.5703125" style="84" customWidth="1"/>
    <col min="54" max="55" width="6.140625" style="84" customWidth="1"/>
    <col min="56" max="56" width="8" style="84" customWidth="1"/>
    <col min="57" max="58" width="6.140625" style="84" customWidth="1"/>
    <col min="59" max="59" width="7.42578125" style="84" customWidth="1"/>
    <col min="60" max="60" width="8.5703125" style="84" customWidth="1"/>
    <col min="61" max="67" width="6.140625" style="84" customWidth="1"/>
    <col min="68" max="68" width="7.7109375" style="350" customWidth="1"/>
    <col min="69" max="70" width="6.140625" style="84" customWidth="1"/>
    <col min="71" max="71" width="5.5703125" style="84" customWidth="1"/>
    <col min="72" max="78" width="10.5703125" style="84" customWidth="1"/>
    <col min="79" max="80" width="12.42578125" style="84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565" t="s">
        <v>1</v>
      </c>
      <c r="B1" s="738" t="s">
        <v>0</v>
      </c>
      <c r="C1" s="741" t="s">
        <v>92</v>
      </c>
      <c r="D1" s="742"/>
      <c r="E1" s="729" t="s">
        <v>93</v>
      </c>
      <c r="F1" s="729"/>
      <c r="G1" s="729"/>
      <c r="H1" s="730" t="s">
        <v>166</v>
      </c>
      <c r="I1" s="730"/>
      <c r="J1" s="729" t="s">
        <v>170</v>
      </c>
      <c r="K1" s="729"/>
      <c r="L1" s="729"/>
      <c r="M1" s="729"/>
      <c r="N1" s="729"/>
      <c r="O1" s="729"/>
      <c r="P1" s="729"/>
      <c r="Q1" s="729"/>
      <c r="R1" s="729"/>
      <c r="S1" s="729"/>
      <c r="T1" s="729"/>
      <c r="U1" s="729"/>
      <c r="V1" s="729"/>
      <c r="W1" s="729"/>
      <c r="X1" s="729"/>
      <c r="Y1" s="729"/>
      <c r="Z1" s="729"/>
      <c r="AA1" s="729"/>
      <c r="AB1" s="729"/>
      <c r="AC1" s="729"/>
      <c r="AD1" s="729"/>
      <c r="AE1" s="729"/>
      <c r="AF1" s="729"/>
      <c r="AG1" s="729"/>
      <c r="AH1" s="729"/>
      <c r="AI1" s="729"/>
      <c r="AJ1" s="740" t="s">
        <v>171</v>
      </c>
      <c r="AK1" s="740"/>
      <c r="AL1" s="740"/>
      <c r="AM1" s="740"/>
      <c r="AN1" s="740"/>
      <c r="AO1" s="740"/>
      <c r="AP1" s="740"/>
      <c r="AQ1" s="740"/>
      <c r="AR1" s="740"/>
      <c r="AS1" s="740"/>
      <c r="AT1" s="740"/>
      <c r="AU1" s="740"/>
      <c r="AV1" s="740"/>
      <c r="AW1" s="740"/>
      <c r="AX1" s="740"/>
      <c r="AY1" s="731" t="s">
        <v>187</v>
      </c>
      <c r="AZ1" s="732"/>
      <c r="BA1" s="732"/>
      <c r="BB1" s="732"/>
      <c r="BC1" s="732"/>
      <c r="BD1" s="733"/>
      <c r="BE1" s="734" t="s">
        <v>191</v>
      </c>
      <c r="BF1" s="735"/>
      <c r="BG1" s="735"/>
      <c r="BH1" s="736"/>
      <c r="BI1" s="737" t="s">
        <v>179</v>
      </c>
      <c r="BJ1" s="737"/>
      <c r="BK1" s="737"/>
      <c r="BL1" s="737"/>
      <c r="BM1" s="737"/>
      <c r="BN1" s="737"/>
      <c r="BO1" s="737"/>
      <c r="BP1" s="737"/>
      <c r="BQ1" s="737"/>
      <c r="BR1" s="737"/>
      <c r="BS1" s="737"/>
      <c r="BT1" s="737"/>
      <c r="BU1" s="743" t="s">
        <v>492</v>
      </c>
      <c r="BV1" s="744"/>
      <c r="BW1" s="744"/>
      <c r="BX1" s="744"/>
      <c r="BY1" s="744"/>
      <c r="BZ1" s="745"/>
      <c r="CA1" s="728" t="s">
        <v>286</v>
      </c>
      <c r="CB1" s="728"/>
      <c r="CC1" s="728"/>
    </row>
    <row r="2" spans="1:81" ht="23.25" thickBot="1">
      <c r="A2" s="566"/>
      <c r="B2" s="739"/>
      <c r="C2" s="156"/>
      <c r="D2" s="175" t="s">
        <v>90</v>
      </c>
      <c r="E2" s="138"/>
      <c r="F2" s="176" t="s">
        <v>90</v>
      </c>
      <c r="G2" s="137" t="s">
        <v>165</v>
      </c>
      <c r="H2" s="138"/>
      <c r="I2" s="202" t="s">
        <v>90</v>
      </c>
      <c r="J2" s="138" t="s">
        <v>238</v>
      </c>
      <c r="K2" s="138" t="s">
        <v>239</v>
      </c>
      <c r="L2" s="138" t="s">
        <v>240</v>
      </c>
      <c r="M2" s="138" t="s">
        <v>241</v>
      </c>
      <c r="N2" s="138" t="s">
        <v>242</v>
      </c>
      <c r="O2" s="138" t="s">
        <v>463</v>
      </c>
      <c r="P2" s="138" t="s">
        <v>479</v>
      </c>
      <c r="Q2" s="138" t="s">
        <v>483</v>
      </c>
      <c r="R2" s="138" t="s">
        <v>534</v>
      </c>
      <c r="S2" s="138" t="s">
        <v>243</v>
      </c>
      <c r="T2" s="138" t="s">
        <v>428</v>
      </c>
      <c r="U2" s="138" t="s">
        <v>429</v>
      </c>
      <c r="V2" s="138" t="s">
        <v>457</v>
      </c>
      <c r="W2" s="138" t="s">
        <v>536</v>
      </c>
      <c r="X2" s="138" t="s">
        <v>465</v>
      </c>
      <c r="Y2" s="138" t="s">
        <v>538</v>
      </c>
      <c r="Z2" s="138" t="s">
        <v>244</v>
      </c>
      <c r="AA2" s="138" t="s">
        <v>245</v>
      </c>
      <c r="AB2" s="138" t="s">
        <v>246</v>
      </c>
      <c r="AC2" s="138" t="s">
        <v>280</v>
      </c>
      <c r="AD2" s="138" t="s">
        <v>278</v>
      </c>
      <c r="AE2" s="138" t="s">
        <v>279</v>
      </c>
      <c r="AF2" s="138"/>
      <c r="AG2" s="138"/>
      <c r="AH2" s="138" t="s">
        <v>47</v>
      </c>
      <c r="AI2" s="136" t="s">
        <v>29</v>
      </c>
      <c r="AJ2" s="138" t="s">
        <v>172</v>
      </c>
      <c r="AK2" s="138" t="s">
        <v>173</v>
      </c>
      <c r="AL2" s="138" t="s">
        <v>174</v>
      </c>
      <c r="AM2" s="138" t="s">
        <v>176</v>
      </c>
      <c r="AN2" s="138" t="s">
        <v>177</v>
      </c>
      <c r="AO2" s="138" t="s">
        <v>178</v>
      </c>
      <c r="AP2" s="138" t="s">
        <v>266</v>
      </c>
      <c r="AQ2" s="138" t="s">
        <v>267</v>
      </c>
      <c r="AR2" s="138" t="s">
        <v>268</v>
      </c>
      <c r="AS2" s="138" t="s">
        <v>486</v>
      </c>
      <c r="AT2" s="138" t="s">
        <v>459</v>
      </c>
      <c r="AU2" s="138" t="s">
        <v>460</v>
      </c>
      <c r="AV2" s="138"/>
      <c r="AW2" s="138"/>
      <c r="AX2" s="141" t="s">
        <v>47</v>
      </c>
      <c r="AY2" s="138" t="s">
        <v>184</v>
      </c>
      <c r="AZ2" s="138" t="s">
        <v>185</v>
      </c>
      <c r="BA2" s="138" t="s">
        <v>188</v>
      </c>
      <c r="BB2" s="138" t="s">
        <v>186</v>
      </c>
      <c r="BC2" s="138" t="s">
        <v>190</v>
      </c>
      <c r="BD2" s="136" t="s">
        <v>47</v>
      </c>
      <c r="BE2" s="138" t="s">
        <v>195</v>
      </c>
      <c r="BF2" s="138" t="s">
        <v>196</v>
      </c>
      <c r="BG2" s="138" t="s">
        <v>197</v>
      </c>
      <c r="BH2" s="139" t="s">
        <v>47</v>
      </c>
      <c r="BI2" s="138" t="s">
        <v>206</v>
      </c>
      <c r="BJ2" s="138" t="s">
        <v>207</v>
      </c>
      <c r="BK2" s="138" t="s">
        <v>210</v>
      </c>
      <c r="BL2" s="138" t="s">
        <v>215</v>
      </c>
      <c r="BM2" s="138" t="s">
        <v>216</v>
      </c>
      <c r="BN2" s="138" t="s">
        <v>217</v>
      </c>
      <c r="BO2" s="138" t="s">
        <v>281</v>
      </c>
      <c r="BP2" s="138" t="s">
        <v>282</v>
      </c>
      <c r="BQ2" s="138" t="s">
        <v>446</v>
      </c>
      <c r="BR2" s="138" t="s">
        <v>447</v>
      </c>
      <c r="BS2" s="138"/>
      <c r="BT2" s="136" t="s">
        <v>47</v>
      </c>
      <c r="BU2" s="138"/>
      <c r="BV2" s="138"/>
      <c r="BW2" s="138"/>
      <c r="BX2" s="138"/>
      <c r="BY2" s="138"/>
      <c r="BZ2" s="141" t="s">
        <v>493</v>
      </c>
      <c r="CA2" s="156" t="s">
        <v>135</v>
      </c>
      <c r="CB2" s="309" t="s">
        <v>478</v>
      </c>
      <c r="CC2" s="174" t="s">
        <v>285</v>
      </c>
    </row>
    <row r="3" spans="1:81" s="5" customFormat="1">
      <c r="A3" s="468" t="str">
        <f>'1-συμβολαια'!A3</f>
        <v>1ο</v>
      </c>
      <c r="B3" s="347" t="str">
        <f>'1-συμβολαια'!C3</f>
        <v>δωρεά ΨΙΛΗΣ ΚΥΡΙΟΤΗΤΑΣ</v>
      </c>
      <c r="C3" s="434">
        <f>'5-αντίγρ'!AN3</f>
        <v>37</v>
      </c>
      <c r="D3" s="434">
        <f>'5-αντίγρ'!AM3</f>
        <v>3.96</v>
      </c>
      <c r="E3" s="308">
        <f>'6-μεταγρ'!Q3</f>
        <v>11.74</v>
      </c>
      <c r="F3" s="308">
        <f>'6-μεταγρ'!O3+'6-μεταγρ'!P3</f>
        <v>1.98</v>
      </c>
      <c r="G3" s="308">
        <f>'6-μεταγρ'!R3</f>
        <v>0</v>
      </c>
      <c r="H3" s="308">
        <f>'7-προςΔΟΥ'!V3</f>
        <v>175.89</v>
      </c>
      <c r="I3" s="272">
        <f>'7-προςΔΟΥ'!K3</f>
        <v>0</v>
      </c>
      <c r="J3" s="273"/>
      <c r="K3" s="273">
        <f>5.87+5.87+3.23</f>
        <v>14.97</v>
      </c>
      <c r="L3" s="273">
        <v>3.23</v>
      </c>
      <c r="M3" s="273"/>
      <c r="N3" s="273"/>
      <c r="O3" s="273"/>
      <c r="P3" s="273">
        <v>3.23</v>
      </c>
      <c r="Q3" s="273"/>
      <c r="R3" s="273">
        <v>3.23</v>
      </c>
      <c r="S3" s="273">
        <v>3.23</v>
      </c>
      <c r="T3" s="273"/>
      <c r="U3" s="273">
        <v>3.23</v>
      </c>
      <c r="V3" s="273">
        <v>3.23</v>
      </c>
      <c r="W3" s="273"/>
      <c r="X3" s="273"/>
      <c r="Y3" s="273">
        <f>4*3.23</f>
        <v>12.92</v>
      </c>
      <c r="Z3" s="273"/>
      <c r="AA3" s="271"/>
      <c r="AB3" s="271"/>
      <c r="AC3" s="273"/>
      <c r="AD3" s="273"/>
      <c r="AE3" s="271"/>
      <c r="AF3" s="271"/>
      <c r="AG3" s="518">
        <f>2*150</f>
        <v>300</v>
      </c>
      <c r="AH3" s="273">
        <f t="shared" ref="AH3:AH6" si="0">SUM(J3:AG3)</f>
        <v>347.27</v>
      </c>
      <c r="AI3" s="519" t="s">
        <v>525</v>
      </c>
      <c r="AJ3" s="273">
        <f>2*3.23</f>
        <v>6.46</v>
      </c>
      <c r="AK3" s="273"/>
      <c r="AL3" s="273">
        <f>2*3.23</f>
        <v>6.46</v>
      </c>
      <c r="AM3" s="273"/>
      <c r="AN3" s="273"/>
      <c r="AO3" s="273"/>
      <c r="AP3" s="273"/>
      <c r="AQ3" s="273"/>
      <c r="AR3" s="273"/>
      <c r="AS3" s="273"/>
      <c r="AT3" s="273"/>
      <c r="AU3" s="273"/>
      <c r="AV3" s="273"/>
      <c r="AW3" s="271"/>
      <c r="AX3" s="273">
        <f t="shared" ref="AX3:AX6" si="1">SUM(AJ3:AW3)</f>
        <v>12.92</v>
      </c>
      <c r="AY3" s="273">
        <f>5.87+2*3.23</f>
        <v>12.33</v>
      </c>
      <c r="AZ3" s="271"/>
      <c r="BA3" s="273">
        <f>5.87+2*3.23</f>
        <v>12.33</v>
      </c>
      <c r="BB3" s="271"/>
      <c r="BC3" s="271"/>
      <c r="BD3" s="273">
        <f t="shared" ref="BD3:BD6" si="2">SUM(AY3:BC3)</f>
        <v>24.66</v>
      </c>
      <c r="BE3" s="271"/>
      <c r="BF3" s="271"/>
      <c r="BG3" s="271"/>
      <c r="BH3" s="271">
        <f t="shared" ref="BH3:BH6" si="3">SUM(BE3:BG3)</f>
        <v>0</v>
      </c>
      <c r="BI3" s="271"/>
      <c r="BJ3" s="271"/>
      <c r="BK3" s="271"/>
      <c r="BL3" s="271"/>
      <c r="BM3" s="271"/>
      <c r="BN3" s="271"/>
      <c r="BO3" s="271"/>
      <c r="BP3" s="273">
        <f>5*1.47</f>
        <v>7.35</v>
      </c>
      <c r="BQ3" s="273">
        <v>0.3</v>
      </c>
      <c r="BR3" s="273">
        <v>0.6</v>
      </c>
      <c r="BS3" s="267"/>
      <c r="BT3" s="273">
        <f t="shared" ref="BT3:BT6" si="4">SUM(BI3:BS3)</f>
        <v>8.25</v>
      </c>
      <c r="BU3" s="308"/>
      <c r="BV3" s="308"/>
      <c r="BW3" s="308"/>
      <c r="BX3" s="308"/>
      <c r="BY3" s="308"/>
      <c r="BZ3" s="308">
        <f t="shared" ref="BZ3:BZ6" si="5">BU3+BV3+BW3+BX3</f>
        <v>0</v>
      </c>
      <c r="CA3" s="368">
        <f t="shared" ref="CA3:CA6" si="6">C3+G3+H3+AH3-AB3+AX3+BD3+BH3+BT3-BP3+BZ3-BX3</f>
        <v>598.63999999999987</v>
      </c>
      <c r="CB3" s="368">
        <f t="shared" ref="CB3:CB6" si="7">D3+F3+I3+AD3+BY3</f>
        <v>5.9399999999999995</v>
      </c>
      <c r="CC3" s="237"/>
    </row>
    <row r="4" spans="1:81" s="5" customFormat="1" ht="12" thickBot="1">
      <c r="A4" s="419">
        <f>'1-συμβολαια'!A4</f>
        <v>0</v>
      </c>
      <c r="B4" s="423" t="str">
        <f>'1-συμβολαια'!C4</f>
        <v>ΧΡΗΣΙΚΤΗΣΙΑ οικοπέδου &amp; οικοδομής = 1940 ΑΓΟΡΑ ΑΤΥΠΟΣ από ;;;???</v>
      </c>
      <c r="C4" s="435">
        <f>'5-αντίγρ'!AN4</f>
        <v>0</v>
      </c>
      <c r="D4" s="435">
        <f>'5-αντίγρ'!AM4</f>
        <v>0</v>
      </c>
      <c r="E4" s="449">
        <f>'6-μεταγρ'!Q4</f>
        <v>0</v>
      </c>
      <c r="F4" s="449">
        <f>'6-μεταγρ'!O4+'6-μεταγρ'!P4</f>
        <v>0</v>
      </c>
      <c r="G4" s="449">
        <f>'6-μεταγρ'!R4</f>
        <v>0</v>
      </c>
      <c r="H4" s="449">
        <f>'7-προςΔΟΥ'!V4</f>
        <v>164.14999999999998</v>
      </c>
      <c r="I4" s="450">
        <f>'7-προςΔΟΥ'!K4</f>
        <v>0</v>
      </c>
      <c r="J4" s="449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51"/>
      <c r="AB4" s="451"/>
      <c r="AC4" s="449"/>
      <c r="AD4" s="449"/>
      <c r="AE4" s="451"/>
      <c r="AF4" s="451"/>
      <c r="AG4" s="451"/>
      <c r="AH4" s="449">
        <f t="shared" si="0"/>
        <v>0</v>
      </c>
      <c r="AI4" s="451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51"/>
      <c r="AX4" s="449">
        <f t="shared" si="1"/>
        <v>0</v>
      </c>
      <c r="AY4" s="449"/>
      <c r="AZ4" s="451"/>
      <c r="BA4" s="449"/>
      <c r="BB4" s="451"/>
      <c r="BC4" s="451"/>
      <c r="BD4" s="449">
        <f t="shared" si="2"/>
        <v>0</v>
      </c>
      <c r="BE4" s="451"/>
      <c r="BF4" s="451"/>
      <c r="BG4" s="451"/>
      <c r="BH4" s="451">
        <f t="shared" si="3"/>
        <v>0</v>
      </c>
      <c r="BI4" s="451"/>
      <c r="BJ4" s="451"/>
      <c r="BK4" s="451"/>
      <c r="BL4" s="451"/>
      <c r="BM4" s="451"/>
      <c r="BN4" s="451"/>
      <c r="BO4" s="451"/>
      <c r="BP4" s="449"/>
      <c r="BQ4" s="449"/>
      <c r="BR4" s="449"/>
      <c r="BS4" s="429"/>
      <c r="BT4" s="449">
        <f t="shared" si="4"/>
        <v>0</v>
      </c>
      <c r="BU4" s="449"/>
      <c r="BV4" s="449"/>
      <c r="BW4" s="449"/>
      <c r="BX4" s="449"/>
      <c r="BY4" s="449"/>
      <c r="BZ4" s="449">
        <f t="shared" si="5"/>
        <v>0</v>
      </c>
      <c r="CA4" s="454">
        <f t="shared" si="6"/>
        <v>164.14999999999998</v>
      </c>
      <c r="CB4" s="454">
        <f t="shared" si="7"/>
        <v>0</v>
      </c>
      <c r="CC4" s="522"/>
    </row>
    <row r="5" spans="1:81" s="5" customFormat="1">
      <c r="A5" s="477" t="str">
        <f>'1-συμβολαια'!A5</f>
        <v>2ο</v>
      </c>
      <c r="B5" s="421" t="str">
        <f>'1-συμβολαια'!C5</f>
        <v>δωρεά</v>
      </c>
      <c r="C5" s="434">
        <f>'5-αντίγρ'!AN5</f>
        <v>43.459999999999994</v>
      </c>
      <c r="D5" s="434">
        <f>'5-αντίγρ'!AM5</f>
        <v>3.96</v>
      </c>
      <c r="E5" s="308">
        <f>'6-μεταγρ'!Q5</f>
        <v>11.74</v>
      </c>
      <c r="F5" s="308">
        <f>'6-μεταγρ'!O5+'6-μεταγρ'!P5</f>
        <v>1.98</v>
      </c>
      <c r="G5" s="308">
        <f>'6-μεταγρ'!R5</f>
        <v>0</v>
      </c>
      <c r="H5" s="308">
        <f>'7-προςΔΟΥ'!V5</f>
        <v>114.22999999999999</v>
      </c>
      <c r="I5" s="272">
        <f>'7-προςΔΟΥ'!K5</f>
        <v>0</v>
      </c>
      <c r="J5" s="308"/>
      <c r="K5" s="308">
        <v>3.23</v>
      </c>
      <c r="L5" s="308">
        <v>3.23</v>
      </c>
      <c r="M5" s="308"/>
      <c r="N5" s="308"/>
      <c r="O5" s="308"/>
      <c r="P5" s="308">
        <v>3.23</v>
      </c>
      <c r="Q5" s="308"/>
      <c r="R5" s="308">
        <v>3.23</v>
      </c>
      <c r="S5" s="308">
        <v>3.23</v>
      </c>
      <c r="T5" s="308"/>
      <c r="U5" s="308">
        <v>3.23</v>
      </c>
      <c r="V5" s="308">
        <f>2*3.23</f>
        <v>6.46</v>
      </c>
      <c r="W5" s="308"/>
      <c r="X5" s="308"/>
      <c r="Y5" s="308">
        <f>3*3.23</f>
        <v>9.69</v>
      </c>
      <c r="Z5" s="308"/>
      <c r="AA5" s="448"/>
      <c r="AB5" s="448"/>
      <c r="AC5" s="308"/>
      <c r="AD5" s="308"/>
      <c r="AE5" s="448"/>
      <c r="AF5" s="448"/>
      <c r="AG5" s="448"/>
      <c r="AH5" s="308">
        <f t="shared" si="0"/>
        <v>35.53</v>
      </c>
      <c r="AI5" s="448"/>
      <c r="AJ5" s="308">
        <f>2*3.23</f>
        <v>6.46</v>
      </c>
      <c r="AK5" s="308"/>
      <c r="AL5" s="308">
        <f>2*3.23</f>
        <v>6.46</v>
      </c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448"/>
      <c r="AX5" s="308">
        <f t="shared" si="1"/>
        <v>12.92</v>
      </c>
      <c r="AY5" s="308">
        <f t="shared" ref="AY5:BA5" si="8">2*3.23</f>
        <v>6.46</v>
      </c>
      <c r="AZ5" s="448"/>
      <c r="BA5" s="308">
        <f t="shared" si="8"/>
        <v>6.46</v>
      </c>
      <c r="BB5" s="448"/>
      <c r="BC5" s="448"/>
      <c r="BD5" s="308">
        <f t="shared" si="2"/>
        <v>12.92</v>
      </c>
      <c r="BE5" s="448"/>
      <c r="BF5" s="448"/>
      <c r="BG5" s="448"/>
      <c r="BH5" s="448">
        <f t="shared" si="3"/>
        <v>0</v>
      </c>
      <c r="BI5" s="448"/>
      <c r="BJ5" s="448"/>
      <c r="BK5" s="448"/>
      <c r="BL5" s="448"/>
      <c r="BM5" s="448"/>
      <c r="BN5" s="448"/>
      <c r="BO5" s="448"/>
      <c r="BP5" s="308">
        <f>5*1.47</f>
        <v>7.35</v>
      </c>
      <c r="BQ5" s="308">
        <v>0.3</v>
      </c>
      <c r="BR5" s="308">
        <v>0.6</v>
      </c>
      <c r="BS5" s="428"/>
      <c r="BT5" s="308">
        <f t="shared" si="4"/>
        <v>8.25</v>
      </c>
      <c r="BU5" s="308"/>
      <c r="BV5" s="308"/>
      <c r="BW5" s="308"/>
      <c r="BX5" s="308"/>
      <c r="BY5" s="308"/>
      <c r="BZ5" s="308">
        <f t="shared" si="5"/>
        <v>0</v>
      </c>
      <c r="CA5" s="368">
        <f t="shared" si="6"/>
        <v>219.95999999999998</v>
      </c>
      <c r="CB5" s="368">
        <f t="shared" si="7"/>
        <v>5.9399999999999995</v>
      </c>
      <c r="CC5" s="521"/>
    </row>
    <row r="6" spans="1:81" s="5" customFormat="1" ht="12" thickBot="1">
      <c r="A6" s="478">
        <f>'1-συμβολαια'!A6</f>
        <v>0</v>
      </c>
      <c r="B6" s="423" t="str">
        <f>'1-συμβολαια'!C6</f>
        <v>ΧΡΗΣΙΚΤΗΣΙΑ οικοπέδου &amp; οικίας = 1930 πατρός ΔΩΡΕΑ άτυπη</v>
      </c>
      <c r="C6" s="435">
        <f>'5-αντίγρ'!AN6</f>
        <v>0</v>
      </c>
      <c r="D6" s="435">
        <f>'5-αντίγρ'!AM6</f>
        <v>0</v>
      </c>
      <c r="E6" s="449">
        <f>'6-μεταγρ'!Q6</f>
        <v>0</v>
      </c>
      <c r="F6" s="449">
        <f>'6-μεταγρ'!O6+'6-μεταγρ'!P6</f>
        <v>0</v>
      </c>
      <c r="G6" s="449">
        <f>'6-μεταγρ'!R6</f>
        <v>0</v>
      </c>
      <c r="H6" s="449">
        <f>'7-προςΔΟΥ'!V6</f>
        <v>114.22999999999999</v>
      </c>
      <c r="I6" s="450">
        <f>'7-προςΔΟΥ'!K6</f>
        <v>0</v>
      </c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  <c r="U6" s="449"/>
      <c r="V6" s="449"/>
      <c r="W6" s="449"/>
      <c r="X6" s="449"/>
      <c r="Y6" s="449"/>
      <c r="Z6" s="449"/>
      <c r="AA6" s="451"/>
      <c r="AB6" s="451"/>
      <c r="AC6" s="449"/>
      <c r="AD6" s="449"/>
      <c r="AE6" s="451"/>
      <c r="AF6" s="451"/>
      <c r="AG6" s="451"/>
      <c r="AH6" s="449">
        <f t="shared" si="0"/>
        <v>0</v>
      </c>
      <c r="AI6" s="451"/>
      <c r="AJ6" s="449"/>
      <c r="AK6" s="449"/>
      <c r="AL6" s="449"/>
      <c r="AM6" s="449"/>
      <c r="AN6" s="449"/>
      <c r="AO6" s="449"/>
      <c r="AP6" s="449"/>
      <c r="AQ6" s="449"/>
      <c r="AR6" s="449"/>
      <c r="AS6" s="449"/>
      <c r="AT6" s="449"/>
      <c r="AU6" s="449"/>
      <c r="AV6" s="449"/>
      <c r="AW6" s="451"/>
      <c r="AX6" s="449">
        <f t="shared" si="1"/>
        <v>0</v>
      </c>
      <c r="AY6" s="449"/>
      <c r="AZ6" s="451"/>
      <c r="BA6" s="449"/>
      <c r="BB6" s="451"/>
      <c r="BC6" s="451"/>
      <c r="BD6" s="449">
        <f t="shared" si="2"/>
        <v>0</v>
      </c>
      <c r="BE6" s="451"/>
      <c r="BF6" s="451"/>
      <c r="BG6" s="451"/>
      <c r="BH6" s="451">
        <f t="shared" si="3"/>
        <v>0</v>
      </c>
      <c r="BI6" s="451"/>
      <c r="BJ6" s="451"/>
      <c r="BK6" s="451"/>
      <c r="BL6" s="451"/>
      <c r="BM6" s="451"/>
      <c r="BN6" s="451"/>
      <c r="BO6" s="451"/>
      <c r="BP6" s="449"/>
      <c r="BQ6" s="449"/>
      <c r="BR6" s="449"/>
      <c r="BS6" s="429"/>
      <c r="BT6" s="449">
        <f t="shared" si="4"/>
        <v>0</v>
      </c>
      <c r="BU6" s="449"/>
      <c r="BV6" s="449"/>
      <c r="BW6" s="449"/>
      <c r="BX6" s="449"/>
      <c r="BY6" s="449"/>
      <c r="BZ6" s="449">
        <f t="shared" si="5"/>
        <v>0</v>
      </c>
      <c r="CA6" s="454">
        <f t="shared" si="6"/>
        <v>114.22999999999999</v>
      </c>
      <c r="CB6" s="454">
        <f t="shared" si="7"/>
        <v>0</v>
      </c>
      <c r="CC6" s="522"/>
    </row>
    <row r="7" spans="1:81">
      <c r="A7" s="563" t="s">
        <v>47</v>
      </c>
      <c r="B7" s="564"/>
      <c r="C7" s="380">
        <f t="shared" ref="C7:AH7" si="9">SUM(C3:C6)</f>
        <v>80.459999999999994</v>
      </c>
      <c r="D7" s="380">
        <f t="shared" si="9"/>
        <v>7.92</v>
      </c>
      <c r="E7" s="380">
        <f t="shared" si="9"/>
        <v>23.48</v>
      </c>
      <c r="F7" s="380">
        <f t="shared" si="9"/>
        <v>3.96</v>
      </c>
      <c r="G7" s="380">
        <f t="shared" si="9"/>
        <v>0</v>
      </c>
      <c r="H7" s="380">
        <f t="shared" si="9"/>
        <v>568.5</v>
      </c>
      <c r="I7" s="380">
        <f t="shared" si="9"/>
        <v>0</v>
      </c>
      <c r="J7" s="380">
        <f t="shared" si="9"/>
        <v>0</v>
      </c>
      <c r="K7" s="380">
        <f t="shared" si="9"/>
        <v>18.2</v>
      </c>
      <c r="L7" s="380">
        <f t="shared" si="9"/>
        <v>6.46</v>
      </c>
      <c r="M7" s="380">
        <f t="shared" si="9"/>
        <v>0</v>
      </c>
      <c r="N7" s="380">
        <f t="shared" si="9"/>
        <v>0</v>
      </c>
      <c r="O7" s="380">
        <f t="shared" si="9"/>
        <v>0</v>
      </c>
      <c r="P7" s="380">
        <f t="shared" si="9"/>
        <v>6.46</v>
      </c>
      <c r="Q7" s="380">
        <f t="shared" si="9"/>
        <v>0</v>
      </c>
      <c r="R7" s="380">
        <f t="shared" si="9"/>
        <v>6.46</v>
      </c>
      <c r="S7" s="380">
        <f t="shared" si="9"/>
        <v>6.46</v>
      </c>
      <c r="T7" s="380">
        <f t="shared" si="9"/>
        <v>0</v>
      </c>
      <c r="U7" s="380">
        <f t="shared" si="9"/>
        <v>6.46</v>
      </c>
      <c r="V7" s="380">
        <f t="shared" si="9"/>
        <v>9.69</v>
      </c>
      <c r="W7" s="380">
        <f t="shared" si="9"/>
        <v>0</v>
      </c>
      <c r="X7" s="380">
        <f t="shared" si="9"/>
        <v>0</v>
      </c>
      <c r="Y7" s="380">
        <f t="shared" si="9"/>
        <v>22.61</v>
      </c>
      <c r="Z7" s="380">
        <f t="shared" si="9"/>
        <v>0</v>
      </c>
      <c r="AA7" s="380">
        <f t="shared" si="9"/>
        <v>0</v>
      </c>
      <c r="AB7" s="380">
        <f t="shared" si="9"/>
        <v>0</v>
      </c>
      <c r="AC7" s="380">
        <f t="shared" si="9"/>
        <v>0</v>
      </c>
      <c r="AD7" s="380">
        <f t="shared" si="9"/>
        <v>0</v>
      </c>
      <c r="AE7" s="380">
        <f t="shared" si="9"/>
        <v>0</v>
      </c>
      <c r="AF7" s="380">
        <f t="shared" si="9"/>
        <v>0</v>
      </c>
      <c r="AG7" s="380">
        <f t="shared" si="9"/>
        <v>300</v>
      </c>
      <c r="AH7" s="380">
        <f t="shared" si="9"/>
        <v>382.79999999999995</v>
      </c>
      <c r="AI7" s="380"/>
      <c r="AJ7" s="380">
        <f t="shared" ref="AJ7:AU7" si="10">SUM(AJ3:AJ6)</f>
        <v>12.92</v>
      </c>
      <c r="AK7" s="380">
        <f t="shared" si="10"/>
        <v>0</v>
      </c>
      <c r="AL7" s="380">
        <f t="shared" si="10"/>
        <v>12.92</v>
      </c>
      <c r="AM7" s="380">
        <f t="shared" si="10"/>
        <v>0</v>
      </c>
      <c r="AN7" s="380">
        <f t="shared" si="10"/>
        <v>0</v>
      </c>
      <c r="AO7" s="520">
        <f t="shared" si="10"/>
        <v>0</v>
      </c>
      <c r="AP7" s="380">
        <f t="shared" si="10"/>
        <v>0</v>
      </c>
      <c r="AQ7" s="380">
        <f t="shared" si="10"/>
        <v>0</v>
      </c>
      <c r="AR7" s="380">
        <f t="shared" si="10"/>
        <v>0</v>
      </c>
      <c r="AS7" s="380">
        <f t="shared" si="10"/>
        <v>0</v>
      </c>
      <c r="AT7" s="380">
        <f t="shared" si="10"/>
        <v>0</v>
      </c>
      <c r="AU7" s="380">
        <f t="shared" si="10"/>
        <v>0</v>
      </c>
      <c r="AV7" s="380"/>
      <c r="AW7" s="380">
        <f t="shared" ref="AW7:BT7" si="11">SUM(AW3:AW6)</f>
        <v>0</v>
      </c>
      <c r="AX7" s="380">
        <f t="shared" si="11"/>
        <v>25.84</v>
      </c>
      <c r="AY7" s="380">
        <f t="shared" si="11"/>
        <v>18.79</v>
      </c>
      <c r="AZ7" s="521">
        <f t="shared" si="11"/>
        <v>0</v>
      </c>
      <c r="BA7" s="380">
        <f t="shared" si="11"/>
        <v>18.79</v>
      </c>
      <c r="BB7" s="521">
        <f t="shared" si="11"/>
        <v>0</v>
      </c>
      <c r="BC7" s="521">
        <f t="shared" si="11"/>
        <v>0</v>
      </c>
      <c r="BD7" s="380">
        <f t="shared" si="11"/>
        <v>37.58</v>
      </c>
      <c r="BE7" s="380">
        <f t="shared" si="11"/>
        <v>0</v>
      </c>
      <c r="BF7" s="521">
        <f t="shared" si="11"/>
        <v>0</v>
      </c>
      <c r="BG7" s="380">
        <f t="shared" si="11"/>
        <v>0</v>
      </c>
      <c r="BH7" s="380">
        <f t="shared" si="11"/>
        <v>0</v>
      </c>
      <c r="BI7" s="380">
        <f t="shared" si="11"/>
        <v>0</v>
      </c>
      <c r="BJ7" s="380">
        <f t="shared" si="11"/>
        <v>0</v>
      </c>
      <c r="BK7" s="380">
        <f t="shared" si="11"/>
        <v>0</v>
      </c>
      <c r="BL7" s="380">
        <f t="shared" si="11"/>
        <v>0</v>
      </c>
      <c r="BM7" s="380">
        <f t="shared" si="11"/>
        <v>0</v>
      </c>
      <c r="BN7" s="380">
        <f t="shared" si="11"/>
        <v>0</v>
      </c>
      <c r="BO7" s="380">
        <f t="shared" si="11"/>
        <v>0</v>
      </c>
      <c r="BP7" s="380">
        <f t="shared" si="11"/>
        <v>14.7</v>
      </c>
      <c r="BQ7" s="380">
        <f t="shared" si="11"/>
        <v>0.6</v>
      </c>
      <c r="BR7" s="380">
        <f t="shared" si="11"/>
        <v>1.2</v>
      </c>
      <c r="BS7" s="380">
        <f t="shared" si="11"/>
        <v>0</v>
      </c>
      <c r="BT7" s="380">
        <f t="shared" si="11"/>
        <v>16.5</v>
      </c>
      <c r="BU7" s="380"/>
      <c r="BV7" s="380"/>
      <c r="BW7" s="380"/>
      <c r="BX7" s="380"/>
      <c r="BY7" s="380"/>
      <c r="BZ7" s="380"/>
      <c r="CA7" s="380">
        <f>SUM(CA3:CA6)</f>
        <v>1096.9799999999998</v>
      </c>
      <c r="CB7" s="380">
        <f>SUM(CB3:CB6)</f>
        <v>11.879999999999999</v>
      </c>
      <c r="CC7" s="521"/>
    </row>
    <row r="8" spans="1:81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</row>
    <row r="9" spans="1:81" ht="11.25" customHeight="1">
      <c r="C9" s="124"/>
      <c r="D9" s="124"/>
      <c r="E9" s="2"/>
      <c r="F9" s="2"/>
      <c r="G9" s="2"/>
      <c r="H9" s="2"/>
      <c r="I9" s="2"/>
      <c r="J9" s="153" t="s">
        <v>540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2"/>
      <c r="AI9" s="2"/>
      <c r="AJ9" s="18" t="s">
        <v>418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145" t="s">
        <v>180</v>
      </c>
      <c r="AZ9" s="2"/>
      <c r="BA9" s="2"/>
      <c r="BB9" s="2"/>
      <c r="BC9" s="2"/>
      <c r="BD9" s="2"/>
      <c r="BE9" s="145" t="s">
        <v>192</v>
      </c>
      <c r="BF9" s="2"/>
      <c r="BG9" s="2"/>
      <c r="BH9" s="2"/>
      <c r="BI9" s="145" t="s">
        <v>205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494</v>
      </c>
      <c r="BV9" s="2"/>
      <c r="BW9" s="2"/>
      <c r="BX9" s="2"/>
      <c r="BY9" s="2"/>
      <c r="BZ9" s="2"/>
      <c r="CA9" s="2"/>
      <c r="CB9" s="2"/>
      <c r="CC9" s="2"/>
    </row>
    <row r="10" spans="1:81" ht="11.25" customHeight="1">
      <c r="C10" s="130" t="s">
        <v>475</v>
      </c>
      <c r="D10" s="124"/>
      <c r="E10" s="2"/>
      <c r="F10" s="2"/>
      <c r="G10" s="2"/>
      <c r="H10" s="2"/>
      <c r="I10" s="2"/>
      <c r="J10" s="4"/>
      <c r="K10" s="310" t="s">
        <v>409</v>
      </c>
      <c r="L10" s="311"/>
      <c r="M10" s="311"/>
      <c r="N10" s="311"/>
      <c r="O10" s="311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2"/>
      <c r="AI10" s="2"/>
      <c r="AJ10" s="2"/>
      <c r="AK10" s="153" t="s">
        <v>175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36" t="s">
        <v>183</v>
      </c>
      <c r="BA10" s="2"/>
      <c r="BB10" s="2"/>
      <c r="BC10" s="2"/>
      <c r="BD10" s="2"/>
      <c r="BE10" s="2"/>
      <c r="BF10" s="235" t="s">
        <v>193</v>
      </c>
      <c r="BG10" s="2"/>
      <c r="BH10" s="2"/>
      <c r="BI10" s="2"/>
      <c r="BJ10" s="164" t="s">
        <v>208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495</v>
      </c>
      <c r="BW10" s="2"/>
      <c r="BX10" s="2"/>
      <c r="BY10" s="2"/>
      <c r="BZ10" s="2"/>
      <c r="CA10" s="2"/>
      <c r="CB10" s="2"/>
      <c r="CC10" s="2"/>
    </row>
    <row r="11" spans="1:81" ht="11.25" customHeight="1">
      <c r="C11" s="124"/>
      <c r="D11" s="124"/>
      <c r="E11" s="2"/>
      <c r="F11" s="2"/>
      <c r="G11" s="2"/>
      <c r="H11" s="2"/>
      <c r="I11" s="2"/>
      <c r="J11" s="4"/>
      <c r="K11" s="311"/>
      <c r="L11" s="310" t="s">
        <v>410</v>
      </c>
      <c r="M11" s="311"/>
      <c r="N11" s="311"/>
      <c r="O11" s="311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2"/>
      <c r="AK11" s="2"/>
      <c r="AL11" s="18" t="s">
        <v>419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4" t="s">
        <v>181</v>
      </c>
      <c r="BB11" s="2"/>
      <c r="BC11" s="2"/>
      <c r="BD11" s="2"/>
      <c r="BE11" s="2"/>
      <c r="BF11" s="2"/>
      <c r="BG11" s="145" t="s">
        <v>194</v>
      </c>
      <c r="BH11" s="2"/>
      <c r="BI11" s="2"/>
      <c r="BJ11" s="2"/>
      <c r="BK11" s="145" t="s">
        <v>209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31</v>
      </c>
      <c r="BX11" s="2"/>
      <c r="BY11" s="2"/>
      <c r="BZ11" s="2"/>
      <c r="CA11" s="2"/>
      <c r="CB11" s="2"/>
      <c r="CC11" s="2"/>
    </row>
    <row r="12" spans="1:81" ht="11.25" customHeight="1">
      <c r="C12" s="124"/>
      <c r="D12" s="124"/>
      <c r="E12" s="2"/>
      <c r="F12" s="2"/>
      <c r="G12" s="2"/>
      <c r="H12" s="2"/>
      <c r="I12" s="2"/>
      <c r="J12" s="4"/>
      <c r="K12" s="311"/>
      <c r="L12" s="311"/>
      <c r="M12" s="311" t="s">
        <v>411</v>
      </c>
      <c r="N12" s="311"/>
      <c r="O12" s="311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2"/>
      <c r="AL12" s="2"/>
      <c r="AM12" s="114" t="s">
        <v>420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36" t="s">
        <v>182</v>
      </c>
      <c r="BC12" s="2"/>
      <c r="BD12" s="2"/>
      <c r="BE12" s="2"/>
      <c r="BF12" s="2"/>
      <c r="BG12" s="2"/>
      <c r="BH12" s="2"/>
      <c r="BI12" s="2"/>
      <c r="BJ12" s="2"/>
      <c r="BK12" s="2"/>
      <c r="BL12" s="164" t="s">
        <v>211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 t="s">
        <v>496</v>
      </c>
      <c r="BY12" s="2"/>
      <c r="BZ12" s="2"/>
      <c r="CA12" s="2"/>
      <c r="CB12" s="2"/>
      <c r="CC12" s="2"/>
    </row>
    <row r="13" spans="1:81" ht="11.25" customHeight="1">
      <c r="C13" s="124"/>
      <c r="D13" s="124"/>
      <c r="E13" s="2"/>
      <c r="F13" s="2"/>
      <c r="G13" s="2"/>
      <c r="H13" s="2"/>
      <c r="I13" s="2"/>
      <c r="J13" s="4"/>
      <c r="K13" s="4"/>
      <c r="L13" s="4"/>
      <c r="M13" s="4"/>
      <c r="N13" s="4" t="s">
        <v>412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2"/>
      <c r="AM13" s="2"/>
      <c r="AN13" s="18" t="s">
        <v>421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35" t="s">
        <v>189</v>
      </c>
      <c r="BD13" s="2"/>
      <c r="BE13" s="2"/>
      <c r="BF13" s="2"/>
      <c r="BG13" s="2"/>
      <c r="BH13" s="2"/>
      <c r="BI13" s="2"/>
      <c r="BJ13" s="2"/>
      <c r="BK13" s="2"/>
      <c r="BL13" s="2"/>
      <c r="BM13" s="145" t="s">
        <v>212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 t="s">
        <v>59</v>
      </c>
      <c r="BZ13" s="2"/>
      <c r="CA13" s="3"/>
      <c r="CB13" s="3"/>
    </row>
    <row r="14" spans="1:81" ht="11.25" customHeight="1">
      <c r="B14" s="532" t="s">
        <v>561</v>
      </c>
      <c r="C14" s="8" t="s">
        <v>563</v>
      </c>
      <c r="D14" s="124"/>
      <c r="E14" s="2"/>
      <c r="F14" s="2"/>
      <c r="G14" s="2"/>
      <c r="H14" s="2"/>
      <c r="I14" s="2"/>
      <c r="J14" s="4"/>
      <c r="K14" s="4"/>
      <c r="L14" s="4"/>
      <c r="M14" s="4"/>
      <c r="N14" s="4"/>
      <c r="O14" s="4" t="s">
        <v>464</v>
      </c>
      <c r="P14" s="4"/>
      <c r="Q14" s="4"/>
      <c r="R14" s="4"/>
      <c r="S14" s="4"/>
      <c r="T14" s="166"/>
      <c r="U14" s="166"/>
      <c r="V14" s="166"/>
      <c r="W14" s="166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2"/>
      <c r="AN14" s="2"/>
      <c r="AO14" s="234" t="s">
        <v>422</v>
      </c>
      <c r="AP14" s="114"/>
      <c r="AQ14" s="114"/>
      <c r="AR14" s="114"/>
      <c r="AS14" s="114"/>
      <c r="AT14" s="114"/>
      <c r="AU14" s="114"/>
      <c r="AV14" s="164"/>
      <c r="AW14" s="114"/>
      <c r="AX14" s="2"/>
      <c r="AY14" s="2"/>
      <c r="AZ14" s="2"/>
      <c r="BA14" s="2"/>
      <c r="BB14" s="2"/>
      <c r="BC14" s="2"/>
      <c r="BD14" s="2"/>
      <c r="BE14" s="2"/>
      <c r="BF14" s="2"/>
      <c r="BG14" s="145" t="s">
        <v>200</v>
      </c>
      <c r="BH14" s="2"/>
      <c r="BI14" s="2"/>
      <c r="BJ14" s="2"/>
      <c r="BK14" s="2"/>
      <c r="BL14" s="2"/>
      <c r="BM14" s="2"/>
      <c r="BN14" s="164" t="s">
        <v>213</v>
      </c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3"/>
      <c r="CB14" s="3"/>
    </row>
    <row r="15" spans="1:81" ht="11.25" customHeight="1">
      <c r="B15" s="531" t="s">
        <v>551</v>
      </c>
      <c r="C15" s="80" t="s">
        <v>553</v>
      </c>
      <c r="D15" s="124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 t="s">
        <v>480</v>
      </c>
      <c r="Q15" s="4"/>
      <c r="R15" s="4"/>
      <c r="S15" s="4"/>
      <c r="T15" s="166"/>
      <c r="U15" s="166"/>
      <c r="V15" s="166"/>
      <c r="W15" s="166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2"/>
      <c r="AO15" s="2"/>
      <c r="AP15" s="152" t="s">
        <v>423</v>
      </c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36" t="s">
        <v>198</v>
      </c>
      <c r="BH15" s="2"/>
      <c r="BI15" s="2"/>
      <c r="BJ15" s="2"/>
      <c r="BK15" s="2"/>
      <c r="BL15" s="2"/>
      <c r="BM15" s="2"/>
      <c r="BN15" s="164"/>
      <c r="BO15" s="145" t="s">
        <v>214</v>
      </c>
      <c r="BP15" s="2"/>
      <c r="BQ15" s="2"/>
      <c r="BR15" s="2"/>
      <c r="BS15" s="2"/>
      <c r="BT15" s="2"/>
      <c r="BU15" s="2"/>
      <c r="BV15" s="452"/>
      <c r="BW15" s="2"/>
      <c r="BX15" s="2"/>
      <c r="BY15" s="2"/>
      <c r="BZ15" s="2"/>
      <c r="CA15" s="3"/>
      <c r="CB15" s="3"/>
    </row>
    <row r="16" spans="1:81" ht="11.25" customHeight="1">
      <c r="B16" s="531" t="s">
        <v>550</v>
      </c>
      <c r="C16" s="80" t="s">
        <v>544</v>
      </c>
      <c r="D16" s="124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 t="s">
        <v>484</v>
      </c>
      <c r="R16" s="4"/>
      <c r="S16" s="4"/>
      <c r="T16" s="166"/>
      <c r="U16" s="166"/>
      <c r="V16" s="166"/>
      <c r="W16" s="166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"/>
      <c r="AP16" s="2"/>
      <c r="AQ16" s="114" t="s">
        <v>461</v>
      </c>
      <c r="AR16" s="114"/>
      <c r="AS16" s="114"/>
      <c r="AT16" s="114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145" t="s">
        <v>199</v>
      </c>
      <c r="BH16" s="2"/>
      <c r="BI16" s="2"/>
      <c r="BJ16" s="2"/>
      <c r="BK16" s="2"/>
      <c r="BL16" s="2"/>
      <c r="BM16" s="2"/>
      <c r="BN16" s="164"/>
      <c r="BO16" s="4"/>
      <c r="BP16" s="164" t="s">
        <v>283</v>
      </c>
      <c r="BQ16" s="164"/>
      <c r="BR16" s="164"/>
      <c r="BS16" s="2"/>
      <c r="BT16" s="2"/>
      <c r="BU16" s="2"/>
      <c r="BV16" s="251"/>
      <c r="BW16" s="2"/>
      <c r="BX16" s="2"/>
      <c r="BY16" s="2"/>
      <c r="BZ16" s="2"/>
      <c r="CA16" s="3"/>
      <c r="CB16" s="3"/>
    </row>
    <row r="17" spans="2:80">
      <c r="B17" s="93"/>
      <c r="C17" s="8"/>
      <c r="D17" s="84"/>
      <c r="E17" s="2"/>
      <c r="F17" s="2"/>
      <c r="G17" s="2"/>
      <c r="H17" s="2"/>
      <c r="I17" s="2"/>
      <c r="J17" s="4"/>
      <c r="K17" s="4"/>
      <c r="L17" s="4"/>
      <c r="M17" s="130" t="s">
        <v>475</v>
      </c>
      <c r="N17" s="4"/>
      <c r="O17" s="4"/>
      <c r="P17" s="4"/>
      <c r="Q17" s="4"/>
      <c r="R17" s="145" t="s">
        <v>535</v>
      </c>
      <c r="S17" s="166"/>
      <c r="T17" s="166"/>
      <c r="U17" s="166"/>
      <c r="V17" s="166"/>
      <c r="W17" s="166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152" t="s">
        <v>462</v>
      </c>
      <c r="AS17" s="2"/>
      <c r="AT17" s="15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164" t="s">
        <v>201</v>
      </c>
      <c r="BH17" s="2"/>
      <c r="BI17" s="2"/>
      <c r="BJ17" s="2"/>
      <c r="BK17" s="2"/>
      <c r="BL17" s="2"/>
      <c r="BM17" s="2"/>
      <c r="BN17" s="2"/>
      <c r="BO17" s="2"/>
      <c r="BP17" s="2"/>
      <c r="BQ17" s="145" t="s">
        <v>449</v>
      </c>
      <c r="BR17" s="145"/>
      <c r="BS17" s="2"/>
      <c r="BT17" s="2"/>
      <c r="BU17" s="2"/>
      <c r="BV17" s="251"/>
      <c r="BW17" s="2"/>
      <c r="BX17" s="2"/>
      <c r="BY17" s="2"/>
      <c r="BZ17" s="2"/>
      <c r="CA17" s="3"/>
      <c r="CB17" s="3"/>
    </row>
    <row r="18" spans="2:80">
      <c r="B18" s="532" t="s">
        <v>562</v>
      </c>
      <c r="C18" s="8" t="s">
        <v>564</v>
      </c>
      <c r="D18" s="84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166" t="s">
        <v>413</v>
      </c>
      <c r="T18" s="166"/>
      <c r="U18" s="166"/>
      <c r="V18" s="166"/>
      <c r="W18" s="166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88"/>
      <c r="AR18" s="88"/>
      <c r="AS18" s="114" t="s">
        <v>485</v>
      </c>
      <c r="AT18" s="114"/>
      <c r="AU18" s="88"/>
      <c r="AV18" s="349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169" t="s">
        <v>247</v>
      </c>
      <c r="BH18" s="2"/>
      <c r="BI18" s="2"/>
      <c r="BJ18" s="2"/>
      <c r="BK18" s="2"/>
      <c r="BL18" s="2"/>
      <c r="BM18" s="2"/>
      <c r="BN18" s="2"/>
      <c r="BO18" s="2"/>
      <c r="BP18" s="349"/>
      <c r="BQ18" s="88"/>
      <c r="BR18" s="166" t="s">
        <v>448</v>
      </c>
      <c r="BS18" s="2"/>
      <c r="BT18" s="2"/>
      <c r="BU18" s="2"/>
      <c r="BV18" s="251"/>
      <c r="BW18" s="2"/>
      <c r="BX18" s="2"/>
      <c r="BY18" s="2"/>
      <c r="BZ18" s="2"/>
      <c r="CA18" s="3"/>
      <c r="CB18" s="3"/>
    </row>
    <row r="19" spans="2:80">
      <c r="B19" s="531" t="s">
        <v>555</v>
      </c>
      <c r="C19" s="80" t="s">
        <v>520</v>
      </c>
      <c r="D19" s="84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/>
      <c r="T19" s="4" t="s">
        <v>430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88"/>
      <c r="AQ19" s="88"/>
      <c r="AR19" s="88"/>
      <c r="AS19" s="2"/>
      <c r="AT19" s="114" t="s">
        <v>481</v>
      </c>
      <c r="AU19" s="114"/>
      <c r="AV19" s="349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170" t="s">
        <v>248</v>
      </c>
      <c r="BH19" s="2"/>
      <c r="BI19" s="2"/>
      <c r="BJ19" s="2"/>
      <c r="BK19" s="2"/>
      <c r="BL19" s="2"/>
      <c r="BM19" s="2"/>
      <c r="BN19" s="2"/>
      <c r="BO19" s="88"/>
      <c r="BP19" s="349"/>
      <c r="BQ19" s="88"/>
      <c r="BR19" s="88"/>
      <c r="BS19" s="145" t="s">
        <v>491</v>
      </c>
      <c r="BT19" s="88"/>
      <c r="BU19" s="88"/>
      <c r="BV19" s="453"/>
      <c r="BW19" s="88"/>
      <c r="BX19" s="88"/>
      <c r="BY19" s="88"/>
      <c r="BZ19" s="88"/>
      <c r="CA19" s="88"/>
      <c r="CB19" s="3"/>
    </row>
    <row r="20" spans="2:80">
      <c r="B20" s="531" t="s">
        <v>556</v>
      </c>
      <c r="C20" s="80" t="s">
        <v>544</v>
      </c>
      <c r="D20" s="84"/>
      <c r="E20" s="88"/>
      <c r="F20" s="88"/>
      <c r="G20" s="88"/>
      <c r="H20" s="88"/>
      <c r="I20" s="88"/>
      <c r="J20" s="88"/>
      <c r="K20" s="88"/>
      <c r="L20" s="88"/>
      <c r="M20" s="88"/>
      <c r="N20" s="4"/>
      <c r="O20" s="4"/>
      <c r="P20" s="4"/>
      <c r="Q20" s="4"/>
      <c r="R20" s="4"/>
      <c r="S20" s="4"/>
      <c r="T20" s="4"/>
      <c r="U20" s="311" t="s">
        <v>431</v>
      </c>
      <c r="V20" s="166"/>
      <c r="W20" s="166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88"/>
      <c r="AM20" s="88"/>
      <c r="AN20" s="88"/>
      <c r="AO20" s="88"/>
      <c r="AP20" s="88"/>
      <c r="AQ20" s="88"/>
      <c r="AR20" s="88"/>
      <c r="AS20" s="2"/>
      <c r="AT20" s="2"/>
      <c r="AU20" s="152" t="s">
        <v>482</v>
      </c>
      <c r="AV20" s="2"/>
      <c r="AW20" s="2"/>
      <c r="AX20" s="2"/>
      <c r="AY20" s="88"/>
      <c r="AZ20" s="88"/>
      <c r="BA20" s="88"/>
      <c r="BB20" s="88"/>
      <c r="BC20" s="88"/>
      <c r="BD20" s="88"/>
      <c r="BE20" s="88"/>
      <c r="BF20" s="88"/>
      <c r="BG20" s="169" t="s">
        <v>249</v>
      </c>
      <c r="BH20" s="88"/>
      <c r="BI20" s="88"/>
      <c r="BJ20" s="88"/>
      <c r="BK20" s="88"/>
      <c r="BL20" s="88"/>
      <c r="BM20" s="88"/>
      <c r="BN20" s="88"/>
      <c r="BO20" s="88"/>
      <c r="BP20" s="349"/>
      <c r="BQ20" s="88"/>
      <c r="BR20" s="88"/>
      <c r="BS20" s="88"/>
      <c r="BT20" s="88"/>
      <c r="BU20" s="88"/>
      <c r="BV20" s="453"/>
      <c r="BW20" s="88"/>
      <c r="BX20" s="88"/>
      <c r="BY20" s="88"/>
      <c r="BZ20" s="88"/>
      <c r="CA20" s="3"/>
      <c r="CB20" s="3"/>
    </row>
    <row r="21" spans="2:80">
      <c r="C21" s="124"/>
      <c r="D21" s="84"/>
      <c r="J21" s="88"/>
      <c r="K21" s="88"/>
      <c r="L21" s="88"/>
      <c r="M21" s="88"/>
      <c r="N21" s="88"/>
      <c r="O21" s="88"/>
      <c r="P21" s="88"/>
      <c r="Q21" s="88"/>
      <c r="R21" s="88"/>
      <c r="S21" s="4"/>
      <c r="T21" s="4"/>
      <c r="U21" s="4"/>
      <c r="V21" s="4" t="s">
        <v>458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349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349"/>
      <c r="BQ21" s="88"/>
      <c r="BR21" s="88"/>
      <c r="BS21" s="88"/>
      <c r="BT21" s="88"/>
      <c r="BU21" s="88"/>
      <c r="BV21" s="453"/>
      <c r="BW21" s="88"/>
      <c r="BX21" s="88"/>
      <c r="BY21" s="88"/>
      <c r="BZ21" s="88"/>
      <c r="CA21" s="3"/>
      <c r="CB21" s="3"/>
    </row>
    <row r="22" spans="2:80">
      <c r="C22" s="124"/>
      <c r="D22" s="84"/>
      <c r="L22" s="88"/>
      <c r="M22" s="88"/>
      <c r="N22" s="88"/>
      <c r="O22" s="88"/>
      <c r="P22" s="88"/>
      <c r="Q22" s="88"/>
      <c r="R22" s="88"/>
      <c r="S22" s="4"/>
      <c r="T22" s="4"/>
      <c r="U22" s="4"/>
      <c r="V22" s="4"/>
      <c r="W22" s="145" t="s">
        <v>537</v>
      </c>
      <c r="X22" s="166"/>
      <c r="Y22" s="166"/>
      <c r="Z22" s="4"/>
      <c r="AA22" s="4"/>
      <c r="AB22" s="4"/>
      <c r="AC22" s="4"/>
      <c r="AD22" s="4"/>
      <c r="AE22" s="4"/>
      <c r="AF22" s="4"/>
      <c r="AG22" s="4"/>
      <c r="AH22" s="2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349"/>
      <c r="AW22" s="88"/>
      <c r="AX22" s="88"/>
      <c r="AY22" s="34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349"/>
      <c r="BQ22" s="88"/>
      <c r="BR22" s="88"/>
      <c r="BS22" s="88"/>
      <c r="BT22" s="88"/>
      <c r="BU22" s="88"/>
      <c r="BV22" s="453"/>
      <c r="BW22" s="88"/>
      <c r="BX22" s="88"/>
      <c r="BY22" s="88"/>
      <c r="BZ22" s="88"/>
      <c r="CA22" s="3"/>
      <c r="CB22" s="3"/>
    </row>
    <row r="23" spans="2:80">
      <c r="C23" s="124"/>
      <c r="D23" s="84"/>
      <c r="L23" s="88"/>
      <c r="M23" s="88"/>
      <c r="N23" s="88"/>
      <c r="O23" s="88"/>
      <c r="P23" s="88"/>
      <c r="Q23" s="88"/>
      <c r="R23" s="88"/>
      <c r="S23" s="4"/>
      <c r="T23" s="4"/>
      <c r="U23" s="4"/>
      <c r="V23" s="4"/>
      <c r="W23" s="4"/>
      <c r="X23" s="166" t="s">
        <v>545</v>
      </c>
      <c r="Y23" s="166"/>
      <c r="Z23" s="4"/>
      <c r="AA23" s="4"/>
      <c r="AB23" s="4"/>
      <c r="AC23" s="4"/>
      <c r="AD23" s="4"/>
      <c r="AE23" s="4"/>
      <c r="AF23" s="4"/>
      <c r="AG23" s="4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349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349"/>
      <c r="BQ23" s="88"/>
      <c r="BR23" s="88"/>
      <c r="BS23" s="88"/>
      <c r="BT23" s="88"/>
      <c r="BU23" s="88"/>
      <c r="BV23" s="453"/>
      <c r="BW23" s="88"/>
      <c r="BX23" s="88"/>
      <c r="BY23" s="88"/>
      <c r="BZ23" s="88"/>
      <c r="CA23" s="3"/>
      <c r="CB23" s="3"/>
    </row>
    <row r="24" spans="2:80">
      <c r="C24" s="124"/>
      <c r="D24" s="84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4"/>
      <c r="Y24" s="145" t="s">
        <v>539</v>
      </c>
      <c r="Z24" s="166"/>
      <c r="AA24" s="4"/>
      <c r="AB24" s="4"/>
      <c r="AC24" s="4"/>
      <c r="AD24" s="4"/>
      <c r="AE24" s="4"/>
      <c r="AF24" s="4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349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349"/>
      <c r="BQ24" s="88"/>
      <c r="BR24" s="88"/>
      <c r="BS24" s="88"/>
      <c r="BT24" s="88"/>
      <c r="BU24" s="88"/>
      <c r="BV24" s="453"/>
      <c r="BW24" s="88"/>
      <c r="BX24" s="88"/>
      <c r="BY24" s="88"/>
      <c r="BZ24" s="88"/>
      <c r="CA24" s="3"/>
      <c r="CB24" s="3"/>
    </row>
    <row r="25" spans="2:80">
      <c r="C25" s="124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4"/>
      <c r="Y25" s="4"/>
      <c r="Z25" s="166" t="s">
        <v>414</v>
      </c>
      <c r="AA25" s="4"/>
      <c r="AB25" s="4"/>
      <c r="AC25" s="4"/>
      <c r="AD25" s="4"/>
      <c r="AE25" s="4"/>
      <c r="AF25" s="4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349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349"/>
      <c r="BQ25" s="88"/>
      <c r="BR25" s="88"/>
      <c r="BS25" s="88"/>
      <c r="BT25" s="88"/>
      <c r="BU25" s="88"/>
      <c r="BV25" s="453"/>
      <c r="BW25" s="88"/>
      <c r="BX25" s="88"/>
      <c r="BY25" s="88"/>
      <c r="BZ25" s="88"/>
    </row>
    <row r="26" spans="2:80">
      <c r="C26" s="124"/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4"/>
      <c r="Y26" s="4"/>
      <c r="Z26" s="4"/>
      <c r="AA26" s="4" t="s">
        <v>415</v>
      </c>
      <c r="AB26" s="4"/>
      <c r="AC26" s="4"/>
      <c r="AD26" s="4"/>
      <c r="AE26" s="4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349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349"/>
      <c r="BQ26" s="88"/>
      <c r="BR26" s="88"/>
      <c r="BS26" s="88"/>
      <c r="BT26" s="88"/>
      <c r="BU26" s="88"/>
      <c r="BV26" s="453"/>
      <c r="BW26" s="88"/>
      <c r="BX26" s="88"/>
      <c r="BY26" s="88"/>
      <c r="BZ26" s="88"/>
    </row>
    <row r="27" spans="2:80">
      <c r="C27" s="124"/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4"/>
      <c r="Y27" s="4"/>
      <c r="Z27" s="4"/>
      <c r="AA27" s="4"/>
      <c r="AB27" s="165" t="s">
        <v>416</v>
      </c>
      <c r="AC27" s="4"/>
      <c r="AD27" s="4"/>
      <c r="AE27" s="4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349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349"/>
      <c r="BQ27" s="88"/>
      <c r="BR27" s="88"/>
      <c r="BS27" s="88"/>
      <c r="BT27" s="88"/>
      <c r="BU27" s="88"/>
      <c r="BV27" s="453"/>
      <c r="BW27" s="88"/>
      <c r="BX27" s="88"/>
      <c r="BY27" s="88"/>
      <c r="BZ27" s="88"/>
    </row>
    <row r="28" spans="2:80">
      <c r="C28" s="124"/>
      <c r="K28" s="3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4"/>
      <c r="AA28" s="4"/>
      <c r="AB28" s="4"/>
      <c r="AC28" s="166" t="s">
        <v>488</v>
      </c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349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349"/>
      <c r="BQ28" s="88"/>
      <c r="BR28" s="88"/>
      <c r="BS28" s="88"/>
      <c r="BT28" s="88"/>
      <c r="BU28" s="88"/>
      <c r="BV28" s="453"/>
      <c r="BW28" s="88"/>
      <c r="BX28" s="88"/>
      <c r="BY28" s="88"/>
      <c r="BZ28" s="88"/>
    </row>
    <row r="29" spans="2:80">
      <c r="C29" s="124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145" t="s">
        <v>489</v>
      </c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349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349"/>
      <c r="BQ29" s="88"/>
      <c r="BR29" s="88"/>
      <c r="BS29" s="88"/>
      <c r="BT29" s="88"/>
      <c r="BU29" s="88"/>
      <c r="BV29" s="453"/>
      <c r="BW29" s="88"/>
      <c r="BX29" s="88"/>
      <c r="BY29" s="88"/>
      <c r="BZ29" s="88"/>
    </row>
    <row r="30" spans="2:80">
      <c r="C30" s="124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166" t="s">
        <v>417</v>
      </c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349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349"/>
      <c r="BQ30" s="88"/>
      <c r="BR30" s="88"/>
      <c r="BS30" s="88"/>
      <c r="BT30" s="88"/>
      <c r="BU30" s="88"/>
      <c r="BV30" s="453"/>
      <c r="BW30" s="88"/>
      <c r="BX30" s="88"/>
      <c r="BY30" s="88"/>
      <c r="BZ30" s="88"/>
    </row>
    <row r="31" spans="2:80">
      <c r="C31" s="124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349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349"/>
      <c r="BQ31" s="88"/>
      <c r="BR31" s="88"/>
      <c r="BS31" s="88"/>
      <c r="BT31" s="88"/>
      <c r="BU31" s="88"/>
      <c r="BV31" s="453"/>
      <c r="BW31" s="88"/>
      <c r="BX31" s="88"/>
      <c r="BY31" s="88"/>
      <c r="BZ31" s="88"/>
    </row>
    <row r="32" spans="2:80">
      <c r="C32" s="124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349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349"/>
      <c r="BQ32" s="88"/>
      <c r="BR32" s="88"/>
      <c r="BS32" s="88"/>
      <c r="BT32" s="88"/>
      <c r="BU32" s="88"/>
      <c r="BV32" s="453"/>
      <c r="BW32" s="88"/>
      <c r="BX32" s="88"/>
      <c r="BY32" s="88"/>
      <c r="BZ32" s="88"/>
    </row>
    <row r="33" spans="3:78">
      <c r="C33" s="124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349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349"/>
      <c r="BQ33" s="88"/>
      <c r="BR33" s="88"/>
      <c r="BS33" s="88"/>
      <c r="BT33" s="88"/>
      <c r="BU33" s="88"/>
      <c r="BV33" s="88"/>
      <c r="BW33" s="88"/>
      <c r="BX33" s="88"/>
      <c r="BY33" s="88"/>
      <c r="BZ33" s="88"/>
    </row>
    <row r="34" spans="3:78">
      <c r="C34" s="124"/>
      <c r="BU34" s="88"/>
      <c r="BW34" s="88"/>
    </row>
    <row r="35" spans="3:78">
      <c r="C35" s="124"/>
      <c r="BW35" s="88"/>
    </row>
  </sheetData>
  <mergeCells count="13">
    <mergeCell ref="CA1:CC1"/>
    <mergeCell ref="A7:B7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3"/>
  <sheetViews>
    <sheetView workbookViewId="0">
      <pane ySplit="2" topLeftCell="A3" activePane="bottomLeft" state="frozen"/>
      <selection pane="bottomLeft" activeCell="L13" sqref="L13"/>
    </sheetView>
  </sheetViews>
  <sheetFormatPr defaultRowHeight="11.25"/>
  <cols>
    <col min="1" max="1" width="7.28515625" style="8" bestFit="1" customWidth="1"/>
    <col min="2" max="2" width="36.28515625" style="91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85546875" style="3" customWidth="1"/>
    <col min="19" max="19" width="9.28515625" style="3" customWidth="1"/>
    <col min="20" max="16384" width="9.140625" style="3"/>
  </cols>
  <sheetData>
    <row r="1" spans="1:21" ht="15.75" customHeight="1">
      <c r="A1" s="747" t="s">
        <v>1</v>
      </c>
      <c r="B1" s="749" t="s">
        <v>0</v>
      </c>
      <c r="C1" s="751" t="s">
        <v>7</v>
      </c>
      <c r="D1" s="755" t="s">
        <v>6</v>
      </c>
      <c r="E1" s="756"/>
      <c r="F1" s="757" t="s">
        <v>5</v>
      </c>
      <c r="G1" s="758"/>
      <c r="H1" s="755" t="s">
        <v>63</v>
      </c>
      <c r="I1" s="756"/>
      <c r="J1" s="752" t="s">
        <v>9</v>
      </c>
      <c r="K1" s="560" t="s">
        <v>424</v>
      </c>
      <c r="L1" s="754"/>
      <c r="M1" s="560" t="s">
        <v>81</v>
      </c>
      <c r="N1" s="561"/>
      <c r="O1" s="561"/>
      <c r="P1" s="561"/>
      <c r="Q1" s="561"/>
    </row>
    <row r="2" spans="1:21" ht="15.75" customHeight="1" thickBot="1">
      <c r="A2" s="748"/>
      <c r="B2" s="750"/>
      <c r="C2" s="572"/>
      <c r="D2" s="64"/>
      <c r="E2" s="38" t="s">
        <v>9</v>
      </c>
      <c r="F2" s="64"/>
      <c r="G2" s="65" t="s">
        <v>9</v>
      </c>
      <c r="H2" s="64"/>
      <c r="I2" s="38" t="s">
        <v>9</v>
      </c>
      <c r="J2" s="753"/>
      <c r="K2" s="317"/>
      <c r="L2" s="168" t="s">
        <v>9</v>
      </c>
      <c r="M2" s="171" t="s">
        <v>136</v>
      </c>
      <c r="N2" s="171" t="s">
        <v>424</v>
      </c>
      <c r="O2" s="171" t="s">
        <v>362</v>
      </c>
      <c r="P2" s="171" t="s">
        <v>59</v>
      </c>
      <c r="Q2" s="172" t="s">
        <v>135</v>
      </c>
    </row>
    <row r="3" spans="1:21" s="5" customFormat="1">
      <c r="A3" s="468" t="str">
        <f>'1-συμβολαια'!A3</f>
        <v>1ο</v>
      </c>
      <c r="B3" s="347" t="str">
        <f>'1-συμβολαια'!C3</f>
        <v>δωρεά ΨΙΛΗΣ ΚΥΡΙΟΤΗΤΑΣ</v>
      </c>
      <c r="C3" s="351">
        <f>'1-συμβολαια'!D3</f>
        <v>14423.38</v>
      </c>
      <c r="D3" s="329"/>
      <c r="E3" s="329"/>
      <c r="F3" s="329"/>
      <c r="G3" s="329"/>
      <c r="H3" s="329"/>
      <c r="I3" s="329"/>
      <c r="J3" s="321">
        <f>'1-συμβολαια'!N3</f>
        <v>183.56880500000003</v>
      </c>
      <c r="K3" s="321">
        <f>'2-δικαιώμ'!O3+'5-αντίγρ'!O3</f>
        <v>30.128178000000002</v>
      </c>
      <c r="L3" s="321">
        <v>30.13</v>
      </c>
      <c r="M3" s="321">
        <f>'1-συμβολαια'!O3</f>
        <v>19.769536999999985</v>
      </c>
      <c r="N3" s="321">
        <f t="shared" ref="N3:N6" si="0">K3-L3</f>
        <v>-1.8219999999971037E-3</v>
      </c>
      <c r="O3" s="321">
        <f>'8-κ-15-17'!AG3</f>
        <v>1.1949999999956162E-3</v>
      </c>
      <c r="P3" s="321">
        <f>'11-χαρτόσ'!L3+'5-αντίγρ'!AM3+'6-μεταγρ'!O3+'6-μεταγρ'!P3+'7-προςΔΟΥ'!K3+'13-ντιΜιΧο'!CB3</f>
        <v>11.879999999999999</v>
      </c>
      <c r="Q3" s="321">
        <f>'13-ντιΜιΧο'!CA3</f>
        <v>598.63999999999987</v>
      </c>
    </row>
    <row r="4" spans="1:21" s="5" customFormat="1" ht="12" thickBot="1">
      <c r="A4" s="419">
        <f>'1-συμβολαια'!A4</f>
        <v>0</v>
      </c>
      <c r="B4" s="423" t="str">
        <f>'1-συμβολαια'!C4</f>
        <v>ΧΡΗΣΙΚΤΗΣΙΑ οικοπέδου &amp; οικοδομής = 1940 ΑΓΟΡΑ ΑΤΥΠΟΣ από ;;;???</v>
      </c>
      <c r="C4" s="424">
        <f>'1-συμβολαια'!D4</f>
        <v>22222.22</v>
      </c>
      <c r="D4" s="374"/>
      <c r="E4" s="374"/>
      <c r="F4" s="374"/>
      <c r="G4" s="374"/>
      <c r="H4" s="374"/>
      <c r="I4" s="374"/>
      <c r="J4" s="379">
        <f>'1-συμβολαια'!N4</f>
        <v>0</v>
      </c>
      <c r="K4" s="379">
        <f>'2-δικαιώμ'!O4+'5-αντίγρ'!O4</f>
        <v>41.323690000000013</v>
      </c>
      <c r="L4" s="379"/>
      <c r="M4" s="379">
        <f>'1-συμβολαια'!O4</f>
        <v>250.19891000000007</v>
      </c>
      <c r="N4" s="379">
        <f t="shared" si="0"/>
        <v>41.323690000000013</v>
      </c>
      <c r="O4" s="379">
        <f>'8-κ-15-17'!AG4</f>
        <v>172.222205</v>
      </c>
      <c r="P4" s="379">
        <f>'11-χαρτόσ'!L4+'5-αντίγρ'!AM4+'6-μεταγρ'!O4+'6-μεταγρ'!P4+'7-προςΔΟΥ'!K4+'13-ντιΜιΧο'!CB4</f>
        <v>3</v>
      </c>
      <c r="Q4" s="379">
        <f>'13-ντιΜιΧο'!CA4</f>
        <v>164.14999999999998</v>
      </c>
    </row>
    <row r="5" spans="1:21" s="5" customFormat="1">
      <c r="A5" s="477" t="str">
        <f>'1-συμβολαια'!A5</f>
        <v>2ο</v>
      </c>
      <c r="B5" s="421" t="str">
        <f>'1-συμβολαια'!C5</f>
        <v>δωρεά</v>
      </c>
      <c r="C5" s="422">
        <f>'1-συμβολαια'!D5</f>
        <v>5727.22</v>
      </c>
      <c r="D5" s="322"/>
      <c r="E5" s="322"/>
      <c r="F5" s="322"/>
      <c r="G5" s="322"/>
      <c r="H5" s="322"/>
      <c r="I5" s="322"/>
      <c r="J5" s="321">
        <f>'1-συμβολαια'!N5</f>
        <v>114.45404500000001</v>
      </c>
      <c r="K5" s="321">
        <f>'2-δικαιώμ'!O5+'5-αντίγρ'!O5</f>
        <v>15.185690000000001</v>
      </c>
      <c r="L5" s="321">
        <v>15.19</v>
      </c>
      <c r="M5" s="321">
        <f>'1-συμβολαια'!O5</f>
        <v>8.8628649999999851</v>
      </c>
      <c r="N5" s="321">
        <f t="shared" si="0"/>
        <v>-4.3099999999984817E-3</v>
      </c>
      <c r="O5" s="321">
        <f>'8-κ-15-17'!AG5</f>
        <v>-4.0449999999978559E-3</v>
      </c>
      <c r="P5" s="321">
        <f>'11-χαρτόσ'!L5+'5-αντίγρ'!AM5+'6-μεταγρ'!O5+'6-μεταγρ'!P5+'7-προςΔΟΥ'!K5+'13-ντιΜιΧο'!CB5</f>
        <v>11.879999999999999</v>
      </c>
      <c r="Q5" s="321">
        <f>'13-ντιΜιΧο'!CA5</f>
        <v>219.95999999999998</v>
      </c>
    </row>
    <row r="6" spans="1:21" s="5" customFormat="1" ht="12" thickBot="1">
      <c r="A6" s="478">
        <f>'1-συμβολαια'!A6</f>
        <v>0</v>
      </c>
      <c r="B6" s="423" t="str">
        <f>'1-συμβολαια'!C6</f>
        <v>ΧΡΗΣΙΚΤΗΣΙΑ οικοπέδου &amp; οικίας = 1930 πατρός ΔΩΡΕΑ άτυπη</v>
      </c>
      <c r="C6" s="424">
        <f>'1-συμβολαια'!D6</f>
        <v>3503.33</v>
      </c>
      <c r="D6" s="374"/>
      <c r="E6" s="374"/>
      <c r="F6" s="374"/>
      <c r="G6" s="374"/>
      <c r="H6" s="374"/>
      <c r="I6" s="374"/>
      <c r="J6" s="379">
        <f>'1-συμβολαια'!N6</f>
        <v>0</v>
      </c>
      <c r="K6" s="379">
        <f>'2-δικαιώμ'!O6+'5-αντίγρ'!O6</f>
        <v>7.6296879999999998</v>
      </c>
      <c r="L6" s="379"/>
      <c r="M6" s="379">
        <f>'1-συμβολαια'!O6</f>
        <v>62.196232000000002</v>
      </c>
      <c r="N6" s="379">
        <f t="shared" si="0"/>
        <v>7.6296879999999998</v>
      </c>
      <c r="O6" s="379">
        <f>'8-κ-15-17'!AG6</f>
        <v>27.150807500000003</v>
      </c>
      <c r="P6" s="379">
        <f>'11-χαρτόσ'!L6+'5-αντίγρ'!AM6+'6-μεταγρ'!O6+'6-μεταγρ'!P6+'7-προςΔΟΥ'!K6+'13-ντιΜιΧο'!CB6</f>
        <v>3</v>
      </c>
      <c r="Q6" s="379">
        <f>'13-ντιΜιΧο'!CA6</f>
        <v>114.22999999999999</v>
      </c>
    </row>
    <row r="7" spans="1:21">
      <c r="A7" s="746" t="s">
        <v>56</v>
      </c>
      <c r="B7" s="746"/>
      <c r="C7" s="746"/>
      <c r="D7" s="465">
        <f t="shared" ref="D7:Q7" si="1">SUM(D3:D6)</f>
        <v>0</v>
      </c>
      <c r="E7" s="465">
        <f t="shared" si="1"/>
        <v>0</v>
      </c>
      <c r="F7" s="465">
        <f t="shared" si="1"/>
        <v>0</v>
      </c>
      <c r="G7" s="465">
        <f t="shared" si="1"/>
        <v>0</v>
      </c>
      <c r="H7" s="465">
        <f t="shared" si="1"/>
        <v>0</v>
      </c>
      <c r="I7" s="465">
        <f t="shared" si="1"/>
        <v>0</v>
      </c>
      <c r="J7" s="465">
        <f t="shared" si="1"/>
        <v>298.02285000000006</v>
      </c>
      <c r="K7" s="465">
        <f t="shared" si="1"/>
        <v>94.267246000000014</v>
      </c>
      <c r="L7" s="465">
        <f t="shared" si="1"/>
        <v>45.32</v>
      </c>
      <c r="M7" s="465">
        <f t="shared" si="1"/>
        <v>341.02754400000009</v>
      </c>
      <c r="N7" s="465">
        <f t="shared" si="1"/>
        <v>48.947246000000021</v>
      </c>
      <c r="O7" s="465">
        <f t="shared" si="1"/>
        <v>199.37016250000002</v>
      </c>
      <c r="P7" s="465">
        <f t="shared" si="1"/>
        <v>29.759999999999998</v>
      </c>
      <c r="Q7" s="465">
        <f t="shared" si="1"/>
        <v>1096.9799999999998</v>
      </c>
    </row>
    <row r="9" spans="1:21" ht="15.75" customHeight="1">
      <c r="L9" s="66"/>
    </row>
    <row r="10" spans="1:21">
      <c r="R10" s="85"/>
      <c r="S10" s="85"/>
      <c r="T10" s="85"/>
      <c r="U10" s="85"/>
    </row>
    <row r="11" spans="1:21">
      <c r="R11" s="85"/>
      <c r="S11" s="85"/>
      <c r="T11" s="85"/>
      <c r="U11" s="85"/>
    </row>
    <row r="12" spans="1:21" s="5" customFormat="1">
      <c r="A12" s="60"/>
      <c r="B12" s="111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85"/>
      <c r="S12" s="85"/>
      <c r="T12" s="85"/>
      <c r="U12" s="85"/>
    </row>
    <row r="13" spans="1:21">
      <c r="K13" s="4"/>
    </row>
  </sheetData>
  <mergeCells count="10">
    <mergeCell ref="A7:C7"/>
    <mergeCell ref="A1:A2"/>
    <mergeCell ref="B1:B2"/>
    <mergeCell ref="C1:C2"/>
    <mergeCell ref="M1:Q1"/>
    <mergeCell ref="J1:J2"/>
    <mergeCell ref="K1:L1"/>
    <mergeCell ref="D1:E1"/>
    <mergeCell ref="F1:G1"/>
    <mergeCell ref="H1:I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1" t="s">
        <v>75</v>
      </c>
      <c r="B1" s="761"/>
      <c r="C1" s="761"/>
      <c r="D1" s="761"/>
      <c r="E1" s="761"/>
      <c r="F1" s="761"/>
      <c r="G1" s="761"/>
      <c r="H1" s="761"/>
      <c r="I1" s="761"/>
      <c r="J1" s="761"/>
      <c r="K1" s="761"/>
      <c r="L1" s="761"/>
      <c r="M1" s="761"/>
      <c r="N1" s="761"/>
      <c r="O1" s="761"/>
      <c r="P1" s="761"/>
      <c r="Q1" s="761"/>
    </row>
    <row r="2" spans="1:23" s="9" customFormat="1" ht="23.25" customHeight="1" thickBot="1">
      <c r="A2" s="241" t="s">
        <v>19</v>
      </c>
      <c r="B2" s="762" t="s">
        <v>29</v>
      </c>
      <c r="C2" s="763"/>
      <c r="D2" s="764"/>
      <c r="E2" s="765" t="s">
        <v>83</v>
      </c>
      <c r="F2" s="766"/>
      <c r="G2" s="766"/>
      <c r="H2" s="767"/>
      <c r="I2" s="768" t="s">
        <v>83</v>
      </c>
      <c r="J2" s="769"/>
      <c r="K2" s="769"/>
      <c r="L2" s="770"/>
      <c r="M2" s="242" t="s">
        <v>38</v>
      </c>
      <c r="N2" s="242" t="s">
        <v>39</v>
      </c>
      <c r="O2" s="242" t="s">
        <v>40</v>
      </c>
      <c r="P2" s="242" t="s">
        <v>41</v>
      </c>
      <c r="Q2" s="242" t="s">
        <v>42</v>
      </c>
    </row>
    <row r="3" spans="1:23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1" t="str">
        <f>'1-συμβολαια'!A5</f>
        <v>2ο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759" t="s">
        <v>103</v>
      </c>
      <c r="C8" s="759"/>
      <c r="D8" s="759"/>
      <c r="E8" s="759"/>
      <c r="F8" s="759"/>
      <c r="G8" s="759"/>
      <c r="H8" s="759"/>
      <c r="I8" s="759"/>
      <c r="J8" s="759"/>
      <c r="K8" s="759"/>
      <c r="L8" s="3"/>
      <c r="M8" s="3"/>
      <c r="N8" s="3"/>
      <c r="O8" s="3"/>
      <c r="P8" s="3"/>
      <c r="Q8" s="3"/>
    </row>
    <row r="9" spans="1:23" ht="15.75" customHeight="1">
      <c r="C9" s="760" t="s">
        <v>104</v>
      </c>
      <c r="D9" s="760"/>
      <c r="E9" s="760"/>
      <c r="F9" s="760"/>
      <c r="G9" s="760"/>
      <c r="H9" s="760"/>
      <c r="I9" s="760"/>
      <c r="J9" s="760"/>
      <c r="K9" s="760"/>
      <c r="L9" s="3"/>
      <c r="M9" s="3"/>
      <c r="N9" s="3"/>
      <c r="O9" s="3"/>
      <c r="P9" s="3"/>
      <c r="Q9" s="3"/>
    </row>
    <row r="10" spans="1:23" ht="15.75" customHeight="1">
      <c r="D10" s="759" t="s">
        <v>284</v>
      </c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s="3"/>
      <c r="Q10" s="3"/>
    </row>
    <row r="11" spans="1:23" s="5" customFormat="1" ht="15.75" customHeight="1">
      <c r="A11" s="60"/>
      <c r="B11" s="239"/>
      <c r="C11" s="239"/>
      <c r="D11" s="240"/>
      <c r="E11" s="760" t="s">
        <v>425</v>
      </c>
      <c r="F11" s="760"/>
      <c r="G11" s="760"/>
      <c r="H11" s="760"/>
      <c r="I11" s="760"/>
      <c r="J11" s="760"/>
      <c r="K11" s="760"/>
      <c r="L11" s="760"/>
      <c r="M11" s="760"/>
      <c r="N11" s="3"/>
      <c r="O11" s="3"/>
      <c r="P11" s="3"/>
      <c r="Q11" s="3"/>
    </row>
    <row r="12" spans="1:23" s="5" customFormat="1" ht="15.75" customHeight="1">
      <c r="A12" s="60"/>
      <c r="B12" s="239"/>
      <c r="C12" s="239"/>
      <c r="D12" s="240"/>
      <c r="E12" s="6"/>
      <c r="F12" s="759" t="s">
        <v>126</v>
      </c>
      <c r="G12" s="759"/>
      <c r="H12" s="759"/>
      <c r="I12" s="759"/>
      <c r="J12" s="759"/>
      <c r="K12" s="759"/>
      <c r="L12" s="759"/>
      <c r="M12" s="759"/>
      <c r="N12" s="759"/>
      <c r="O12" s="759"/>
      <c r="P12" s="759"/>
      <c r="Q12" s="3"/>
    </row>
    <row r="13" spans="1:23" s="5" customFormat="1" ht="15.75" customHeight="1">
      <c r="A13" s="60"/>
      <c r="B13" s="239"/>
      <c r="C13" s="239"/>
      <c r="D13" s="240"/>
      <c r="E13" s="6"/>
      <c r="F13" s="6"/>
      <c r="G13" s="760" t="s">
        <v>426</v>
      </c>
      <c r="H13" s="760"/>
      <c r="I13" s="760"/>
      <c r="J13" s="760"/>
      <c r="K13" s="760"/>
      <c r="L13" s="760"/>
      <c r="M13" s="760"/>
      <c r="N13" s="760"/>
      <c r="O13" s="760"/>
      <c r="P13" s="760"/>
      <c r="Q13" s="760"/>
    </row>
    <row r="14" spans="1:23" s="5" customFormat="1" ht="15.75" customHeight="1">
      <c r="A14" s="60"/>
      <c r="B14" s="239"/>
      <c r="C14" s="239"/>
      <c r="D14" s="240"/>
      <c r="E14" s="6"/>
      <c r="F14" s="6"/>
      <c r="G14" s="233"/>
      <c r="H14" s="759" t="s">
        <v>105</v>
      </c>
      <c r="I14" s="759"/>
      <c r="J14" s="759"/>
      <c r="K14" s="759"/>
      <c r="L14" s="759"/>
      <c r="M14" s="759"/>
      <c r="N14" s="759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60"/>
      <c r="B15" s="239"/>
      <c r="C15" s="239"/>
      <c r="D15" s="240"/>
      <c r="E15" s="6"/>
      <c r="F15" s="6"/>
      <c r="G15" s="233"/>
      <c r="H15" s="6"/>
      <c r="I15" s="760" t="s">
        <v>106</v>
      </c>
      <c r="J15" s="760"/>
      <c r="K15" s="760"/>
      <c r="L15" s="760"/>
      <c r="M15" s="760"/>
      <c r="N15" s="760"/>
      <c r="O15" s="760"/>
      <c r="P15" s="760"/>
      <c r="Q15" s="760"/>
      <c r="R15" s="760"/>
      <c r="S15" s="3"/>
      <c r="T15" s="3"/>
      <c r="U15" s="3"/>
      <c r="V15" s="3"/>
      <c r="W15" s="3"/>
    </row>
    <row r="16" spans="1:23" s="5" customFormat="1" ht="15.75" customHeight="1">
      <c r="A16" s="60"/>
      <c r="B16" s="239"/>
      <c r="C16" s="239"/>
      <c r="D16" s="240"/>
      <c r="E16" s="6"/>
      <c r="F16" s="6"/>
      <c r="G16" s="233"/>
      <c r="H16" s="6"/>
      <c r="I16" s="6"/>
      <c r="J16" s="759" t="s">
        <v>107</v>
      </c>
      <c r="K16" s="759"/>
      <c r="L16" s="759"/>
      <c r="M16" s="759"/>
      <c r="N16" s="759"/>
      <c r="O16" s="759"/>
      <c r="P16" s="759"/>
      <c r="Q16" s="759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39"/>
      <c r="C17" s="239"/>
      <c r="D17" s="240"/>
      <c r="E17" s="6"/>
      <c r="F17" s="6"/>
      <c r="G17" s="233"/>
      <c r="H17" s="6"/>
      <c r="I17" s="6"/>
      <c r="J17" s="6"/>
      <c r="K17" s="771" t="s">
        <v>127</v>
      </c>
      <c r="L17" s="771"/>
      <c r="M17" s="771"/>
      <c r="N17" s="771"/>
      <c r="O17" s="771"/>
      <c r="P17" s="771"/>
      <c r="Q17" s="771"/>
      <c r="R17" s="771"/>
      <c r="S17" s="771"/>
      <c r="T17" s="771"/>
      <c r="U17" s="771"/>
      <c r="V17" s="3"/>
      <c r="W17" s="3"/>
    </row>
    <row r="18" spans="1:23" s="5" customFormat="1" ht="15.75" customHeight="1">
      <c r="A18" s="60"/>
      <c r="B18" s="239"/>
      <c r="C18" s="239"/>
      <c r="D18" s="240"/>
      <c r="E18" s="6"/>
      <c r="F18" s="6"/>
      <c r="G18" s="233"/>
      <c r="H18" s="6"/>
      <c r="I18" s="6"/>
      <c r="J18" s="6"/>
      <c r="K18" s="6"/>
      <c r="L18" s="759" t="s">
        <v>108</v>
      </c>
      <c r="M18" s="759"/>
      <c r="N18" s="759"/>
      <c r="O18" s="759"/>
      <c r="P18" s="759"/>
      <c r="Q18" s="759"/>
      <c r="R18" s="759"/>
      <c r="S18" s="759"/>
      <c r="T18" s="3"/>
      <c r="U18" s="3"/>
      <c r="V18" s="3"/>
      <c r="W18" s="3"/>
    </row>
    <row r="19" spans="1:23" s="5" customFormat="1" ht="15.75" customHeight="1">
      <c r="A19" s="60"/>
      <c r="B19" s="239"/>
      <c r="C19" s="239"/>
      <c r="D19" s="240"/>
      <c r="E19" s="6"/>
      <c r="F19" s="6"/>
      <c r="G19" s="233"/>
      <c r="H19" s="6"/>
      <c r="I19" s="6"/>
      <c r="J19" s="6"/>
      <c r="K19" s="6"/>
      <c r="L19" s="3"/>
      <c r="M19" s="760" t="s">
        <v>109</v>
      </c>
      <c r="N19" s="760"/>
      <c r="O19" s="760"/>
      <c r="P19" s="760"/>
      <c r="Q19" s="760"/>
      <c r="R19" s="760"/>
      <c r="S19" s="760"/>
      <c r="T19" s="760"/>
      <c r="U19" s="3"/>
      <c r="V19" s="3"/>
      <c r="W19" s="3"/>
    </row>
    <row r="20" spans="1:23" s="5" customFormat="1" ht="15.75" customHeight="1">
      <c r="A20" s="60"/>
      <c r="B20" s="239"/>
      <c r="C20" s="239"/>
      <c r="D20" s="240"/>
      <c r="E20" s="6"/>
      <c r="F20" s="6"/>
      <c r="G20" s="233"/>
      <c r="H20" s="6"/>
      <c r="I20" s="6"/>
      <c r="J20" s="6"/>
      <c r="K20" s="6"/>
      <c r="L20" s="3"/>
      <c r="M20" s="3"/>
      <c r="N20" s="759" t="s">
        <v>110</v>
      </c>
      <c r="O20" s="759"/>
      <c r="P20" s="759"/>
      <c r="Q20" s="759"/>
      <c r="R20" s="759"/>
      <c r="S20" s="759"/>
      <c r="T20" s="759"/>
      <c r="U20" s="759"/>
      <c r="V20" s="759"/>
      <c r="W20" s="759"/>
    </row>
    <row r="21" spans="1:23" s="5" customFormat="1" ht="15.75" customHeight="1">
      <c r="A21" s="60"/>
      <c r="B21" s="239"/>
      <c r="C21" s="239"/>
      <c r="D21" s="240"/>
      <c r="E21" s="6"/>
      <c r="F21" s="6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A7" sqref="A7:XFD8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61" t="s">
        <v>75</v>
      </c>
      <c r="B1" s="761"/>
      <c r="C1" s="761"/>
      <c r="D1" s="761"/>
      <c r="E1" s="761"/>
      <c r="F1" s="761"/>
      <c r="G1" s="761"/>
      <c r="H1" s="761"/>
      <c r="I1" s="761"/>
      <c r="J1" s="761"/>
      <c r="K1" s="761"/>
      <c r="L1" s="761"/>
      <c r="M1" s="761"/>
      <c r="N1" s="761"/>
      <c r="O1" s="761"/>
      <c r="P1" s="761"/>
      <c r="Q1" s="761"/>
      <c r="R1" s="761"/>
      <c r="S1" s="761"/>
      <c r="T1" s="761"/>
    </row>
    <row r="2" spans="1:20" s="9" customFormat="1" ht="23.25" customHeight="1" thickBot="1">
      <c r="A2" s="241" t="s">
        <v>19</v>
      </c>
      <c r="B2" s="762" t="s">
        <v>29</v>
      </c>
      <c r="C2" s="763"/>
      <c r="D2" s="764"/>
      <c r="E2" s="765" t="s">
        <v>83</v>
      </c>
      <c r="F2" s="766"/>
      <c r="G2" s="767"/>
      <c r="H2" s="772" t="s">
        <v>83</v>
      </c>
      <c r="I2" s="773"/>
      <c r="J2" s="774"/>
      <c r="K2" s="768" t="s">
        <v>83</v>
      </c>
      <c r="L2" s="769"/>
      <c r="M2" s="770"/>
      <c r="N2" s="242" t="s">
        <v>36</v>
      </c>
      <c r="O2" s="242" t="s">
        <v>37</v>
      </c>
      <c r="P2" s="242" t="s">
        <v>38</v>
      </c>
      <c r="Q2" s="242" t="s">
        <v>39</v>
      </c>
      <c r="R2" s="242" t="s">
        <v>40</v>
      </c>
      <c r="S2" s="242" t="s">
        <v>41</v>
      </c>
      <c r="T2" s="242" t="s">
        <v>42</v>
      </c>
    </row>
    <row r="3" spans="1:20" s="18" customFormat="1">
      <c r="A3" s="31" t="str">
        <f>'1-συμβολαια'!A3</f>
        <v>1ο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1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1" t="str">
        <f>'1-συμβολαια'!A5</f>
        <v>2ο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1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8" spans="1:20" ht="15.75">
      <c r="B8" s="759" t="s">
        <v>111</v>
      </c>
      <c r="C8" s="759"/>
      <c r="D8" s="759"/>
      <c r="E8" s="759"/>
      <c r="F8" s="759"/>
      <c r="G8" s="759"/>
      <c r="H8" s="759"/>
      <c r="I8" s="118"/>
      <c r="J8" s="6"/>
      <c r="K8" s="6"/>
      <c r="L8" s="3"/>
      <c r="M8" s="3"/>
      <c r="N8" s="3"/>
      <c r="O8" s="3"/>
    </row>
    <row r="9" spans="1:20" ht="15.75">
      <c r="B9" s="6"/>
      <c r="C9" s="760" t="s">
        <v>112</v>
      </c>
      <c r="D9" s="760"/>
      <c r="E9" s="760"/>
      <c r="F9" s="760"/>
      <c r="G9" s="760"/>
      <c r="H9" s="760"/>
      <c r="I9" s="760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59" t="s">
        <v>113</v>
      </c>
      <c r="E10" s="759"/>
      <c r="F10" s="759"/>
      <c r="G10" s="759"/>
      <c r="H10" s="759"/>
      <c r="I10" s="759"/>
      <c r="J10" s="759"/>
      <c r="K10" s="759"/>
      <c r="L10" s="3"/>
      <c r="M10" s="3"/>
      <c r="N10" s="3"/>
      <c r="O10" s="3"/>
    </row>
    <row r="11" spans="1:20" ht="15.75" customHeight="1">
      <c r="B11" s="6"/>
      <c r="C11" s="6"/>
      <c r="D11" s="6"/>
      <c r="E11" s="775" t="s">
        <v>118</v>
      </c>
      <c r="F11" s="775"/>
      <c r="G11" s="775"/>
      <c r="H11" s="775"/>
      <c r="I11" s="775"/>
      <c r="J11" s="775"/>
      <c r="K11" s="775"/>
      <c r="L11" s="775"/>
      <c r="M11" s="3"/>
      <c r="N11" s="3"/>
      <c r="O11" s="3"/>
    </row>
    <row r="12" spans="1:20" ht="15.75" customHeight="1">
      <c r="B12" s="6"/>
      <c r="C12" s="6"/>
      <c r="D12" s="6"/>
      <c r="E12" s="6"/>
      <c r="F12" s="759" t="s">
        <v>114</v>
      </c>
      <c r="G12" s="759"/>
      <c r="H12" s="759"/>
      <c r="I12" s="759"/>
      <c r="J12" s="759"/>
      <c r="K12" s="759"/>
      <c r="L12" s="759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60" t="s">
        <v>115</v>
      </c>
      <c r="H13" s="760"/>
      <c r="I13" s="760"/>
      <c r="J13" s="760"/>
      <c r="K13" s="760"/>
      <c r="L13" s="760"/>
      <c r="M13" s="760"/>
      <c r="N13" s="3"/>
      <c r="O13" s="3"/>
    </row>
    <row r="14" spans="1:20" ht="15.75">
      <c r="B14" s="6"/>
      <c r="C14" s="6"/>
      <c r="D14" s="6"/>
      <c r="E14" s="6"/>
      <c r="F14" s="6"/>
      <c r="G14" s="6"/>
      <c r="H14" s="759" t="s">
        <v>116</v>
      </c>
      <c r="I14" s="759"/>
      <c r="J14" s="759"/>
      <c r="K14" s="759"/>
      <c r="L14" s="759"/>
      <c r="M14" s="759"/>
      <c r="N14" s="759"/>
      <c r="O14" s="3"/>
    </row>
    <row r="15" spans="1:20" ht="15.75">
      <c r="B15" s="6"/>
      <c r="C15" s="6"/>
      <c r="D15" s="6"/>
      <c r="E15" s="6"/>
      <c r="F15" s="6"/>
      <c r="G15" s="6"/>
      <c r="H15" s="6"/>
      <c r="I15" s="760" t="s">
        <v>117</v>
      </c>
      <c r="J15" s="760"/>
      <c r="K15" s="760"/>
      <c r="L15" s="760"/>
      <c r="M15" s="760"/>
      <c r="N15" s="760"/>
      <c r="O15" s="760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17" t="s">
        <v>65</v>
      </c>
      <c r="B1" s="617"/>
      <c r="C1" s="779" t="s">
        <v>66</v>
      </c>
      <c r="D1" s="779"/>
      <c r="E1" s="617" t="s">
        <v>0</v>
      </c>
      <c r="F1" s="617"/>
      <c r="G1" s="780" t="s">
        <v>10</v>
      </c>
      <c r="H1" s="780"/>
      <c r="I1" s="780"/>
      <c r="J1" s="617" t="s">
        <v>8</v>
      </c>
      <c r="K1" s="617"/>
      <c r="L1" s="781" t="s">
        <v>427</v>
      </c>
      <c r="M1" s="782"/>
      <c r="N1" s="782"/>
      <c r="O1" s="783"/>
      <c r="P1" s="778" t="s">
        <v>64</v>
      </c>
      <c r="Q1" s="778"/>
      <c r="R1" s="780" t="s">
        <v>55</v>
      </c>
      <c r="S1" s="780"/>
      <c r="T1" s="786" t="s">
        <v>46</v>
      </c>
      <c r="U1" s="784" t="s">
        <v>83</v>
      </c>
      <c r="V1" s="784"/>
      <c r="W1" s="784"/>
      <c r="X1" s="784"/>
      <c r="Y1" s="784"/>
      <c r="Z1" s="784"/>
      <c r="AA1" s="784"/>
      <c r="AB1" s="784"/>
      <c r="AC1" s="784"/>
    </row>
    <row r="2" spans="1:35" s="11" customFormat="1" ht="15.75" customHeight="1" thickBot="1">
      <c r="A2" s="96"/>
      <c r="B2" s="53"/>
      <c r="C2" s="86"/>
      <c r="D2" s="56" t="s">
        <v>67</v>
      </c>
      <c r="E2" s="97"/>
      <c r="F2" s="54" t="s">
        <v>67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67</v>
      </c>
      <c r="L2" s="75" t="s">
        <v>314</v>
      </c>
      <c r="M2" s="75" t="s">
        <v>318</v>
      </c>
      <c r="N2" s="75" t="s">
        <v>319</v>
      </c>
      <c r="O2" s="238" t="s">
        <v>29</v>
      </c>
      <c r="P2" s="62" t="s">
        <v>23</v>
      </c>
      <c r="Q2" s="55" t="s">
        <v>67</v>
      </c>
      <c r="R2" s="75" t="s">
        <v>23</v>
      </c>
      <c r="S2" s="37" t="s">
        <v>67</v>
      </c>
      <c r="T2" s="787"/>
      <c r="U2" s="785"/>
      <c r="V2" s="785"/>
      <c r="W2" s="785"/>
      <c r="X2" s="785"/>
      <c r="Y2" s="785"/>
      <c r="Z2" s="785"/>
      <c r="AA2" s="785"/>
      <c r="AB2" s="785"/>
      <c r="AC2" s="785"/>
    </row>
    <row r="3" spans="1:35" s="18" customFormat="1">
      <c r="A3" s="13" t="str">
        <f>'1-συμβολαια'!A3</f>
        <v>1ο</v>
      </c>
      <c r="B3" s="52"/>
      <c r="C3" s="82">
        <f>'1-συμβολαια'!B3</f>
        <v>37792</v>
      </c>
      <c r="D3" s="19"/>
      <c r="E3" s="92" t="str">
        <f>'1-συμβολαια'!C3</f>
        <v>δωρεά ΨΙΛΗΣ ΚΥΡΙΟΤΗΤΑΣ</v>
      </c>
      <c r="F3" s="14"/>
      <c r="G3" s="15" t="str">
        <f>'4-πολλυπρ'!D3</f>
        <v>219-20</v>
      </c>
      <c r="H3" s="15" t="str">
        <f>'4-πολλυπρ'!I3</f>
        <v>219-20</v>
      </c>
      <c r="I3" s="20"/>
      <c r="J3" s="20">
        <f>'1-συμβολαια'!D3</f>
        <v>14423.38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7"/>
      <c r="V3" s="87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2">
        <f>'1-συμβολαια'!B4</f>
        <v>0</v>
      </c>
      <c r="D4" s="19"/>
      <c r="E4" s="92" t="str">
        <f>'1-συμβολαια'!C4</f>
        <v>ΧΡΗΣΙΚΤΗΣΙΑ οικοπέδου &amp; οικοδομής = 1940 ΑΓΟΡΑ ΑΤΥΠΟΣ από ;;;???</v>
      </c>
      <c r="F4" s="14"/>
      <c r="G4" s="15" t="str">
        <f>'4-πολλυπρ'!D4</f>
        <v>;;;???</v>
      </c>
      <c r="H4" s="15" t="str">
        <f>'4-πολλυπρ'!I4</f>
        <v>219-20</v>
      </c>
      <c r="I4" s="20"/>
      <c r="J4" s="20">
        <f>'1-συμβολαια'!D4</f>
        <v>22222.22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3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2ο</v>
      </c>
      <c r="B5" s="52"/>
      <c r="C5" s="82">
        <f>'1-συμβολαια'!B5</f>
        <v>38385</v>
      </c>
      <c r="D5" s="19"/>
      <c r="E5" s="92" t="str">
        <f>'1-συμβολαια'!C5</f>
        <v>δωρεά</v>
      </c>
      <c r="F5" s="14"/>
      <c r="G5" s="15" t="str">
        <f>'4-πολλυπρ'!D5</f>
        <v>219-20</v>
      </c>
      <c r="H5" s="15" t="str">
        <f>'4-πολλυπρ'!I5</f>
        <v>219-20</v>
      </c>
      <c r="I5" s="20"/>
      <c r="J5" s="20">
        <f>'1-συμβολαια'!D5</f>
        <v>5727.22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7"/>
      <c r="V5" s="87"/>
      <c r="W5" s="83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2"/>
      <c r="C6" s="82">
        <f>'1-συμβολαια'!B6</f>
        <v>0</v>
      </c>
      <c r="D6" s="19"/>
      <c r="E6" s="92" t="str">
        <f>'1-συμβολαια'!C6</f>
        <v>ΧΡΗΣΙΚΤΗΣΙΑ οικοπέδου &amp; οικίας = 1930 πατρός ΔΩΡΕΑ άτυπη</v>
      </c>
      <c r="F6" s="14"/>
      <c r="G6" s="15" t="str">
        <f>'4-πολλυπρ'!D6</f>
        <v>πατήρ</v>
      </c>
      <c r="H6" s="15" t="str">
        <f>'4-πολλυπρ'!I6</f>
        <v>219-20</v>
      </c>
      <c r="I6" s="20"/>
      <c r="J6" s="20">
        <f>'1-συμβολαια'!D6</f>
        <v>3503.33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7"/>
      <c r="V6" s="87"/>
      <c r="W6" s="83"/>
      <c r="X6" s="25"/>
      <c r="Y6" s="25"/>
      <c r="Z6" s="25"/>
      <c r="AA6" s="25"/>
      <c r="AB6" s="25"/>
      <c r="AC6" s="25"/>
    </row>
    <row r="7" spans="1:35">
      <c r="A7" s="776" t="s">
        <v>56</v>
      </c>
      <c r="B7" s="777"/>
      <c r="C7" s="777"/>
      <c r="D7" s="777"/>
      <c r="E7" s="777"/>
      <c r="F7" s="777"/>
      <c r="G7" s="777"/>
      <c r="H7" s="777"/>
      <c r="I7" s="777"/>
      <c r="J7" s="777"/>
      <c r="K7" s="47"/>
      <c r="L7" s="1">
        <f>SUM(L3:L6)</f>
        <v>0</v>
      </c>
      <c r="M7" s="1"/>
      <c r="N7" s="1"/>
      <c r="O7" s="1">
        <f>SUM(O3:O6)</f>
        <v>0</v>
      </c>
      <c r="P7" s="40" t="e">
        <f>SUM(P3:P6)</f>
        <v>#REF!</v>
      </c>
      <c r="Q7" s="1">
        <f>SUM(Q3:Q6)</f>
        <v>0</v>
      </c>
      <c r="R7" s="1">
        <f>SUM(R3:R6)</f>
        <v>0</v>
      </c>
      <c r="S7" s="1">
        <f>SUM(S3:S6)</f>
        <v>0</v>
      </c>
      <c r="T7" s="3"/>
      <c r="U7" s="84"/>
      <c r="V7" s="84"/>
    </row>
    <row r="8" spans="1:35">
      <c r="T8" s="120"/>
    </row>
    <row r="9" spans="1:35" ht="15.75" customHeight="1">
      <c r="T9" s="120"/>
      <c r="U9" s="759" t="s">
        <v>119</v>
      </c>
      <c r="V9" s="759"/>
      <c r="W9" s="759"/>
      <c r="X9" s="759"/>
      <c r="Y9" s="759"/>
      <c r="Z9" s="759"/>
      <c r="AA9" s="759"/>
      <c r="AB9" s="759"/>
      <c r="AC9" s="759"/>
      <c r="AD9" s="118"/>
      <c r="AE9" s="118"/>
      <c r="AF9" s="118"/>
      <c r="AG9" s="118"/>
      <c r="AH9" s="113"/>
      <c r="AI9" s="113"/>
    </row>
    <row r="10" spans="1:35" ht="15.75" customHeight="1">
      <c r="T10" s="120"/>
      <c r="U10" s="119"/>
      <c r="V10" s="760" t="s">
        <v>120</v>
      </c>
      <c r="W10" s="760"/>
      <c r="X10" s="760"/>
      <c r="Y10" s="760"/>
      <c r="Z10" s="760"/>
      <c r="AA10" s="760"/>
      <c r="AB10" s="760"/>
      <c r="AC10" s="760"/>
      <c r="AD10" s="760"/>
      <c r="AE10" s="113"/>
      <c r="AF10" s="113"/>
      <c r="AG10" s="113"/>
      <c r="AH10" s="113"/>
      <c r="AI10" s="113"/>
    </row>
    <row r="11" spans="1:35" ht="15.75" customHeight="1">
      <c r="T11" s="120"/>
      <c r="U11" s="119"/>
      <c r="V11" s="119"/>
      <c r="W11" s="759" t="s">
        <v>121</v>
      </c>
      <c r="X11" s="759"/>
      <c r="Y11" s="759"/>
      <c r="Z11" s="759"/>
      <c r="AA11" s="759"/>
      <c r="AB11" s="759"/>
      <c r="AC11" s="759"/>
      <c r="AD11" s="759"/>
      <c r="AE11" s="759"/>
      <c r="AF11" s="113"/>
      <c r="AG11" s="113"/>
      <c r="AH11" s="113"/>
      <c r="AI11" s="113"/>
    </row>
    <row r="12" spans="1:35" ht="15.75">
      <c r="U12" s="119"/>
      <c r="V12" s="119"/>
      <c r="W12" s="119"/>
      <c r="X12" s="760" t="s">
        <v>122</v>
      </c>
      <c r="Y12" s="760"/>
      <c r="Z12" s="760"/>
      <c r="AA12" s="760"/>
      <c r="AB12" s="760"/>
      <c r="AC12" s="760"/>
      <c r="AD12" s="760"/>
      <c r="AE12" s="760"/>
      <c r="AF12" s="760"/>
      <c r="AG12" s="113"/>
      <c r="AH12" s="113"/>
      <c r="AI12" s="113"/>
    </row>
    <row r="13" spans="1:35" ht="15.75">
      <c r="U13" s="119"/>
      <c r="V13" s="119"/>
      <c r="W13" s="119"/>
      <c r="X13" s="119"/>
      <c r="Y13" s="759" t="s">
        <v>123</v>
      </c>
      <c r="Z13" s="759"/>
      <c r="AA13" s="759"/>
      <c r="AB13" s="759"/>
      <c r="AC13" s="759"/>
      <c r="AD13" s="759"/>
      <c r="AE13" s="759"/>
      <c r="AF13" s="759"/>
      <c r="AG13" s="759"/>
      <c r="AH13" s="113"/>
      <c r="AI13" s="113"/>
    </row>
    <row r="14" spans="1:35" ht="15.75">
      <c r="U14" s="119"/>
      <c r="V14" s="119"/>
      <c r="W14" s="119"/>
      <c r="X14" s="119"/>
      <c r="Y14" s="119"/>
      <c r="Z14" s="760" t="s">
        <v>124</v>
      </c>
      <c r="AA14" s="760"/>
      <c r="AB14" s="760"/>
      <c r="AC14" s="760"/>
      <c r="AD14" s="760"/>
      <c r="AE14" s="760"/>
      <c r="AF14" s="760"/>
      <c r="AG14" s="760"/>
      <c r="AH14" s="760"/>
      <c r="AI14" s="113"/>
    </row>
    <row r="15" spans="1:35" ht="15.75">
      <c r="U15" s="119"/>
      <c r="V15" s="119"/>
      <c r="W15" s="119"/>
      <c r="X15" s="119"/>
      <c r="Y15" s="119"/>
      <c r="Z15" s="119"/>
      <c r="AA15" s="759" t="s">
        <v>125</v>
      </c>
      <c r="AB15" s="759"/>
      <c r="AC15" s="759"/>
      <c r="AD15" s="759"/>
      <c r="AE15" s="759"/>
      <c r="AF15" s="759"/>
      <c r="AG15" s="759"/>
      <c r="AH15" s="759"/>
      <c r="AI15" s="759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A7" sqref="A7:XFD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6" customFormat="1" ht="32.25" customHeight="1">
      <c r="A1" s="792" t="s">
        <v>31</v>
      </c>
      <c r="B1" s="793"/>
      <c r="C1" s="793"/>
      <c r="D1" s="793"/>
      <c r="E1" s="794"/>
      <c r="F1" s="795" t="s">
        <v>287</v>
      </c>
      <c r="G1" s="796"/>
      <c r="H1" s="796"/>
      <c r="I1" s="797"/>
      <c r="J1" s="788" t="s">
        <v>288</v>
      </c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9"/>
      <c r="W1" s="789"/>
      <c r="X1" s="789"/>
      <c r="Y1" s="790"/>
      <c r="Z1" s="798" t="s">
        <v>289</v>
      </c>
      <c r="AA1" s="799"/>
      <c r="AB1" s="799"/>
      <c r="AC1" s="800"/>
      <c r="AD1" s="788" t="s">
        <v>290</v>
      </c>
      <c r="AE1" s="789"/>
      <c r="AF1" s="789"/>
      <c r="AG1" s="789"/>
      <c r="AH1" s="789"/>
      <c r="AI1" s="789"/>
      <c r="AJ1" s="789"/>
      <c r="AK1" s="789"/>
      <c r="AL1" s="789"/>
      <c r="AM1" s="789"/>
      <c r="AN1" s="789"/>
      <c r="AO1" s="789"/>
      <c r="AP1" s="789"/>
      <c r="AQ1" s="789"/>
      <c r="AR1" s="789"/>
      <c r="AS1" s="790"/>
      <c r="AT1" s="795" t="s">
        <v>291</v>
      </c>
      <c r="AU1" s="796"/>
      <c r="AV1" s="796"/>
      <c r="AW1" s="797"/>
      <c r="AX1" s="788" t="s">
        <v>292</v>
      </c>
      <c r="AY1" s="789"/>
      <c r="AZ1" s="789"/>
      <c r="BA1" s="789"/>
      <c r="BB1" s="789"/>
      <c r="BC1" s="789"/>
      <c r="BD1" s="789"/>
      <c r="BE1" s="789"/>
      <c r="BF1" s="789"/>
      <c r="BG1" s="789"/>
      <c r="BH1" s="789"/>
      <c r="BI1" s="789"/>
      <c r="BJ1" s="789"/>
      <c r="BK1" s="789"/>
      <c r="BL1" s="789"/>
      <c r="BM1" s="790"/>
    </row>
    <row r="2" spans="1:65" s="4" customFormat="1" ht="23.25" customHeight="1">
      <c r="A2" s="178" t="s">
        <v>19</v>
      </c>
      <c r="B2" s="178" t="s">
        <v>293</v>
      </c>
      <c r="C2" s="179" t="s">
        <v>294</v>
      </c>
      <c r="D2" s="560" t="s">
        <v>29</v>
      </c>
      <c r="E2" s="754"/>
      <c r="F2" s="180" t="s">
        <v>295</v>
      </c>
      <c r="G2" s="178" t="s">
        <v>18</v>
      </c>
      <c r="H2" s="180" t="s">
        <v>23</v>
      </c>
      <c r="I2" s="181" t="s">
        <v>83</v>
      </c>
      <c r="J2" s="182" t="s">
        <v>296</v>
      </c>
      <c r="K2" s="182" t="s">
        <v>297</v>
      </c>
      <c r="L2" s="180" t="s">
        <v>298</v>
      </c>
      <c r="M2" s="180" t="s">
        <v>299</v>
      </c>
      <c r="N2" s="180" t="s">
        <v>300</v>
      </c>
      <c r="O2" s="180" t="s">
        <v>301</v>
      </c>
      <c r="P2" s="180" t="s">
        <v>302</v>
      </c>
      <c r="Q2" s="180" t="s">
        <v>303</v>
      </c>
      <c r="R2" s="180" t="s">
        <v>304</v>
      </c>
      <c r="S2" s="180" t="s">
        <v>305</v>
      </c>
      <c r="T2" s="180" t="s">
        <v>306</v>
      </c>
      <c r="U2" s="180" t="s">
        <v>23</v>
      </c>
      <c r="V2" s="180" t="s">
        <v>307</v>
      </c>
      <c r="W2" s="180" t="s">
        <v>308</v>
      </c>
      <c r="X2" s="180" t="s">
        <v>309</v>
      </c>
      <c r="Y2" s="183" t="s">
        <v>310</v>
      </c>
      <c r="Z2" s="180" t="s">
        <v>295</v>
      </c>
      <c r="AA2" s="178" t="s">
        <v>18</v>
      </c>
      <c r="AB2" s="180" t="s">
        <v>23</v>
      </c>
      <c r="AC2" s="184" t="s">
        <v>83</v>
      </c>
      <c r="AD2" s="182" t="s">
        <v>296</v>
      </c>
      <c r="AE2" s="182" t="s">
        <v>297</v>
      </c>
      <c r="AF2" s="180" t="s">
        <v>298</v>
      </c>
      <c r="AG2" s="180" t="s">
        <v>299</v>
      </c>
      <c r="AH2" s="180" t="s">
        <v>300</v>
      </c>
      <c r="AI2" s="180" t="s">
        <v>301</v>
      </c>
      <c r="AJ2" s="180" t="s">
        <v>302</v>
      </c>
      <c r="AK2" s="180" t="s">
        <v>303</v>
      </c>
      <c r="AL2" s="180" t="s">
        <v>304</v>
      </c>
      <c r="AM2" s="180" t="s">
        <v>305</v>
      </c>
      <c r="AN2" s="180" t="s">
        <v>306</v>
      </c>
      <c r="AO2" s="180" t="s">
        <v>23</v>
      </c>
      <c r="AP2" s="180" t="s">
        <v>307</v>
      </c>
      <c r="AQ2" s="180" t="s">
        <v>308</v>
      </c>
      <c r="AR2" s="180" t="s">
        <v>309</v>
      </c>
      <c r="AS2" s="183" t="s">
        <v>310</v>
      </c>
      <c r="AT2" s="180" t="s">
        <v>295</v>
      </c>
      <c r="AU2" s="178" t="s">
        <v>18</v>
      </c>
      <c r="AV2" s="180" t="s">
        <v>23</v>
      </c>
      <c r="AW2" s="181" t="s">
        <v>83</v>
      </c>
      <c r="AX2" s="182" t="s">
        <v>296</v>
      </c>
      <c r="AY2" s="182" t="s">
        <v>297</v>
      </c>
      <c r="AZ2" s="180" t="s">
        <v>298</v>
      </c>
      <c r="BA2" s="180" t="s">
        <v>299</v>
      </c>
      <c r="BB2" s="180" t="s">
        <v>300</v>
      </c>
      <c r="BC2" s="180" t="s">
        <v>301</v>
      </c>
      <c r="BD2" s="180" t="s">
        <v>302</v>
      </c>
      <c r="BE2" s="180" t="s">
        <v>303</v>
      </c>
      <c r="BF2" s="180" t="s">
        <v>304</v>
      </c>
      <c r="BG2" s="180" t="s">
        <v>305</v>
      </c>
      <c r="BH2" s="180" t="s">
        <v>306</v>
      </c>
      <c r="BI2" s="180" t="s">
        <v>23</v>
      </c>
      <c r="BJ2" s="180" t="s">
        <v>307</v>
      </c>
      <c r="BK2" s="180" t="s">
        <v>308</v>
      </c>
      <c r="BL2" s="180" t="s">
        <v>311</v>
      </c>
      <c r="BM2" s="183" t="s">
        <v>310</v>
      </c>
    </row>
    <row r="3" spans="1:65" s="35" customFormat="1">
      <c r="A3" s="31" t="str">
        <f>'1-συμβολαια'!A3</f>
        <v>1ο</v>
      </c>
      <c r="B3" s="15" t="str">
        <f>'4-πολλυπρ'!D3</f>
        <v>219-20</v>
      </c>
      <c r="C3" s="15" t="str">
        <f>'4-πολλυπρ'!I3</f>
        <v>219-20</v>
      </c>
      <c r="D3" s="33"/>
      <c r="E3" s="31"/>
      <c r="F3" s="31"/>
      <c r="G3" s="32"/>
      <c r="H3" s="31"/>
      <c r="I3" s="31"/>
      <c r="J3" s="31"/>
      <c r="K3" s="134" t="s">
        <v>312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185" t="s">
        <v>312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>
        <f>'1-συμβολαια'!A4</f>
        <v>0</v>
      </c>
      <c r="B4" s="15" t="str">
        <f>'4-πολλυπρ'!D4</f>
        <v>;;;???</v>
      </c>
      <c r="C4" s="15" t="str">
        <f>'4-πολλυπρ'!I4</f>
        <v>219-20</v>
      </c>
      <c r="D4" s="33"/>
      <c r="E4" s="31"/>
      <c r="F4" s="31"/>
      <c r="G4" s="32"/>
      <c r="H4" s="31"/>
      <c r="I4" s="31"/>
      <c r="J4" s="31"/>
      <c r="K4" s="134" t="s">
        <v>312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185" t="s">
        <v>312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4"/>
      <c r="BK4" s="34"/>
      <c r="BL4" s="34"/>
      <c r="BM4" s="34"/>
    </row>
    <row r="5" spans="1:65" s="35" customFormat="1">
      <c r="A5" s="31" t="str">
        <f>'1-συμβολαια'!A5</f>
        <v>2ο</v>
      </c>
      <c r="B5" s="15" t="str">
        <f>'4-πολλυπρ'!D5</f>
        <v>219-20</v>
      </c>
      <c r="C5" s="15" t="str">
        <f>'4-πολλυπρ'!I5</f>
        <v>219-20</v>
      </c>
      <c r="D5" s="33"/>
      <c r="E5" s="31"/>
      <c r="F5" s="31"/>
      <c r="G5" s="32"/>
      <c r="H5" s="31"/>
      <c r="I5" s="31"/>
      <c r="J5" s="31"/>
      <c r="K5" s="134" t="s">
        <v>312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185" t="s">
        <v>312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18" customFormat="1">
      <c r="A6" s="31">
        <f>'1-συμβολαια'!A6</f>
        <v>0</v>
      </c>
      <c r="B6" s="15" t="str">
        <f>'4-πολλυπρ'!D6</f>
        <v>πατήρ</v>
      </c>
      <c r="C6" s="15" t="str">
        <f>'4-πολλυπρ'!I6</f>
        <v>219-20</v>
      </c>
      <c r="D6" s="25"/>
      <c r="E6" s="25"/>
      <c r="F6" s="12"/>
      <c r="G6" s="30"/>
      <c r="H6" s="12"/>
      <c r="I6" s="25"/>
      <c r="J6" s="12"/>
      <c r="K6" s="134" t="s">
        <v>312</v>
      </c>
      <c r="L6" s="25"/>
      <c r="M6" s="25"/>
      <c r="N6" s="25"/>
      <c r="O6" s="25"/>
      <c r="P6" s="25"/>
      <c r="Q6" s="25"/>
      <c r="R6" s="25"/>
      <c r="S6" s="25"/>
      <c r="T6" s="25"/>
      <c r="U6" s="12"/>
      <c r="V6" s="30"/>
      <c r="W6" s="30"/>
      <c r="X6" s="25"/>
      <c r="Y6" s="25"/>
      <c r="Z6" s="12"/>
      <c r="AA6" s="25"/>
      <c r="AB6" s="12"/>
      <c r="AC6" s="25"/>
      <c r="AD6" s="12"/>
      <c r="AE6" s="185" t="s">
        <v>312</v>
      </c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12"/>
      <c r="AU6" s="25"/>
      <c r="AV6" s="12"/>
      <c r="AW6" s="25"/>
      <c r="AX6" s="12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12"/>
      <c r="BJ6" s="25"/>
      <c r="BK6" s="25"/>
      <c r="BL6" s="25"/>
      <c r="BM6" s="25"/>
    </row>
    <row r="8" spans="1:65">
      <c r="F8" s="791" t="s">
        <v>313</v>
      </c>
      <c r="G8" s="791"/>
      <c r="H8" s="791"/>
      <c r="I8" s="791"/>
    </row>
    <row r="9" spans="1:65">
      <c r="F9" s="791"/>
      <c r="G9" s="791"/>
      <c r="H9" s="791"/>
      <c r="I9" s="791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O19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28515625" style="8" bestFit="1" customWidth="1"/>
    <col min="2" max="2" width="8.7109375" style="353" bestFit="1" customWidth="1"/>
    <col min="3" max="3" width="61.85546875" style="93" bestFit="1" customWidth="1"/>
    <col min="4" max="4" width="5.42578125" style="3" customWidth="1"/>
    <col min="5" max="5" width="4.7109375" style="3" customWidth="1"/>
    <col min="6" max="6" width="8.140625" style="3" bestFit="1" customWidth="1"/>
    <col min="7" max="7" width="7.7109375" style="2" customWidth="1"/>
    <col min="8" max="8" width="8.140625" style="2" bestFit="1" customWidth="1"/>
    <col min="9" max="9" width="11" style="2" customWidth="1"/>
    <col min="10" max="10" width="8.140625" style="2" bestFit="1" customWidth="1"/>
    <col min="11" max="11" width="10.5703125" style="2" customWidth="1"/>
    <col min="12" max="12" width="9.42578125" style="2" customWidth="1"/>
    <col min="13" max="13" width="6.5703125" style="2" bestFit="1" customWidth="1"/>
    <col min="14" max="14" width="13" style="78" customWidth="1"/>
    <col min="15" max="15" width="5.7109375" style="78" bestFit="1" customWidth="1"/>
    <col min="16" max="16" width="10.7109375" style="2" customWidth="1"/>
    <col min="17" max="20" width="9.42578125" style="2" bestFit="1" customWidth="1"/>
    <col min="21" max="21" width="10.42578125" style="2" bestFit="1" customWidth="1"/>
    <col min="22" max="23" width="9.42578125" style="2" bestFit="1" customWidth="1"/>
    <col min="24" max="24" width="8.85546875" style="29" bestFit="1" customWidth="1"/>
    <col min="25" max="25" width="10.42578125" style="8" bestFit="1" customWidth="1"/>
    <col min="26" max="26" width="21.42578125" style="80" customWidth="1"/>
    <col min="27" max="27" width="7.5703125" style="3" customWidth="1"/>
    <col min="28" max="28" width="9.5703125" style="3" customWidth="1"/>
    <col min="29" max="31" width="6.42578125" style="3" customWidth="1"/>
    <col min="32" max="32" width="7.5703125" style="3" customWidth="1"/>
    <col min="33" max="33" width="7.28515625" style="3" customWidth="1"/>
    <col min="34" max="36" width="6.42578125" style="3" customWidth="1"/>
    <col min="37" max="37" width="7.5703125" style="3" customWidth="1"/>
    <col min="38" max="38" width="7.28515625" style="3" customWidth="1"/>
    <col min="39" max="41" width="6.42578125" style="3" customWidth="1"/>
    <col min="42" max="57" width="7" style="3" customWidth="1"/>
    <col min="58" max="58" width="29.28515625" style="3" bestFit="1" customWidth="1"/>
    <col min="59" max="16384" width="9.140625" style="3"/>
  </cols>
  <sheetData>
    <row r="1" spans="1:41" ht="29.25" customHeight="1">
      <c r="A1" s="839" t="s">
        <v>1</v>
      </c>
      <c r="B1" s="841" t="s">
        <v>2</v>
      </c>
      <c r="C1" s="838" t="s">
        <v>0</v>
      </c>
      <c r="D1" s="843" t="s">
        <v>11</v>
      </c>
      <c r="E1" s="836" t="s">
        <v>12</v>
      </c>
      <c r="F1" s="823" t="s">
        <v>497</v>
      </c>
      <c r="G1" s="824"/>
      <c r="H1" s="824"/>
      <c r="I1" s="825" t="s">
        <v>508</v>
      </c>
      <c r="J1" s="826" t="s">
        <v>498</v>
      </c>
      <c r="K1" s="828" t="s">
        <v>499</v>
      </c>
      <c r="L1" s="807" t="s">
        <v>135</v>
      </c>
      <c r="M1" s="811" t="s">
        <v>500</v>
      </c>
      <c r="N1" s="812"/>
      <c r="O1" s="812"/>
      <c r="P1" s="812"/>
      <c r="Q1" s="815" t="s">
        <v>43</v>
      </c>
      <c r="R1" s="816"/>
      <c r="S1" s="817" t="s">
        <v>58</v>
      </c>
      <c r="T1" s="818"/>
      <c r="U1" s="813" t="s">
        <v>76</v>
      </c>
      <c r="V1" s="814"/>
      <c r="W1" s="814"/>
      <c r="X1" s="819" t="s">
        <v>54</v>
      </c>
      <c r="Y1" s="821" t="s">
        <v>44</v>
      </c>
      <c r="Z1" s="809" t="s">
        <v>79</v>
      </c>
      <c r="AA1" s="830" t="s">
        <v>29</v>
      </c>
      <c r="AB1" s="831"/>
      <c r="AC1" s="831"/>
      <c r="AD1" s="831"/>
      <c r="AE1" s="832"/>
      <c r="AF1" s="801" t="s">
        <v>29</v>
      </c>
      <c r="AG1" s="802"/>
      <c r="AH1" s="802"/>
      <c r="AI1" s="802"/>
      <c r="AJ1" s="802"/>
      <c r="AK1" s="802"/>
      <c r="AL1" s="802"/>
      <c r="AM1" s="802"/>
      <c r="AN1" s="802"/>
      <c r="AO1" s="803"/>
    </row>
    <row r="2" spans="1:41" ht="26.25" thickBot="1">
      <c r="A2" s="840"/>
      <c r="B2" s="842"/>
      <c r="C2" s="591"/>
      <c r="D2" s="844"/>
      <c r="E2" s="837"/>
      <c r="F2" s="248" t="s">
        <v>249</v>
      </c>
      <c r="G2" s="247" t="s">
        <v>90</v>
      </c>
      <c r="H2" s="315" t="s">
        <v>47</v>
      </c>
      <c r="I2" s="648"/>
      <c r="J2" s="827"/>
      <c r="K2" s="829"/>
      <c r="L2" s="808"/>
      <c r="M2" s="72" t="s">
        <v>23</v>
      </c>
      <c r="N2" s="77" t="s">
        <v>80</v>
      </c>
      <c r="O2" s="455" t="s">
        <v>541</v>
      </c>
      <c r="P2" s="456" t="s">
        <v>542</v>
      </c>
      <c r="Q2" s="43" t="s">
        <v>23</v>
      </c>
      <c r="R2" s="39" t="s">
        <v>34</v>
      </c>
      <c r="S2" s="43" t="s">
        <v>23</v>
      </c>
      <c r="T2" s="44" t="s">
        <v>34</v>
      </c>
      <c r="U2" s="43" t="s">
        <v>501</v>
      </c>
      <c r="V2" s="10" t="s">
        <v>502</v>
      </c>
      <c r="W2" s="42" t="s">
        <v>33</v>
      </c>
      <c r="X2" s="820"/>
      <c r="Y2" s="822"/>
      <c r="Z2" s="810"/>
      <c r="AA2" s="830"/>
      <c r="AB2" s="831"/>
      <c r="AC2" s="831"/>
      <c r="AD2" s="831"/>
      <c r="AE2" s="832"/>
      <c r="AF2" s="804"/>
      <c r="AG2" s="805"/>
      <c r="AH2" s="805"/>
      <c r="AI2" s="805"/>
      <c r="AJ2" s="805"/>
      <c r="AK2" s="805"/>
      <c r="AL2" s="805"/>
      <c r="AM2" s="805"/>
      <c r="AN2" s="805"/>
      <c r="AO2" s="806"/>
    </row>
    <row r="3" spans="1:41" s="5" customFormat="1">
      <c r="A3" s="523" t="str">
        <f>'1-συμβολαια'!A3</f>
        <v>1ο</v>
      </c>
      <c r="B3" s="392">
        <f>'1-συμβολαια'!B3</f>
        <v>37792</v>
      </c>
      <c r="C3" s="318" t="str">
        <f>'1-συμβολαια'!C3</f>
        <v>δωρεά ΨΙΛΗΣ ΚΥΡΙΟΤΗΤΑΣ</v>
      </c>
      <c r="D3" s="326" t="str">
        <f>'4-πολλυπρ'!D3</f>
        <v>219-20</v>
      </c>
      <c r="E3" s="326" t="str">
        <f>'4-πολλυπρ'!I3</f>
        <v>219-20</v>
      </c>
      <c r="F3" s="325">
        <f>'14-βιβλΕσ'!K3</f>
        <v>30.128178000000002</v>
      </c>
      <c r="G3" s="322">
        <f>'14-βιβλΕσ'!P3</f>
        <v>11.879999999999999</v>
      </c>
      <c r="H3" s="322">
        <f t="shared" ref="H3:H6" si="0">F3+G3</f>
        <v>42.008178000000001</v>
      </c>
      <c r="I3" s="322">
        <f>'8-κ-15-17'!AG3</f>
        <v>1.1949999999956162E-3</v>
      </c>
      <c r="J3" s="369"/>
      <c r="K3" s="325">
        <f>('14-βιβλΕσ'!M3+'14-βιβλΕσ'!N3+'14-βιβλΕσ'!Q3)*40%</f>
        <v>247.36308599999995</v>
      </c>
      <c r="L3" s="322">
        <f>'14-βιβλΕσ'!Q3</f>
        <v>598.63999999999987</v>
      </c>
      <c r="M3" s="545"/>
      <c r="N3" s="246"/>
      <c r="O3" s="369"/>
      <c r="P3" s="545"/>
      <c r="Q3" s="325">
        <f>H3+I3+K3</f>
        <v>289.37245899999994</v>
      </c>
      <c r="R3" s="264">
        <v>4248.0945859968024</v>
      </c>
      <c r="S3" s="325">
        <f>W3-Q3</f>
        <v>340.915256</v>
      </c>
      <c r="T3" s="264">
        <v>2523.282329616336</v>
      </c>
      <c r="U3" s="322">
        <f>'1-συμβολαια'!L3+'1-συμβολαια'!P3+'8-κ-15-17'!AE3+'14-βιβλΕσ'!K3+'14-βιβλΕσ'!P3+'14-βιβλΕσ'!Q3+3</f>
        <v>958.76771499999995</v>
      </c>
      <c r="V3" s="322">
        <f>'1-συμβολαια'!M3</f>
        <v>328.48</v>
      </c>
      <c r="W3" s="325">
        <f t="shared" ref="W3:W6" si="1">U3-V3</f>
        <v>630.28771499999993</v>
      </c>
      <c r="X3" s="327">
        <v>46055</v>
      </c>
      <c r="Y3" s="326">
        <f t="shared" ref="Y3:Y6" si="2">R3+T3</f>
        <v>6771.3769156131384</v>
      </c>
      <c r="Z3" s="352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</row>
    <row r="4" spans="1:41" s="5" customFormat="1" ht="12" thickBot="1">
      <c r="A4" s="524">
        <f>'1-συμβολαια'!A4</f>
        <v>0</v>
      </c>
      <c r="B4" s="464"/>
      <c r="C4" s="378" t="str">
        <f>'1-συμβολαια'!C4</f>
        <v>ΧΡΗΣΙΚΤΗΣΙΑ οικοπέδου &amp; οικοδομής = 1940 ΑΓΟΡΑ ΑΤΥΠΟΣ από ;;;???</v>
      </c>
      <c r="D4" s="372" t="str">
        <f>'4-πολλυπρ'!D4</f>
        <v>;;;???</v>
      </c>
      <c r="E4" s="372" t="str">
        <f>'4-πολλυπρ'!I4</f>
        <v>219-20</v>
      </c>
      <c r="F4" s="373">
        <f>'14-βιβλΕσ'!K4</f>
        <v>41.323690000000013</v>
      </c>
      <c r="G4" s="374">
        <f>'14-βιβλΕσ'!P4</f>
        <v>3</v>
      </c>
      <c r="H4" s="374">
        <f t="shared" si="0"/>
        <v>44.323690000000013</v>
      </c>
      <c r="I4" s="374">
        <f>'8-κ-15-17'!AG4</f>
        <v>172.222205</v>
      </c>
      <c r="J4" s="375"/>
      <c r="K4" s="373">
        <f>('14-βιβλΕσ'!M4+'14-βιβλΕσ'!N4+'14-βιβλΕσ'!Q4)*40%</f>
        <v>182.26904000000002</v>
      </c>
      <c r="L4" s="374">
        <f>'14-βιβλΕσ'!Q4</f>
        <v>164.14999999999998</v>
      </c>
      <c r="M4" s="548"/>
      <c r="N4" s="549"/>
      <c r="O4" s="375"/>
      <c r="P4" s="548"/>
      <c r="Q4" s="373">
        <f t="shared" ref="Q4:Q6" si="3">H4+I4+K4</f>
        <v>398.81493500000005</v>
      </c>
      <c r="R4" s="372">
        <v>5854.7278634322311</v>
      </c>
      <c r="S4" s="373">
        <f t="shared" ref="S4:S6" si="4">W4-Q4</f>
        <v>232.07987000000008</v>
      </c>
      <c r="T4" s="372">
        <v>1717.7148980915158</v>
      </c>
      <c r="U4" s="374">
        <f>'1-συμβολαια'!L4+'1-συμβολαια'!P4+'8-κ-15-17'!AE4+'14-βιβλΕσ'!K4+'14-βιβλΕσ'!P4+'14-βιβλΕσ'!Q4</f>
        <v>630.89480500000013</v>
      </c>
      <c r="V4" s="374">
        <f>'1-συμβολαια'!M4</f>
        <v>0</v>
      </c>
      <c r="W4" s="373">
        <f t="shared" si="1"/>
        <v>630.89480500000013</v>
      </c>
      <c r="X4" s="550"/>
      <c r="Y4" s="372">
        <f t="shared" si="2"/>
        <v>7572.4427615237473</v>
      </c>
      <c r="Z4" s="551"/>
      <c r="AA4" s="377"/>
      <c r="AB4" s="377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</row>
    <row r="5" spans="1:41" s="5" customFormat="1">
      <c r="A5" s="477" t="str">
        <f>'1-συμβολαια'!A5</f>
        <v>2ο</v>
      </c>
      <c r="B5" s="463">
        <f>'1-συμβολαια'!B5</f>
        <v>38385</v>
      </c>
      <c r="C5" s="393" t="str">
        <f>'1-συμβολαια'!C5</f>
        <v>δωρεά</v>
      </c>
      <c r="D5" s="326" t="str">
        <f>'4-πολλυπρ'!D5</f>
        <v>219-20</v>
      </c>
      <c r="E5" s="326" t="str">
        <f>'4-πολλυπρ'!I5</f>
        <v>219-20</v>
      </c>
      <c r="F5" s="325">
        <f>'14-βιβλΕσ'!K5</f>
        <v>15.185690000000001</v>
      </c>
      <c r="G5" s="322">
        <f>'14-βιβλΕσ'!P5</f>
        <v>11.879999999999999</v>
      </c>
      <c r="H5" s="322">
        <f t="shared" si="0"/>
        <v>27.06569</v>
      </c>
      <c r="I5" s="322">
        <f>'8-κ-15-17'!AG5</f>
        <v>-4.0449999999978559E-3</v>
      </c>
      <c r="J5" s="369"/>
      <c r="K5" s="325">
        <f>('14-βιβλΕσ'!M5+'14-βιβλΕσ'!N5+'14-βιβλΕσ'!Q5)*40%</f>
        <v>91.527422000000001</v>
      </c>
      <c r="L5" s="322">
        <f>'14-βιβλΕσ'!Q5</f>
        <v>219.95999999999998</v>
      </c>
      <c r="M5" s="545"/>
      <c r="N5" s="546"/>
      <c r="O5" s="369"/>
      <c r="P5" s="545"/>
      <c r="Q5" s="325">
        <f t="shared" si="3"/>
        <v>118.589067</v>
      </c>
      <c r="R5" s="326">
        <v>1740.9597987122386</v>
      </c>
      <c r="S5" s="325">
        <f t="shared" si="4"/>
        <v>122.10948799999997</v>
      </c>
      <c r="T5" s="326">
        <v>903.78389437243641</v>
      </c>
      <c r="U5" s="322">
        <f>'1-συμβολαια'!L5+'1-συμβολαια'!P5+3+'8-κ-15-17'!AE5+'14-βιβλΕσ'!K5+'14-βιβλΕσ'!P5+'14-βιβλΕσ'!Q5</f>
        <v>417.72855499999997</v>
      </c>
      <c r="V5" s="322">
        <f>'1-συμβολαια'!M5</f>
        <v>177.03</v>
      </c>
      <c r="W5" s="325">
        <f t="shared" si="1"/>
        <v>240.69855499999997</v>
      </c>
      <c r="X5" s="370">
        <v>46055</v>
      </c>
      <c r="Y5" s="326">
        <f t="shared" si="2"/>
        <v>2644.7436930846752</v>
      </c>
      <c r="Z5" s="466"/>
      <c r="AA5" s="371"/>
      <c r="AB5" s="371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</row>
    <row r="6" spans="1:41" s="5" customFormat="1" ht="12" thickBot="1">
      <c r="A6" s="478">
        <f>'1-συμβολαια'!A6</f>
        <v>0</v>
      </c>
      <c r="B6" s="464"/>
      <c r="C6" s="378" t="str">
        <f>'1-συμβολαια'!C6</f>
        <v>ΧΡΗΣΙΚΤΗΣΙΑ οικοπέδου &amp; οικίας = 1930 πατρός ΔΩΡΕΑ άτυπη</v>
      </c>
      <c r="D6" s="372" t="str">
        <f>'4-πολλυπρ'!D6</f>
        <v>πατήρ</v>
      </c>
      <c r="E6" s="372" t="str">
        <f>'4-πολλυπρ'!I6</f>
        <v>219-20</v>
      </c>
      <c r="F6" s="373">
        <f>'14-βιβλΕσ'!K6</f>
        <v>7.6296879999999998</v>
      </c>
      <c r="G6" s="374">
        <f>'14-βιβλΕσ'!P6</f>
        <v>3</v>
      </c>
      <c r="H6" s="374">
        <f t="shared" si="0"/>
        <v>10.629688</v>
      </c>
      <c r="I6" s="374">
        <f>'8-κ-15-17'!AG6</f>
        <v>27.150807500000003</v>
      </c>
      <c r="J6" s="375"/>
      <c r="K6" s="373">
        <f>('14-βιβλΕσ'!M6+'14-βιβλΕσ'!N6+'14-βιβλΕσ'!Q6)*40%</f>
        <v>73.622367999999994</v>
      </c>
      <c r="L6" s="374">
        <f>'14-βιβλΕσ'!Q6</f>
        <v>114.22999999999999</v>
      </c>
      <c r="M6" s="548"/>
      <c r="N6" s="549"/>
      <c r="O6" s="375"/>
      <c r="P6" s="548"/>
      <c r="Q6" s="373">
        <f t="shared" si="3"/>
        <v>111.4028635</v>
      </c>
      <c r="R6" s="372">
        <v>1635.4070459275117</v>
      </c>
      <c r="S6" s="373">
        <f t="shared" si="4"/>
        <v>102.803864</v>
      </c>
      <c r="T6" s="372">
        <v>760.86302793781408</v>
      </c>
      <c r="U6" s="374">
        <f>'1-συμβολαια'!L6+'1-συμβολαια'!P6+'8-κ-15-17'!AE6+'14-βιβλΕσ'!K6+'14-βιβλΕσ'!P6+'14-βιβλΕσ'!Q6</f>
        <v>214.2067275</v>
      </c>
      <c r="V6" s="374">
        <f>'1-συμβολαια'!M6</f>
        <v>0</v>
      </c>
      <c r="W6" s="374">
        <f t="shared" si="1"/>
        <v>214.2067275</v>
      </c>
      <c r="X6" s="550"/>
      <c r="Y6" s="372">
        <f t="shared" si="2"/>
        <v>2396.2700738653257</v>
      </c>
      <c r="Z6" s="551"/>
      <c r="AA6" s="377"/>
      <c r="AB6" s="377"/>
      <c r="AC6" s="377"/>
      <c r="AD6" s="377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</row>
    <row r="7" spans="1:41">
      <c r="A7" s="833" t="s">
        <v>35</v>
      </c>
      <c r="B7" s="834"/>
      <c r="C7" s="834"/>
      <c r="D7" s="834"/>
      <c r="E7" s="835"/>
      <c r="F7" s="45">
        <f>SUM(F3:F6)</f>
        <v>94.267246000000014</v>
      </c>
      <c r="G7" s="45">
        <f>SUM(G3:G6)</f>
        <v>29.759999999999998</v>
      </c>
      <c r="H7" s="45">
        <f>SUM(H3:H6)</f>
        <v>124.02724600000002</v>
      </c>
      <c r="I7" s="45">
        <f>SUM(I3:I6)</f>
        <v>199.37016250000002</v>
      </c>
      <c r="J7" s="369"/>
      <c r="K7" s="45">
        <f>SUM(K3:K6)</f>
        <v>594.78191599999991</v>
      </c>
      <c r="L7" s="45">
        <f>SUM(L3:L6)</f>
        <v>1096.9799999999998</v>
      </c>
      <c r="M7" s="547">
        <f>SUM(M3:M6)</f>
        <v>0</v>
      </c>
      <c r="N7" s="547"/>
      <c r="O7" s="547">
        <f t="shared" ref="O7:W7" si="5">SUM(O3:O6)</f>
        <v>0</v>
      </c>
      <c r="P7" s="547">
        <f t="shared" si="5"/>
        <v>0</v>
      </c>
      <c r="Q7" s="45">
        <f t="shared" si="5"/>
        <v>918.17932450000001</v>
      </c>
      <c r="R7" s="354">
        <f t="shared" si="5"/>
        <v>13479.189294068783</v>
      </c>
      <c r="S7" s="45">
        <f t="shared" si="5"/>
        <v>797.90847799999995</v>
      </c>
      <c r="T7" s="354">
        <f t="shared" si="5"/>
        <v>5905.6441500181027</v>
      </c>
      <c r="U7" s="45">
        <f t="shared" si="5"/>
        <v>2221.5978024999999</v>
      </c>
      <c r="V7" s="45">
        <f t="shared" si="5"/>
        <v>505.51</v>
      </c>
      <c r="W7" s="45">
        <f t="shared" si="5"/>
        <v>1716.0878025</v>
      </c>
      <c r="X7" s="45"/>
      <c r="Y7" s="354">
        <f>SUM(Y3:Y6)</f>
        <v>19384.833444086886</v>
      </c>
    </row>
    <row r="8" spans="1:41">
      <c r="L8" s="78"/>
    </row>
    <row r="9" spans="1:41">
      <c r="H9" s="2">
        <v>599.5</v>
      </c>
      <c r="R9" s="8">
        <v>6257</v>
      </c>
      <c r="T9" s="8">
        <v>3367</v>
      </c>
      <c r="W9" s="2">
        <v>3596.9771615999998</v>
      </c>
      <c r="Y9" s="8">
        <v>9623.997929628762</v>
      </c>
    </row>
    <row r="10" spans="1:41" s="251" customFormat="1">
      <c r="A10" s="457"/>
      <c r="B10" s="458"/>
      <c r="C10" s="459"/>
      <c r="G10" s="452"/>
      <c r="H10" s="452"/>
      <c r="I10" s="452"/>
      <c r="J10" s="452"/>
      <c r="K10" s="452"/>
      <c r="L10" s="452"/>
      <c r="M10" s="452"/>
      <c r="N10" s="460"/>
      <c r="O10" s="460"/>
      <c r="P10" s="452"/>
      <c r="Q10" s="452"/>
      <c r="R10" s="452"/>
      <c r="S10" s="452"/>
      <c r="T10" s="452"/>
      <c r="U10" s="452"/>
      <c r="V10" s="452"/>
      <c r="W10" s="452"/>
      <c r="X10" s="461"/>
      <c r="Y10" s="457"/>
      <c r="Z10" s="462"/>
    </row>
    <row r="11" spans="1:41" s="251" customFormat="1">
      <c r="A11" s="457"/>
      <c r="B11" s="458"/>
      <c r="C11" s="459"/>
      <c r="G11" s="452"/>
      <c r="H11" s="452">
        <f>H7+H9</f>
        <v>723.52724599999999</v>
      </c>
      <c r="I11" s="452"/>
      <c r="J11" s="452"/>
      <c r="K11" s="452"/>
      <c r="L11" s="452"/>
      <c r="M11" s="452"/>
      <c r="N11" s="460"/>
      <c r="O11" s="460"/>
      <c r="P11" s="452"/>
      <c r="Q11" s="452"/>
      <c r="R11" s="457">
        <f>R7+R9</f>
        <v>19736.189294068783</v>
      </c>
      <c r="S11" s="457"/>
      <c r="T11" s="457">
        <f>T7+T9</f>
        <v>9272.6441500181027</v>
      </c>
      <c r="U11" s="452"/>
      <c r="V11" s="452"/>
      <c r="W11" s="452">
        <f>W7+W9</f>
        <v>5313.0649641</v>
      </c>
      <c r="X11" s="461"/>
      <c r="Y11" s="457">
        <f>Y7+Y9</f>
        <v>29008.83137371565</v>
      </c>
      <c r="Z11" s="462"/>
    </row>
    <row r="12" spans="1:41">
      <c r="N12" s="460"/>
    </row>
    <row r="13" spans="1:41">
      <c r="N13" s="460"/>
    </row>
    <row r="14" spans="1:41">
      <c r="N14" s="460"/>
    </row>
    <row r="15" spans="1:41">
      <c r="N15" s="460"/>
    </row>
    <row r="16" spans="1:41">
      <c r="N16" s="460"/>
    </row>
    <row r="17" spans="14:14">
      <c r="N17" s="460"/>
    </row>
    <row r="18" spans="14:14">
      <c r="N18" s="460"/>
    </row>
    <row r="19" spans="14:14">
      <c r="N19" s="460"/>
    </row>
  </sheetData>
  <mergeCells count="20">
    <mergeCell ref="A7:E7"/>
    <mergeCell ref="E1:E2"/>
    <mergeCell ref="C1:C2"/>
    <mergeCell ref="A1:A2"/>
    <mergeCell ref="B1:B2"/>
    <mergeCell ref="D1:D2"/>
    <mergeCell ref="F1:H1"/>
    <mergeCell ref="I1:I2"/>
    <mergeCell ref="J1:J2"/>
    <mergeCell ref="K1:K2"/>
    <mergeCell ref="AA1:AE2"/>
    <mergeCell ref="AF1:AO2"/>
    <mergeCell ref="L1:L2"/>
    <mergeCell ref="Z1:Z2"/>
    <mergeCell ref="M1:P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1" topLeftCell="A2" activePane="bottomLeft" state="frozen"/>
      <selection pane="bottomLeft" activeCell="E25" sqref="E25"/>
    </sheetView>
  </sheetViews>
  <sheetFormatPr defaultRowHeight="11.25"/>
  <cols>
    <col min="1" max="1" width="7.28515625" style="3" bestFit="1" customWidth="1"/>
    <col min="2" max="2" width="61.855468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9.85546875" style="3" bestFit="1" customWidth="1"/>
    <col min="17" max="17" width="15.7109375" style="3" bestFit="1" customWidth="1"/>
    <col min="18" max="18" width="31.85546875" style="3" bestFit="1" customWidth="1"/>
    <col min="19" max="16384" width="9.140625" style="3"/>
  </cols>
  <sheetData>
    <row r="1" spans="1:20">
      <c r="A1" s="187"/>
      <c r="B1" s="187"/>
      <c r="C1" s="304"/>
      <c r="D1" s="187" t="s">
        <v>314</v>
      </c>
      <c r="E1" s="187" t="s">
        <v>315</v>
      </c>
      <c r="F1" s="187" t="s">
        <v>316</v>
      </c>
      <c r="G1" s="187" t="s">
        <v>317</v>
      </c>
      <c r="H1" s="187" t="s">
        <v>318</v>
      </c>
      <c r="I1" s="187" t="s">
        <v>319</v>
      </c>
      <c r="J1" s="187" t="s">
        <v>320</v>
      </c>
      <c r="K1" s="316" t="s">
        <v>321</v>
      </c>
      <c r="L1" s="576" t="s">
        <v>322</v>
      </c>
      <c r="M1" s="577"/>
      <c r="N1" s="577"/>
      <c r="O1" s="577"/>
      <c r="P1" s="578" t="s">
        <v>323</v>
      </c>
      <c r="Q1" s="578"/>
      <c r="R1" s="578"/>
      <c r="S1" s="578"/>
      <c r="T1" s="579"/>
    </row>
    <row r="2" spans="1:20">
      <c r="A2" s="474" t="str">
        <f>'1-συμβολαια'!A3</f>
        <v>1ο</v>
      </c>
      <c r="B2" s="79" t="str">
        <f>'1-συμβολαια'!C3</f>
        <v>δωρεά ΨΙΛΗΣ ΚΥΡΙΟΤΗΤΑΣ</v>
      </c>
      <c r="C2" s="303">
        <f>'1-συμβολαια'!D3</f>
        <v>14423.38</v>
      </c>
      <c r="D2" s="535"/>
      <c r="E2" s="535"/>
      <c r="F2" s="535"/>
      <c r="G2" s="535"/>
      <c r="H2" s="535"/>
      <c r="I2" s="535"/>
      <c r="J2" s="535"/>
      <c r="K2" s="303">
        <f t="shared" ref="K2:K5" si="0">SUM(D2:I2)</f>
        <v>0</v>
      </c>
      <c r="L2" s="533">
        <v>37809</v>
      </c>
      <c r="M2" s="79">
        <v>379</v>
      </c>
      <c r="N2" s="79">
        <v>65</v>
      </c>
      <c r="O2" s="79"/>
      <c r="P2" s="79"/>
      <c r="Q2" s="79"/>
      <c r="R2" s="467"/>
      <c r="S2" s="79"/>
      <c r="T2" s="467"/>
    </row>
    <row r="3" spans="1:20" ht="12" thickBot="1">
      <c r="A3" s="420">
        <f>'1-συμβολαια'!A4</f>
        <v>0</v>
      </c>
      <c r="B3" s="254" t="str">
        <f>'1-συμβολαια'!C4</f>
        <v>ΧΡΗΣΙΚΤΗΣΙΑ οικοπέδου &amp; οικοδομής = 1940 ΑΓΟΡΑ ΑΤΥΠΟΣ από ;;;???</v>
      </c>
      <c r="C3" s="497">
        <f>'1-συμβολαια'!D4</f>
        <v>22222.22</v>
      </c>
      <c r="D3" s="536"/>
      <c r="E3" s="536"/>
      <c r="F3" s="536"/>
      <c r="G3" s="536"/>
      <c r="H3" s="536"/>
      <c r="I3" s="536"/>
      <c r="J3" s="536"/>
      <c r="K3" s="497">
        <f t="shared" si="0"/>
        <v>0</v>
      </c>
      <c r="L3" s="534"/>
      <c r="M3" s="254"/>
      <c r="N3" s="254"/>
      <c r="O3" s="254"/>
      <c r="P3" s="254"/>
      <c r="Q3" s="254"/>
      <c r="R3" s="254"/>
      <c r="S3" s="254"/>
      <c r="T3" s="254"/>
    </row>
    <row r="4" spans="1:20">
      <c r="A4" s="482" t="str">
        <f>'1-συμβολαια'!A5</f>
        <v>2ο</v>
      </c>
      <c r="B4" s="371" t="str">
        <f>'1-συμβολαια'!C5</f>
        <v>δωρεά</v>
      </c>
      <c r="C4" s="322">
        <f>'1-συμβολαια'!D5</f>
        <v>5727.22</v>
      </c>
      <c r="D4" s="535"/>
      <c r="E4" s="535"/>
      <c r="F4" s="535"/>
      <c r="G4" s="535"/>
      <c r="H4" s="535"/>
      <c r="I4" s="535"/>
      <c r="J4" s="535"/>
      <c r="K4" s="322">
        <f t="shared" si="0"/>
        <v>0</v>
      </c>
      <c r="L4" s="537">
        <v>38435</v>
      </c>
      <c r="M4" s="79">
        <v>404</v>
      </c>
      <c r="N4" s="79">
        <v>19</v>
      </c>
      <c r="O4" s="495"/>
      <c r="P4" s="495"/>
      <c r="Q4" s="495"/>
      <c r="R4" s="496"/>
      <c r="S4" s="495"/>
      <c r="T4" s="496"/>
    </row>
    <row r="5" spans="1:20" ht="12" thickBot="1">
      <c r="A5" s="483">
        <f>'1-συμβολαια'!A6</f>
        <v>0</v>
      </c>
      <c r="B5" s="377" t="str">
        <f>'1-συμβολαια'!C6</f>
        <v>ΧΡΗΣΙΚΤΗΣΙΑ οικοπέδου &amp; οικίας = 1930 πατρός ΔΩΡΕΑ άτυπη</v>
      </c>
      <c r="C5" s="374">
        <f>'1-συμβολαια'!D6</f>
        <v>3503.33</v>
      </c>
      <c r="D5" s="536"/>
      <c r="E5" s="536"/>
      <c r="F5" s="536"/>
      <c r="G5" s="536"/>
      <c r="H5" s="536"/>
      <c r="I5" s="536"/>
      <c r="J5" s="536"/>
      <c r="K5" s="374">
        <f t="shared" si="0"/>
        <v>0</v>
      </c>
      <c r="L5" s="534"/>
      <c r="M5" s="254"/>
      <c r="N5" s="254"/>
      <c r="O5" s="254"/>
      <c r="P5" s="254"/>
      <c r="Q5" s="254"/>
      <c r="R5" s="254"/>
      <c r="S5" s="254"/>
      <c r="T5" s="254"/>
    </row>
    <row r="6" spans="1:20">
      <c r="A6" s="573" t="str">
        <f>'1-συμβολαια'!A7</f>
        <v>σύνολο</v>
      </c>
      <c r="B6" s="574"/>
      <c r="C6" s="575"/>
      <c r="D6" s="492">
        <f t="shared" ref="D6:K6" si="1">SUM(D2:D5)</f>
        <v>0</v>
      </c>
      <c r="E6" s="492">
        <f t="shared" si="1"/>
        <v>0</v>
      </c>
      <c r="F6" s="492">
        <f t="shared" si="1"/>
        <v>0</v>
      </c>
      <c r="G6" s="492">
        <f t="shared" si="1"/>
        <v>0</v>
      </c>
      <c r="H6" s="492">
        <f t="shared" si="1"/>
        <v>0</v>
      </c>
      <c r="I6" s="492">
        <f t="shared" si="1"/>
        <v>0</v>
      </c>
      <c r="J6" s="492">
        <f t="shared" si="1"/>
        <v>0</v>
      </c>
      <c r="K6" s="492">
        <f t="shared" si="1"/>
        <v>0</v>
      </c>
    </row>
    <row r="7" spans="1:20">
      <c r="J7" s="2"/>
    </row>
    <row r="8" spans="1:20">
      <c r="C8" s="2" t="s">
        <v>394</v>
      </c>
      <c r="D8" s="2"/>
      <c r="I8" s="5"/>
    </row>
    <row r="9" spans="1:20">
      <c r="J9" s="2"/>
    </row>
    <row r="10" spans="1:20">
      <c r="H10" s="153"/>
    </row>
    <row r="11" spans="1:20">
      <c r="J11" s="2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</sheetData>
  <mergeCells count="3">
    <mergeCell ref="A6:C6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1"/>
  <sheetViews>
    <sheetView workbookViewId="0">
      <pane ySplit="2" topLeftCell="A3" activePane="bottomLeft" state="frozen"/>
      <selection pane="bottomLeft" activeCell="O26" sqref="O26"/>
    </sheetView>
  </sheetViews>
  <sheetFormatPr defaultRowHeight="11.25"/>
  <cols>
    <col min="1" max="1" width="7" style="8" customWidth="1"/>
    <col min="2" max="2" width="43.140625" style="93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4" customWidth="1"/>
    <col min="17" max="17" width="8" style="84" customWidth="1"/>
    <col min="18" max="18" width="5.85546875" style="84" customWidth="1"/>
    <col min="19" max="19" width="15.42578125" style="84" customWidth="1"/>
    <col min="20" max="20" width="8" style="84" customWidth="1"/>
    <col min="21" max="21" width="16.85546875" style="84" customWidth="1"/>
    <col min="22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88" t="s">
        <v>1</v>
      </c>
      <c r="B1" s="590" t="s">
        <v>0</v>
      </c>
      <c r="C1" s="592" t="s">
        <v>7</v>
      </c>
      <c r="D1" s="586" t="s">
        <v>364</v>
      </c>
      <c r="E1" s="587"/>
      <c r="F1" s="587"/>
      <c r="G1" s="587"/>
      <c r="H1" s="587"/>
      <c r="I1" s="587"/>
      <c r="J1" s="587"/>
      <c r="K1" s="587"/>
      <c r="L1" s="587"/>
      <c r="M1" s="594" t="s">
        <v>91</v>
      </c>
      <c r="N1" s="595"/>
      <c r="O1" s="596" t="s">
        <v>249</v>
      </c>
      <c r="P1" s="580" t="s">
        <v>83</v>
      </c>
      <c r="Q1" s="581"/>
      <c r="R1" s="581"/>
      <c r="S1" s="581"/>
      <c r="T1" s="581"/>
      <c r="U1" s="581"/>
      <c r="V1" s="581"/>
      <c r="W1" s="581"/>
      <c r="X1" s="581"/>
      <c r="Y1" s="581"/>
      <c r="Z1" s="582"/>
    </row>
    <row r="2" spans="1:26" s="11" customFormat="1" ht="24" customHeight="1" thickBot="1">
      <c r="A2" s="589"/>
      <c r="B2" s="591"/>
      <c r="C2" s="593"/>
      <c r="D2" s="62" t="s">
        <v>77</v>
      </c>
      <c r="E2" s="62" t="s">
        <v>78</v>
      </c>
      <c r="F2" s="62" t="s">
        <v>365</v>
      </c>
      <c r="G2" s="62" t="s">
        <v>366</v>
      </c>
      <c r="H2" s="62" t="s">
        <v>23</v>
      </c>
      <c r="I2" s="207" t="s">
        <v>354</v>
      </c>
      <c r="J2" s="207" t="s">
        <v>355</v>
      </c>
      <c r="K2" s="207" t="s">
        <v>378</v>
      </c>
      <c r="L2" s="208" t="s">
        <v>357</v>
      </c>
      <c r="M2" s="210" t="s">
        <v>379</v>
      </c>
      <c r="N2" s="209" t="s">
        <v>380</v>
      </c>
      <c r="O2" s="597"/>
      <c r="P2" s="583"/>
      <c r="Q2" s="584"/>
      <c r="R2" s="584"/>
      <c r="S2" s="584"/>
      <c r="T2" s="584"/>
      <c r="U2" s="584"/>
      <c r="V2" s="584"/>
      <c r="W2" s="584"/>
      <c r="X2" s="584"/>
      <c r="Y2" s="584"/>
      <c r="Z2" s="585"/>
    </row>
    <row r="3" spans="1:26" s="5" customFormat="1">
      <c r="A3" s="469" t="str">
        <f>'1-συμβολαια'!A3</f>
        <v>1ο</v>
      </c>
      <c r="B3" s="330" t="str">
        <f>'1-συμβολαια'!C3</f>
        <v>δωρεά ΨΙΛΗΣ ΚΥΡΙΟΤΗΤΑΣ</v>
      </c>
      <c r="C3" s="325">
        <f>'1-συμβολαια'!D3</f>
        <v>14423.38</v>
      </c>
      <c r="D3" s="320"/>
      <c r="E3" s="320">
        <v>2.93</v>
      </c>
      <c r="F3" s="320">
        <v>10.56</v>
      </c>
      <c r="G3" s="320">
        <f t="shared" ref="G3:G5" si="0">(C3-323.67)*1.2%</f>
        <v>169.19651999999999</v>
      </c>
      <c r="H3" s="320">
        <f t="shared" ref="H3:H6" si="1">D3+E3+F3+G3</f>
        <v>182.68652</v>
      </c>
      <c r="I3" s="321">
        <f t="shared" ref="I3:I6" si="2">(F3+G3)*9%</f>
        <v>16.178086799999999</v>
      </c>
      <c r="J3" s="321">
        <f t="shared" ref="J3:J6" si="3">(D3+E3)*5%</f>
        <v>0.14650000000000002</v>
      </c>
      <c r="K3" s="321">
        <f t="shared" ref="K3:K6" si="4">H3*5%</f>
        <v>9.1343259999999997</v>
      </c>
      <c r="L3" s="325">
        <f t="shared" ref="L3:L6" si="5">H3*1%</f>
        <v>1.8268652000000001</v>
      </c>
      <c r="M3" s="325">
        <f t="shared" ref="M3:M6" si="6">H3-O3</f>
        <v>155.40074200000001</v>
      </c>
      <c r="N3" s="325">
        <f t="shared" ref="N3:N6" si="7">D3+E3</f>
        <v>2.93</v>
      </c>
      <c r="O3" s="325">
        <f t="shared" ref="O3:O6" si="8">I3+J3+K3+L3</f>
        <v>27.285778000000001</v>
      </c>
      <c r="P3" s="331"/>
      <c r="Q3" s="331" t="s">
        <v>391</v>
      </c>
      <c r="R3" s="331"/>
      <c r="S3" s="331" t="s">
        <v>519</v>
      </c>
      <c r="T3" s="331"/>
      <c r="U3" s="331"/>
      <c r="V3" s="331"/>
      <c r="W3" s="267"/>
      <c r="X3" s="267"/>
      <c r="Y3" s="267"/>
      <c r="Z3" s="267"/>
    </row>
    <row r="4" spans="1:26" s="5" customFormat="1" ht="12" thickBot="1">
      <c r="A4" s="470">
        <f>'1-συμβολαια'!A4</f>
        <v>0</v>
      </c>
      <c r="B4" s="416" t="str">
        <f>'1-συμβολαια'!C4</f>
        <v>ΧΡΗΣΙΚΤΗΣΙΑ οικοπέδου &amp; οικοδομής = 1940 ΑΓΟΡΑ ΑΤΥΠΟΣ από ;;;???</v>
      </c>
      <c r="C4" s="373">
        <f>'1-συμβολαια'!D4</f>
        <v>22222.22</v>
      </c>
      <c r="D4" s="379"/>
      <c r="E4" s="379">
        <v>2.93</v>
      </c>
      <c r="F4" s="379">
        <v>10.56</v>
      </c>
      <c r="G4" s="379">
        <f t="shared" si="0"/>
        <v>262.78260000000006</v>
      </c>
      <c r="H4" s="379">
        <f t="shared" si="1"/>
        <v>276.27260000000007</v>
      </c>
      <c r="I4" s="379">
        <f t="shared" si="2"/>
        <v>24.600834000000006</v>
      </c>
      <c r="J4" s="379">
        <f t="shared" si="3"/>
        <v>0.14650000000000002</v>
      </c>
      <c r="K4" s="379">
        <f t="shared" si="4"/>
        <v>13.813630000000003</v>
      </c>
      <c r="L4" s="373">
        <f t="shared" si="5"/>
        <v>2.7627260000000007</v>
      </c>
      <c r="M4" s="373">
        <f t="shared" si="6"/>
        <v>234.94891000000007</v>
      </c>
      <c r="N4" s="373">
        <f t="shared" si="7"/>
        <v>2.93</v>
      </c>
      <c r="O4" s="373">
        <f t="shared" si="8"/>
        <v>41.323690000000013</v>
      </c>
      <c r="P4" s="410"/>
      <c r="Q4" s="410" t="s">
        <v>391</v>
      </c>
      <c r="R4" s="410" t="s">
        <v>392</v>
      </c>
      <c r="S4" s="410" t="s">
        <v>393</v>
      </c>
      <c r="T4" s="410"/>
      <c r="U4" s="410"/>
      <c r="V4" s="410"/>
      <c r="W4" s="429"/>
      <c r="X4" s="267"/>
      <c r="Y4" s="267"/>
      <c r="Z4" s="267"/>
    </row>
    <row r="5" spans="1:26" s="5" customFormat="1">
      <c r="A5" s="477" t="str">
        <f>'1-συμβολαια'!A5</f>
        <v>2ο</v>
      </c>
      <c r="B5" s="414" t="str">
        <f>'1-συμβολαια'!C5</f>
        <v>δωρεά</v>
      </c>
      <c r="C5" s="325">
        <f>'1-συμβολαια'!D5</f>
        <v>5727.22</v>
      </c>
      <c r="D5" s="321"/>
      <c r="E5" s="321">
        <v>2.93</v>
      </c>
      <c r="F5" s="321">
        <v>10.56</v>
      </c>
      <c r="G5" s="321">
        <f t="shared" si="0"/>
        <v>64.842600000000004</v>
      </c>
      <c r="H5" s="321">
        <f t="shared" si="1"/>
        <v>78.332599999999999</v>
      </c>
      <c r="I5" s="321">
        <f t="shared" si="2"/>
        <v>6.7862340000000003</v>
      </c>
      <c r="J5" s="321">
        <f t="shared" si="3"/>
        <v>0.14650000000000002</v>
      </c>
      <c r="K5" s="321">
        <f t="shared" si="4"/>
        <v>3.9166300000000001</v>
      </c>
      <c r="L5" s="325">
        <f t="shared" si="5"/>
        <v>0.78332599999999997</v>
      </c>
      <c r="M5" s="325">
        <f t="shared" si="6"/>
        <v>66.699910000000003</v>
      </c>
      <c r="N5" s="325">
        <f t="shared" si="7"/>
        <v>2.93</v>
      </c>
      <c r="O5" s="325">
        <f t="shared" si="8"/>
        <v>11.63269</v>
      </c>
      <c r="P5" s="343"/>
      <c r="Q5" s="343" t="s">
        <v>391</v>
      </c>
      <c r="R5" s="343"/>
      <c r="S5" s="343" t="s">
        <v>519</v>
      </c>
      <c r="T5" s="343"/>
      <c r="U5" s="343"/>
      <c r="V5" s="343"/>
      <c r="W5" s="428"/>
      <c r="X5" s="267"/>
      <c r="Y5" s="267"/>
      <c r="Z5" s="267"/>
    </row>
    <row r="6" spans="1:26" s="5" customFormat="1" ht="12" thickBot="1">
      <c r="A6" s="478">
        <f>'1-συμβολαια'!A6</f>
        <v>0</v>
      </c>
      <c r="B6" s="416" t="str">
        <f>'1-συμβολαια'!C6</f>
        <v>ΧΡΗΣΙΚΤΗΣΙΑ οικοπέδου &amp; οικίας = 1930 πατρός ΔΩΡΕΑ άτυπη</v>
      </c>
      <c r="C6" s="373">
        <f>'1-συμβολαια'!D6</f>
        <v>3503.33</v>
      </c>
      <c r="D6" s="379"/>
      <c r="E6" s="379">
        <v>2.93</v>
      </c>
      <c r="F6" s="379">
        <v>10.56</v>
      </c>
      <c r="G6" s="379">
        <f t="shared" ref="G6" si="9">(C6-323.67)*1.2%</f>
        <v>38.155920000000002</v>
      </c>
      <c r="H6" s="379">
        <f t="shared" si="1"/>
        <v>51.645920000000004</v>
      </c>
      <c r="I6" s="379">
        <f t="shared" si="2"/>
        <v>4.3844327999999999</v>
      </c>
      <c r="J6" s="379">
        <f t="shared" si="3"/>
        <v>0.14650000000000002</v>
      </c>
      <c r="K6" s="379">
        <f t="shared" si="4"/>
        <v>2.5822960000000004</v>
      </c>
      <c r="L6" s="373">
        <f t="shared" si="5"/>
        <v>0.51645920000000001</v>
      </c>
      <c r="M6" s="373">
        <f t="shared" si="6"/>
        <v>44.016232000000002</v>
      </c>
      <c r="N6" s="373">
        <f t="shared" si="7"/>
        <v>2.93</v>
      </c>
      <c r="O6" s="373">
        <f t="shared" si="8"/>
        <v>7.6296879999999998</v>
      </c>
      <c r="P6" s="410"/>
      <c r="Q6" s="410" t="s">
        <v>391</v>
      </c>
      <c r="R6" s="410" t="s">
        <v>392</v>
      </c>
      <c r="S6" s="410" t="s">
        <v>393</v>
      </c>
      <c r="T6" s="410"/>
      <c r="U6" s="410"/>
      <c r="V6" s="410"/>
      <c r="W6" s="267"/>
      <c r="X6" s="267"/>
      <c r="Y6" s="267"/>
      <c r="Z6" s="267"/>
    </row>
    <row r="7" spans="1:26">
      <c r="A7" s="563" t="s">
        <v>56</v>
      </c>
      <c r="B7" s="564"/>
      <c r="C7" s="564"/>
      <c r="D7" s="380">
        <f t="shared" ref="D7:O7" si="10">SUM(D3:D6)</f>
        <v>0</v>
      </c>
      <c r="E7" s="380">
        <f t="shared" si="10"/>
        <v>11.72</v>
      </c>
      <c r="F7" s="380">
        <f t="shared" si="10"/>
        <v>42.24</v>
      </c>
      <c r="G7" s="380">
        <f t="shared" si="10"/>
        <v>534.97764000000006</v>
      </c>
      <c r="H7" s="380">
        <f t="shared" si="10"/>
        <v>588.9376400000001</v>
      </c>
      <c r="I7" s="380">
        <f t="shared" si="10"/>
        <v>51.949587600000008</v>
      </c>
      <c r="J7" s="380">
        <f t="shared" si="10"/>
        <v>0.58600000000000008</v>
      </c>
      <c r="K7" s="380">
        <f t="shared" si="10"/>
        <v>29.446882000000006</v>
      </c>
      <c r="L7" s="380">
        <f t="shared" si="10"/>
        <v>5.8893764000000006</v>
      </c>
      <c r="M7" s="380">
        <f t="shared" si="10"/>
        <v>501.0657940000001</v>
      </c>
      <c r="N7" s="380">
        <f t="shared" si="10"/>
        <v>11.72</v>
      </c>
      <c r="O7" s="380">
        <f t="shared" si="10"/>
        <v>87.871846000000019</v>
      </c>
    </row>
    <row r="8" spans="1:26">
      <c r="J8" s="284"/>
      <c r="K8" s="164"/>
      <c r="L8" s="8"/>
      <c r="P8" s="151" t="s">
        <v>381</v>
      </c>
      <c r="Q8" s="124"/>
      <c r="R8" s="124"/>
      <c r="S8" s="124"/>
      <c r="T8" s="124"/>
      <c r="U8" s="124"/>
      <c r="V8" s="124"/>
      <c r="W8" s="124"/>
      <c r="X8" s="124"/>
      <c r="Y8" s="124"/>
    </row>
    <row r="9" spans="1:26">
      <c r="I9" s="164"/>
      <c r="J9" s="164"/>
      <c r="K9" s="164"/>
      <c r="L9" s="8"/>
      <c r="P9" s="130"/>
      <c r="Q9" s="151" t="s">
        <v>382</v>
      </c>
      <c r="R9" s="124"/>
      <c r="S9" s="124"/>
      <c r="T9" s="124"/>
      <c r="U9" s="124"/>
      <c r="V9" s="124"/>
      <c r="W9" s="124"/>
      <c r="X9" s="124"/>
      <c r="Y9" s="130"/>
    </row>
    <row r="10" spans="1:26">
      <c r="P10" s="130"/>
      <c r="Q10" s="130"/>
      <c r="R10" s="124" t="s">
        <v>383</v>
      </c>
      <c r="S10" s="130"/>
      <c r="T10" s="130"/>
      <c r="U10" s="130"/>
      <c r="V10" s="130"/>
      <c r="W10" s="130"/>
      <c r="X10" s="130"/>
      <c r="Y10" s="130"/>
    </row>
    <row r="11" spans="1:26">
      <c r="P11" s="130"/>
      <c r="Q11" s="130"/>
      <c r="R11" s="130"/>
      <c r="S11" s="151" t="s">
        <v>384</v>
      </c>
      <c r="T11" s="130"/>
      <c r="U11" s="130"/>
      <c r="V11" s="130"/>
      <c r="W11" s="130"/>
      <c r="X11" s="130"/>
      <c r="Y11" s="130"/>
    </row>
    <row r="12" spans="1:26">
      <c r="P12" s="130"/>
      <c r="Q12" s="130"/>
      <c r="R12" s="130"/>
      <c r="S12" s="130"/>
      <c r="T12" s="124" t="s">
        <v>385</v>
      </c>
      <c r="U12" s="130"/>
      <c r="V12" s="130"/>
      <c r="W12" s="130"/>
      <c r="X12" s="130"/>
      <c r="Y12" s="130"/>
    </row>
    <row r="13" spans="1:26">
      <c r="P13" s="130"/>
      <c r="Q13" s="130"/>
      <c r="R13" s="124"/>
      <c r="S13" s="124"/>
      <c r="T13" s="130"/>
      <c r="U13" s="151" t="s">
        <v>386</v>
      </c>
      <c r="V13" s="130"/>
      <c r="W13" s="124"/>
      <c r="X13" s="124"/>
      <c r="Y13" s="124"/>
      <c r="Z13" s="124"/>
    </row>
    <row r="14" spans="1:26">
      <c r="P14" s="130"/>
      <c r="Q14" s="130"/>
      <c r="R14" s="124"/>
      <c r="S14" s="124"/>
      <c r="T14" s="130"/>
      <c r="U14" s="130"/>
      <c r="V14" s="124" t="s">
        <v>387</v>
      </c>
      <c r="W14" s="124"/>
      <c r="X14" s="124"/>
      <c r="Y14" s="124"/>
      <c r="Z14" s="130"/>
    </row>
    <row r="15" spans="1:26" ht="15.75">
      <c r="B15" s="285" t="s">
        <v>466</v>
      </c>
      <c r="C15" s="36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286"/>
      <c r="Q15" s="287"/>
      <c r="R15" s="5"/>
      <c r="S15" s="3"/>
      <c r="T15" s="288"/>
      <c r="U15" s="130"/>
      <c r="V15" s="130"/>
      <c r="W15" s="130"/>
      <c r="X15" s="130"/>
      <c r="Y15" s="130"/>
      <c r="Z15" s="130"/>
    </row>
    <row r="16" spans="1:26" ht="15.75">
      <c r="B16" s="132"/>
      <c r="C16" s="213" t="s">
        <v>467</v>
      </c>
      <c r="D16" s="289"/>
      <c r="E16" s="289"/>
      <c r="F16" s="289"/>
      <c r="G16" s="290"/>
      <c r="H16" s="290"/>
      <c r="I16" s="290"/>
      <c r="J16" s="290"/>
      <c r="K16" s="290"/>
      <c r="L16" s="290"/>
      <c r="M16" s="290"/>
      <c r="N16" s="290"/>
      <c r="P16" s="164"/>
      <c r="Q16" s="284"/>
      <c r="R16" s="3"/>
      <c r="S16" s="3"/>
      <c r="T16" s="288"/>
    </row>
    <row r="17" spans="2:24" ht="15.75">
      <c r="B17" s="291"/>
      <c r="C17" s="292"/>
      <c r="D17" s="293" t="s">
        <v>512</v>
      </c>
      <c r="E17" s="293"/>
      <c r="F17" s="293"/>
      <c r="G17" s="293"/>
      <c r="H17" s="294"/>
      <c r="I17" s="294"/>
      <c r="J17" s="294"/>
      <c r="K17" s="294"/>
      <c r="L17" s="294"/>
      <c r="M17" s="294"/>
      <c r="O17" s="295"/>
      <c r="P17" s="8"/>
      <c r="Q17" s="4"/>
      <c r="R17" s="5"/>
      <c r="S17" s="3"/>
      <c r="T17" s="5"/>
    </row>
    <row r="18" spans="2:24" ht="15.75">
      <c r="B18" s="291"/>
      <c r="C18" s="292"/>
      <c r="D18" s="292"/>
      <c r="E18" s="292"/>
      <c r="F18" s="292"/>
      <c r="G18" s="292"/>
      <c r="H18" s="292"/>
      <c r="I18" s="296"/>
      <c r="J18" s="296"/>
      <c r="K18" s="296"/>
      <c r="L18" s="296"/>
      <c r="M18" s="63"/>
      <c r="O18" s="295"/>
      <c r="P18" s="8"/>
      <c r="Q18" s="4"/>
      <c r="R18" s="3"/>
      <c r="S18" s="3"/>
      <c r="T18" s="3"/>
    </row>
    <row r="19" spans="2:24" ht="15.75">
      <c r="B19" s="291"/>
      <c r="C19" s="363" t="s">
        <v>61</v>
      </c>
      <c r="D19" s="219"/>
      <c r="E19" s="290"/>
      <c r="F19" s="290"/>
      <c r="G19" s="296"/>
      <c r="H19" s="296"/>
      <c r="I19" s="296"/>
      <c r="J19" s="297"/>
      <c r="K19" s="292"/>
      <c r="L19" s="292"/>
      <c r="M19" s="296"/>
      <c r="O19" s="295"/>
      <c r="P19" s="8"/>
      <c r="Q19" s="4"/>
      <c r="R19" s="5"/>
      <c r="S19" s="5"/>
      <c r="T19" s="5"/>
    </row>
    <row r="20" spans="2:24" ht="15.75">
      <c r="B20" s="291"/>
      <c r="C20" s="292"/>
      <c r="D20" s="211" t="s">
        <v>468</v>
      </c>
      <c r="E20" s="211"/>
      <c r="F20" s="211"/>
      <c r="G20" s="298"/>
      <c r="H20" s="298"/>
      <c r="I20" s="298"/>
      <c r="J20" s="298"/>
      <c r="K20" s="298"/>
      <c r="L20" s="298"/>
      <c r="M20" s="290"/>
      <c r="O20" s="295"/>
      <c r="P20" s="8"/>
      <c r="Q20" s="4"/>
      <c r="R20" s="5"/>
      <c r="S20" s="5"/>
      <c r="T20" s="5"/>
    </row>
    <row r="21" spans="2:24" ht="15">
      <c r="B21" s="291"/>
      <c r="C21" s="292"/>
      <c r="D21" s="212" t="s">
        <v>469</v>
      </c>
      <c r="E21" s="212"/>
      <c r="F21" s="212"/>
      <c r="G21" s="212"/>
      <c r="H21" s="298"/>
      <c r="I21" s="298"/>
      <c r="J21" s="298"/>
      <c r="K21" s="298"/>
      <c r="L21" s="298"/>
      <c r="M21" s="298"/>
      <c r="O21" s="295"/>
      <c r="P21" s="8"/>
      <c r="Q21" s="4"/>
      <c r="R21" s="5"/>
      <c r="S21" s="5"/>
      <c r="T21" s="5"/>
      <c r="U21" s="3"/>
      <c r="V21" s="3"/>
      <c r="W21" s="3"/>
      <c r="X21" s="3"/>
    </row>
    <row r="22" spans="2:24" ht="15.75">
      <c r="B22" s="291"/>
      <c r="C22" s="292"/>
      <c r="D22" s="213" t="s">
        <v>390</v>
      </c>
      <c r="E22" s="296"/>
      <c r="F22" s="296"/>
      <c r="G22" s="296"/>
      <c r="H22" s="296"/>
      <c r="I22" s="292"/>
      <c r="J22" s="296"/>
      <c r="K22" s="296"/>
      <c r="L22" s="296"/>
      <c r="M22" s="299"/>
      <c r="O22" s="295"/>
      <c r="P22" s="8"/>
      <c r="Q22" s="4"/>
      <c r="R22" s="5"/>
      <c r="S22" s="5"/>
      <c r="T22" s="5"/>
      <c r="U22" s="3"/>
      <c r="V22" s="3"/>
      <c r="W22" s="3"/>
      <c r="X22" s="3"/>
    </row>
    <row r="23" spans="2:24" ht="15">
      <c r="B23" s="291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P23" s="5"/>
      <c r="Q23" s="5"/>
      <c r="R23" s="5"/>
      <c r="S23" s="5"/>
      <c r="T23" s="5"/>
      <c r="U23" s="3"/>
      <c r="V23" s="3"/>
      <c r="W23" s="3"/>
      <c r="X23" s="3"/>
    </row>
    <row r="24" spans="2:24">
      <c r="P24" s="5"/>
      <c r="Q24" s="5"/>
      <c r="R24" s="5"/>
      <c r="S24" s="5"/>
      <c r="T24" s="5"/>
    </row>
    <row r="25" spans="2:24">
      <c r="F25" s="2">
        <f>3000/340.75</f>
        <v>8.8041085840058688</v>
      </c>
      <c r="P25" s="5"/>
      <c r="Q25" s="5"/>
      <c r="R25" s="5"/>
      <c r="S25" s="5"/>
      <c r="T25" s="5"/>
    </row>
    <row r="26" spans="2:24" ht="15">
      <c r="P26" s="4"/>
      <c r="Q26" s="300"/>
      <c r="R26" s="5"/>
      <c r="S26" s="5"/>
      <c r="T26" s="5"/>
    </row>
    <row r="27" spans="2:24" ht="15">
      <c r="D27" s="2"/>
      <c r="P27" s="2"/>
      <c r="Q27" s="301"/>
      <c r="R27" s="3"/>
      <c r="S27" s="5"/>
      <c r="T27" s="5"/>
    </row>
    <row r="28" spans="2:24" ht="15">
      <c r="P28" s="8"/>
      <c r="Q28" s="215"/>
      <c r="R28" s="301"/>
      <c r="S28" s="3"/>
      <c r="T28" s="3"/>
    </row>
    <row r="29" spans="2:24">
      <c r="B29" s="94"/>
      <c r="C29" s="4"/>
      <c r="D29" s="60"/>
      <c r="E29" s="4"/>
      <c r="F29" s="4"/>
      <c r="G29" s="4"/>
      <c r="H29" s="60"/>
      <c r="I29" s="60"/>
      <c r="J29" s="60"/>
      <c r="K29" s="60"/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</sheetData>
  <mergeCells count="8">
    <mergeCell ref="P1:Z2"/>
    <mergeCell ref="D1:L1"/>
    <mergeCell ref="A7:C7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1.5703125" style="3" bestFit="1" customWidth="1"/>
    <col min="2" max="2" width="91.42578125" style="9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07" t="s">
        <v>1</v>
      </c>
      <c r="B1" s="613" t="s">
        <v>0</v>
      </c>
      <c r="C1" s="615" t="s">
        <v>84</v>
      </c>
      <c r="D1" s="609" t="s">
        <v>3</v>
      </c>
      <c r="E1" s="610"/>
      <c r="F1" s="611" t="s">
        <v>509</v>
      </c>
      <c r="G1" s="612"/>
      <c r="H1" s="598" t="s">
        <v>29</v>
      </c>
      <c r="I1" s="599"/>
      <c r="J1" s="599"/>
      <c r="K1" s="599"/>
      <c r="L1" s="599"/>
      <c r="M1" s="599"/>
      <c r="N1" s="600"/>
    </row>
    <row r="2" spans="1:14" s="9" customFormat="1" ht="16.5" thickBot="1">
      <c r="A2" s="608"/>
      <c r="B2" s="614"/>
      <c r="C2" s="616"/>
      <c r="D2" s="50"/>
      <c r="E2" s="61" t="s">
        <v>9</v>
      </c>
      <c r="F2" s="302"/>
      <c r="G2" s="101" t="s">
        <v>9</v>
      </c>
      <c r="H2" s="601"/>
      <c r="I2" s="602"/>
      <c r="J2" s="602"/>
      <c r="K2" s="602"/>
      <c r="L2" s="602"/>
      <c r="M2" s="602"/>
      <c r="N2" s="603"/>
    </row>
    <row r="3" spans="1:14" s="129" customFormat="1" ht="15">
      <c r="A3" s="472" t="str">
        <f>'1-συμβολαια'!A3</f>
        <v>1ο</v>
      </c>
      <c r="B3" s="332" t="str">
        <f>'1-συμβολαια'!C3</f>
        <v>δωρεά ΨΙΛΗΣ ΚΥΡΙΟΤΗΤΑΣ</v>
      </c>
      <c r="C3" s="333">
        <f>'1-συμβολαια'!D3</f>
        <v>14423.38</v>
      </c>
      <c r="D3" s="397">
        <v>4</v>
      </c>
      <c r="E3" s="397">
        <v>4</v>
      </c>
      <c r="F3" s="334">
        <f>(D3-1)*2.93</f>
        <v>8.7900000000000009</v>
      </c>
      <c r="G3" s="334">
        <f>(E3-1)*2.93</f>
        <v>8.7900000000000009</v>
      </c>
      <c r="H3" s="331"/>
      <c r="I3" s="331"/>
      <c r="J3" s="331"/>
      <c r="K3" s="335"/>
      <c r="L3" s="335"/>
      <c r="M3" s="335"/>
      <c r="N3" s="335"/>
    </row>
    <row r="4" spans="1:14" s="129" customFormat="1" ht="15.75" thickBot="1">
      <c r="A4" s="473">
        <f>'1-συμβολαια'!A4</f>
        <v>0</v>
      </c>
      <c r="B4" s="407" t="str">
        <f>'1-συμβολαια'!C4</f>
        <v>ΧΡΗΣΙΚΤΗΣΙΑ οικοπέδου &amp; οικοδομής = 1940 ΑΓΟΡΑ ΑΤΥΠΟΣ από ;;;???</v>
      </c>
      <c r="C4" s="408">
        <f>'1-συμβολαια'!D4</f>
        <v>22222.22</v>
      </c>
      <c r="D4" s="409">
        <v>4</v>
      </c>
      <c r="E4" s="409"/>
      <c r="F4" s="487">
        <f t="shared" ref="F4:G6" si="0">(D4-1)*2.93</f>
        <v>8.7900000000000009</v>
      </c>
      <c r="G4" s="487"/>
      <c r="H4" s="410" t="s">
        <v>513</v>
      </c>
      <c r="I4" s="410" t="s">
        <v>132</v>
      </c>
      <c r="J4" s="410"/>
      <c r="K4" s="411"/>
      <c r="L4" s="411"/>
      <c r="M4" s="411"/>
      <c r="N4" s="411"/>
    </row>
    <row r="5" spans="1:14" s="129" customFormat="1" ht="15">
      <c r="A5" s="479" t="str">
        <f>'1-συμβολαια'!A5</f>
        <v>2ο</v>
      </c>
      <c r="B5" s="403" t="str">
        <f>'1-συμβολαια'!C5</f>
        <v>δωρεά</v>
      </c>
      <c r="C5" s="404">
        <f>'1-συμβολαια'!D5</f>
        <v>5727.22</v>
      </c>
      <c r="D5" s="442">
        <v>5</v>
      </c>
      <c r="E5" s="442">
        <v>5</v>
      </c>
      <c r="F5" s="405">
        <f t="shared" si="0"/>
        <v>11.72</v>
      </c>
      <c r="G5" s="405">
        <f t="shared" si="0"/>
        <v>11.72</v>
      </c>
      <c r="H5" s="343"/>
      <c r="I5" s="343"/>
      <c r="J5" s="343"/>
      <c r="K5" s="406"/>
      <c r="L5" s="406"/>
      <c r="M5" s="406"/>
      <c r="N5" s="406"/>
    </row>
    <row r="6" spans="1:14" s="129" customFormat="1" ht="15.75" thickBot="1">
      <c r="A6" s="480">
        <f>'1-συμβολαια'!A6</f>
        <v>0</v>
      </c>
      <c r="B6" s="413" t="str">
        <f>'1-συμβολαια'!C6</f>
        <v>ΧΡΗΣΙΚΤΗΣΙΑ οικοπέδου &amp; οικίας = 1930 πατρός ΔΩΡΕΑ άτυπη</v>
      </c>
      <c r="C6" s="481">
        <f>'1-συμβολαια'!D6</f>
        <v>3503.33</v>
      </c>
      <c r="D6" s="409">
        <v>5</v>
      </c>
      <c r="E6" s="409"/>
      <c r="F6" s="487">
        <f t="shared" si="0"/>
        <v>11.72</v>
      </c>
      <c r="G6" s="487"/>
      <c r="H6" s="410" t="s">
        <v>513</v>
      </c>
      <c r="I6" s="410" t="s">
        <v>132</v>
      </c>
      <c r="J6" s="410"/>
      <c r="K6" s="411"/>
      <c r="L6" s="411"/>
      <c r="M6" s="411"/>
      <c r="N6" s="411"/>
    </row>
    <row r="7" spans="1:14" ht="15.75">
      <c r="A7" s="604" t="s">
        <v>60</v>
      </c>
      <c r="B7" s="605"/>
      <c r="C7" s="605"/>
      <c r="D7" s="605"/>
      <c r="E7" s="606"/>
      <c r="F7" s="491">
        <f>SUM(F3:F6)</f>
        <v>41.02</v>
      </c>
      <c r="G7" s="491">
        <f>SUM(G3:G6)</f>
        <v>20.51</v>
      </c>
    </row>
    <row r="8" spans="1:14" ht="15.75">
      <c r="H8" s="131" t="s">
        <v>141</v>
      </c>
      <c r="I8" s="132"/>
      <c r="J8" s="132"/>
      <c r="K8" s="132"/>
      <c r="L8" s="132"/>
      <c r="M8" s="132"/>
    </row>
    <row r="9" spans="1:14" ht="15.75">
      <c r="B9" s="366" t="s">
        <v>510</v>
      </c>
      <c r="C9" s="306"/>
      <c r="D9" s="306"/>
      <c r="E9" s="306"/>
      <c r="F9" s="306"/>
      <c r="I9" s="132" t="s">
        <v>142</v>
      </c>
      <c r="J9" s="132"/>
      <c r="K9" s="132"/>
      <c r="L9" s="132"/>
      <c r="M9" s="88"/>
    </row>
    <row r="10" spans="1:14" ht="15.75">
      <c r="B10" s="366" t="s">
        <v>511</v>
      </c>
      <c r="C10" s="306"/>
      <c r="D10" s="3"/>
      <c r="J10" s="131" t="s">
        <v>143</v>
      </c>
    </row>
    <row r="11" spans="1:14" ht="15.75">
      <c r="C11" s="219" t="s">
        <v>61</v>
      </c>
      <c r="D11" s="3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11.5703125" style="8" bestFit="1" customWidth="1"/>
    <col min="2" max="2" width="74.85546875" style="93" bestFit="1" customWidth="1"/>
    <col min="3" max="3" width="7.28515625" style="8" bestFit="1" customWidth="1"/>
    <col min="4" max="4" width="23.5703125" style="8" bestFit="1" customWidth="1"/>
    <col min="5" max="5" width="9.5703125" style="8" bestFit="1" customWidth="1"/>
    <col min="6" max="6" width="4.140625" style="8" bestFit="1" customWidth="1"/>
    <col min="7" max="7" width="4.28515625" style="8" bestFit="1" customWidth="1"/>
    <col min="8" max="8" width="7.28515625" style="8" bestFit="1" customWidth="1"/>
    <col min="9" max="9" width="23.14062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8" t="s">
        <v>1</v>
      </c>
      <c r="B1" s="590" t="s">
        <v>0</v>
      </c>
      <c r="C1" s="617" t="s">
        <v>11</v>
      </c>
      <c r="D1" s="617"/>
      <c r="E1" s="617"/>
      <c r="F1" s="617"/>
      <c r="G1" s="617"/>
      <c r="H1" s="618" t="s">
        <v>12</v>
      </c>
      <c r="I1" s="618"/>
      <c r="J1" s="618"/>
      <c r="K1" s="618"/>
      <c r="L1" s="618"/>
      <c r="M1" s="618"/>
      <c r="N1" s="618"/>
      <c r="O1" s="621" t="s">
        <v>85</v>
      </c>
      <c r="P1" s="619" t="s">
        <v>224</v>
      </c>
      <c r="Q1" s="580" t="s">
        <v>29</v>
      </c>
      <c r="R1" s="581"/>
      <c r="S1" s="581"/>
      <c r="T1" s="581"/>
      <c r="U1" s="582"/>
    </row>
    <row r="2" spans="1:25" ht="24" customHeight="1" thickBot="1">
      <c r="A2" s="589"/>
      <c r="B2" s="591"/>
      <c r="C2" s="7" t="s">
        <v>47</v>
      </c>
      <c r="D2" s="361" t="s">
        <v>48</v>
      </c>
      <c r="E2" s="361" t="s">
        <v>49</v>
      </c>
      <c r="F2" s="361" t="s">
        <v>50</v>
      </c>
      <c r="G2" s="41" t="s">
        <v>51</v>
      </c>
      <c r="H2" s="361" t="s">
        <v>47</v>
      </c>
      <c r="I2" s="361" t="s">
        <v>48</v>
      </c>
      <c r="J2" s="361" t="s">
        <v>49</v>
      </c>
      <c r="K2" s="361" t="s">
        <v>50</v>
      </c>
      <c r="L2" s="361" t="s">
        <v>51</v>
      </c>
      <c r="M2" s="361" t="s">
        <v>52</v>
      </c>
      <c r="N2" s="42" t="s">
        <v>53</v>
      </c>
      <c r="O2" s="622"/>
      <c r="P2" s="620"/>
      <c r="Q2" s="583"/>
      <c r="R2" s="584"/>
      <c r="S2" s="584"/>
      <c r="T2" s="584"/>
      <c r="U2" s="585"/>
    </row>
    <row r="3" spans="1:25" s="268" customFormat="1" ht="15">
      <c r="A3" s="472" t="str">
        <f>'1-συμβολαια'!A3</f>
        <v>1ο</v>
      </c>
      <c r="B3" s="336" t="str">
        <f>'1-συμβολαια'!C3</f>
        <v>δωρεά ΨΙΛΗΣ ΚΥΡΙΟΤΗΤΑΣ</v>
      </c>
      <c r="C3" s="345"/>
      <c r="D3" s="264" t="s">
        <v>565</v>
      </c>
      <c r="E3" s="264"/>
      <c r="F3" s="264"/>
      <c r="G3" s="264"/>
      <c r="H3" s="337"/>
      <c r="I3" s="264" t="s">
        <v>565</v>
      </c>
      <c r="J3" s="269"/>
      <c r="K3" s="269"/>
      <c r="L3" s="269"/>
      <c r="M3" s="269"/>
      <c r="N3" s="269"/>
      <c r="O3" s="337"/>
      <c r="P3" s="334">
        <f>O3*('2-δικαιώμ'!N3+'3-φύλλα2α'!F3)</f>
        <v>0</v>
      </c>
      <c r="Q3" s="339"/>
      <c r="R3" s="339"/>
      <c r="S3" s="339"/>
      <c r="T3" s="339"/>
      <c r="U3" s="340"/>
    </row>
    <row r="4" spans="1:25" s="268" customFormat="1" ht="15.75" thickBot="1">
      <c r="A4" s="473">
        <f>'1-συμβολαια'!A4</f>
        <v>0</v>
      </c>
      <c r="B4" s="530" t="str">
        <f>'1-συμβολαια'!C4</f>
        <v>ΧΡΗΣΙΚΤΗΣΙΑ οικοπέδου &amp; οικοδομής = 1940 ΑΓΟΡΑ ΑΤΥΠΟΣ από ;;;???</v>
      </c>
      <c r="C4" s="485"/>
      <c r="D4" s="372" t="s">
        <v>566</v>
      </c>
      <c r="E4" s="372"/>
      <c r="F4" s="372"/>
      <c r="G4" s="372"/>
      <c r="H4" s="486"/>
      <c r="I4" s="372" t="s">
        <v>565</v>
      </c>
      <c r="J4" s="376"/>
      <c r="K4" s="376"/>
      <c r="L4" s="376"/>
      <c r="M4" s="376"/>
      <c r="N4" s="376"/>
      <c r="O4" s="486"/>
      <c r="P4" s="487">
        <f>O4*('2-δικαιώμ'!N4+'3-φύλλα2α'!F4)</f>
        <v>0</v>
      </c>
      <c r="Q4" s="488"/>
      <c r="R4" s="488"/>
      <c r="S4" s="488"/>
      <c r="T4" s="488"/>
      <c r="U4" s="489"/>
    </row>
    <row r="5" spans="1:25" s="268" customFormat="1" ht="15">
      <c r="A5" s="479" t="str">
        <f>'1-συμβολαια'!A5</f>
        <v>2ο</v>
      </c>
      <c r="B5" s="398" t="str">
        <f>'1-συμβολαια'!C5</f>
        <v>δωρεά</v>
      </c>
      <c r="C5" s="399"/>
      <c r="D5" s="264" t="s">
        <v>565</v>
      </c>
      <c r="E5" s="265"/>
      <c r="F5" s="265"/>
      <c r="G5" s="265"/>
      <c r="H5" s="265"/>
      <c r="I5" s="264" t="s">
        <v>565</v>
      </c>
      <c r="J5" s="265"/>
      <c r="K5" s="265"/>
      <c r="L5" s="265"/>
      <c r="M5" s="265"/>
      <c r="N5" s="265"/>
      <c r="O5" s="400"/>
      <c r="P5" s="405">
        <f>O5*('2-δικαιώμ'!N5+'3-φύλλα2α'!F5)</f>
        <v>0</v>
      </c>
      <c r="Q5" s="401"/>
      <c r="R5" s="401"/>
      <c r="S5" s="401"/>
      <c r="T5" s="401"/>
      <c r="U5" s="402"/>
    </row>
    <row r="6" spans="1:25" s="268" customFormat="1" ht="15.75" thickBot="1">
      <c r="A6" s="480">
        <f>'1-συμβολαια'!A6</f>
        <v>0</v>
      </c>
      <c r="B6" s="484" t="str">
        <f>'1-συμβολαια'!C6</f>
        <v>ΧΡΗΣΙΚΤΗΣΙΑ οικοπέδου &amp; οικίας = 1930 πατρός ΔΩΡΕΑ άτυπη</v>
      </c>
      <c r="C6" s="485"/>
      <c r="D6" s="372" t="s">
        <v>554</v>
      </c>
      <c r="E6" s="372"/>
      <c r="F6" s="376"/>
      <c r="G6" s="376"/>
      <c r="H6" s="376"/>
      <c r="I6" s="372" t="s">
        <v>565</v>
      </c>
      <c r="J6" s="376"/>
      <c r="K6" s="376"/>
      <c r="L6" s="376"/>
      <c r="M6" s="376"/>
      <c r="N6" s="376"/>
      <c r="O6" s="486"/>
      <c r="P6" s="487">
        <f>O6*('2-δικαιώμ'!N6+'3-φύλλα2α'!F6)</f>
        <v>0</v>
      </c>
      <c r="Q6" s="488"/>
      <c r="R6" s="488"/>
      <c r="S6" s="488"/>
      <c r="T6" s="488"/>
      <c r="U6" s="489"/>
    </row>
    <row r="7" spans="1:25" ht="15.75">
      <c r="A7" s="604" t="s">
        <v>47</v>
      </c>
      <c r="B7" s="605"/>
      <c r="C7" s="605"/>
      <c r="D7" s="605"/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  <c r="P7" s="490">
        <f>SUM(P3:P6)</f>
        <v>0</v>
      </c>
    </row>
    <row r="9" spans="1:25" ht="15.75">
      <c r="Q9" s="149" t="s">
        <v>144</v>
      </c>
      <c r="R9" s="122"/>
      <c r="S9" s="122"/>
      <c r="T9" s="122"/>
      <c r="U9" s="122"/>
      <c r="V9" s="122"/>
      <c r="W9" s="122"/>
      <c r="X9" s="122"/>
      <c r="Y9" s="113"/>
    </row>
    <row r="10" spans="1:25" ht="15.75">
      <c r="R10" s="132" t="s">
        <v>145</v>
      </c>
      <c r="S10" s="132"/>
      <c r="T10" s="132"/>
      <c r="U10" s="132"/>
      <c r="V10" s="132"/>
      <c r="W10" s="132"/>
      <c r="X10" s="132"/>
    </row>
    <row r="11" spans="1:25" ht="15.75">
      <c r="S11" s="149" t="s">
        <v>146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3"/>
  <sheetViews>
    <sheetView workbookViewId="0">
      <pane ySplit="2" topLeftCell="A3" activePane="bottomLeft" state="frozen"/>
      <selection pane="bottomLeft" activeCell="B16" sqref="B16:B22"/>
    </sheetView>
  </sheetViews>
  <sheetFormatPr defaultRowHeight="11.25"/>
  <cols>
    <col min="1" max="1" width="7.28515625" style="8" bestFit="1" customWidth="1"/>
    <col min="2" max="2" width="61.85546875" style="93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2" customWidth="1"/>
    <col min="9" max="9" width="9.28515625" style="2" customWidth="1"/>
    <col min="10" max="12" width="6.85546875" style="2" customWidth="1"/>
    <col min="13" max="13" width="8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140625" style="2" customWidth="1"/>
    <col min="18" max="18" width="7.1406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5.5703125" style="84" customWidth="1"/>
    <col min="29" max="30" width="6.28515625" style="84" customWidth="1"/>
    <col min="31" max="31" width="7.5703125" style="84" customWidth="1"/>
    <col min="32" max="33" width="6.28515625" style="84" customWidth="1"/>
    <col min="34" max="34" width="7.85546875" style="84" customWidth="1"/>
    <col min="35" max="38" width="6.28515625" style="84" customWidth="1"/>
    <col min="39" max="39" width="7.57031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5" t="s">
        <v>1</v>
      </c>
      <c r="B1" s="625" t="s">
        <v>0</v>
      </c>
      <c r="C1" s="571" t="s">
        <v>7</v>
      </c>
      <c r="D1" s="627" t="s">
        <v>3</v>
      </c>
      <c r="E1" s="628"/>
      <c r="F1" s="629" t="s">
        <v>472</v>
      </c>
      <c r="G1" s="630"/>
      <c r="H1" s="630"/>
      <c r="I1" s="630"/>
      <c r="J1" s="630"/>
      <c r="K1" s="630"/>
      <c r="L1" s="631"/>
      <c r="M1" s="632" t="s">
        <v>396</v>
      </c>
      <c r="N1" s="633"/>
      <c r="O1" s="634" t="s">
        <v>249</v>
      </c>
      <c r="P1" s="635"/>
      <c r="Q1" s="636" t="s">
        <v>395</v>
      </c>
      <c r="R1" s="624" t="s">
        <v>169</v>
      </c>
      <c r="S1" s="624"/>
      <c r="T1" s="624"/>
      <c r="U1" s="624"/>
      <c r="V1" s="624"/>
      <c r="W1" s="624"/>
      <c r="X1" s="624"/>
      <c r="Y1" s="624"/>
      <c r="Z1" s="624"/>
      <c r="AA1" s="624"/>
      <c r="AB1" s="624"/>
      <c r="AC1" s="624"/>
      <c r="AD1" s="624"/>
      <c r="AE1" s="624"/>
      <c r="AF1" s="624"/>
      <c r="AG1" s="624"/>
      <c r="AH1" s="624"/>
      <c r="AI1" s="624"/>
      <c r="AJ1" s="624"/>
      <c r="AK1" s="624"/>
      <c r="AL1" s="624"/>
      <c r="AM1" s="624"/>
      <c r="AN1" s="624"/>
      <c r="AO1" s="624"/>
    </row>
    <row r="2" spans="1:41" ht="23.25" thickBot="1">
      <c r="A2" s="566"/>
      <c r="B2" s="626"/>
      <c r="C2" s="572"/>
      <c r="D2" s="154" t="s">
        <v>4</v>
      </c>
      <c r="E2" s="140" t="s">
        <v>9</v>
      </c>
      <c r="F2" s="221" t="s">
        <v>4</v>
      </c>
      <c r="G2" s="155" t="s">
        <v>9</v>
      </c>
      <c r="H2" s="138" t="s">
        <v>47</v>
      </c>
      <c r="I2" s="220" t="s">
        <v>9</v>
      </c>
      <c r="J2" s="200" t="s">
        <v>355</v>
      </c>
      <c r="K2" s="200" t="s">
        <v>378</v>
      </c>
      <c r="L2" s="202" t="s">
        <v>357</v>
      </c>
      <c r="M2" s="220" t="s">
        <v>23</v>
      </c>
      <c r="N2" s="222" t="s">
        <v>86</v>
      </c>
      <c r="O2" s="220" t="s">
        <v>23</v>
      </c>
      <c r="P2" s="216" t="s">
        <v>9</v>
      </c>
      <c r="Q2" s="637"/>
      <c r="R2" s="157" t="s">
        <v>128</v>
      </c>
      <c r="S2" s="157" t="s">
        <v>167</v>
      </c>
      <c r="T2" s="157" t="s">
        <v>129</v>
      </c>
      <c r="U2" s="157" t="s">
        <v>252</v>
      </c>
      <c r="V2" s="157" t="s">
        <v>130</v>
      </c>
      <c r="W2" s="157" t="s">
        <v>253</v>
      </c>
      <c r="X2" s="157" t="s">
        <v>147</v>
      </c>
      <c r="Y2" s="157" t="s">
        <v>168</v>
      </c>
      <c r="Z2" s="157" t="s">
        <v>148</v>
      </c>
      <c r="AA2" s="157" t="s">
        <v>254</v>
      </c>
      <c r="AB2" s="157" t="s">
        <v>149</v>
      </c>
      <c r="AC2" s="157" t="s">
        <v>255</v>
      </c>
      <c r="AD2" s="157" t="s">
        <v>150</v>
      </c>
      <c r="AE2" s="157" t="s">
        <v>269</v>
      </c>
      <c r="AF2" s="157" t="s">
        <v>270</v>
      </c>
      <c r="AG2" s="261" t="s">
        <v>271</v>
      </c>
      <c r="AH2" s="157" t="s">
        <v>272</v>
      </c>
      <c r="AI2" s="157" t="s">
        <v>273</v>
      </c>
      <c r="AJ2" s="157" t="s">
        <v>451</v>
      </c>
      <c r="AK2" s="157" t="s">
        <v>452</v>
      </c>
      <c r="AL2" s="157"/>
      <c r="AM2" s="245" t="s">
        <v>90</v>
      </c>
      <c r="AN2" s="243" t="s">
        <v>47</v>
      </c>
      <c r="AO2" s="244" t="s">
        <v>29</v>
      </c>
    </row>
    <row r="3" spans="1:41" s="5" customFormat="1">
      <c r="A3" s="469" t="str">
        <f>'1-συμβολαια'!A3</f>
        <v>1ο</v>
      </c>
      <c r="B3" s="330" t="str">
        <f>'1-συμβολαια'!C3</f>
        <v>δωρεά ΨΙΛΗΣ ΚΥΡΙΟΤΗΤΑΣ</v>
      </c>
      <c r="C3" s="325">
        <f>'1-συμβολαια'!D3</f>
        <v>14423.38</v>
      </c>
      <c r="D3" s="341">
        <f>'3-φύλλα2α'!D3</f>
        <v>4</v>
      </c>
      <c r="E3" s="341">
        <f>'3-φύλλα2α'!E3</f>
        <v>4</v>
      </c>
      <c r="F3" s="269">
        <v>2</v>
      </c>
      <c r="G3" s="269">
        <v>2</v>
      </c>
      <c r="H3" s="320">
        <f t="shared" ref="H3:I6" si="0">F3*D3*3.23</f>
        <v>25.84</v>
      </c>
      <c r="I3" s="320">
        <f t="shared" si="0"/>
        <v>25.84</v>
      </c>
      <c r="J3" s="342">
        <f t="shared" ref="J3:J6" si="1">H3*5%</f>
        <v>1.292</v>
      </c>
      <c r="K3" s="342">
        <f t="shared" ref="K3:K6" si="2">H3*5%</f>
        <v>1.292</v>
      </c>
      <c r="L3" s="342">
        <f t="shared" ref="L3:L6" si="3">H3*1%</f>
        <v>0.25840000000000002</v>
      </c>
      <c r="M3" s="342">
        <f t="shared" ref="M3:M6" si="4">H3-O3</f>
        <v>22.997599999999998</v>
      </c>
      <c r="N3" s="342">
        <f t="shared" ref="N3:N6" si="5">I3-P3</f>
        <v>22.997599999999998</v>
      </c>
      <c r="O3" s="342">
        <f t="shared" ref="O3:O6" si="6">J3+K3+L3</f>
        <v>2.8424</v>
      </c>
      <c r="P3" s="342">
        <f t="shared" ref="P3:P6" si="7">I3*11%</f>
        <v>2.8424</v>
      </c>
      <c r="Q3" s="342">
        <f t="shared" ref="Q3:Q6" si="8">O3-P3</f>
        <v>0</v>
      </c>
      <c r="R3" s="430"/>
      <c r="S3" s="430"/>
      <c r="T3" s="430">
        <v>12.92</v>
      </c>
      <c r="U3" s="431">
        <v>1.98</v>
      </c>
      <c r="V3" s="430">
        <v>12.92</v>
      </c>
      <c r="W3" s="430">
        <v>1.47</v>
      </c>
      <c r="X3" s="430"/>
      <c r="Y3" s="430"/>
      <c r="Z3" s="430"/>
      <c r="AA3" s="430"/>
      <c r="AB3" s="430"/>
      <c r="AC3" s="430"/>
      <c r="AD3" s="430">
        <v>3.23</v>
      </c>
      <c r="AE3" s="430"/>
      <c r="AF3" s="430"/>
      <c r="AG3" s="432"/>
      <c r="AH3" s="430">
        <f t="shared" ref="AH3:AH5" si="9">2*3.23</f>
        <v>6.46</v>
      </c>
      <c r="AI3" s="430">
        <v>1.98</v>
      </c>
      <c r="AJ3" s="432"/>
      <c r="AK3" s="432"/>
      <c r="AL3" s="432"/>
      <c r="AM3" s="433">
        <f t="shared" ref="AM3:AM6" si="10">U3+Y3+AA3+AI3+AK3</f>
        <v>3.96</v>
      </c>
      <c r="AN3" s="434">
        <f t="shared" ref="AN3:AN6" si="11">R3+S3+T3+V3+W3+X3+Z3+AB3+AC3+AD3+AE3+AF3+AG3+AH3+AJ3+AL3</f>
        <v>37</v>
      </c>
      <c r="AO3" s="430"/>
    </row>
    <row r="4" spans="1:41" s="5" customFormat="1" ht="12" thickBot="1">
      <c r="A4" s="470">
        <f>'1-συμβολαια'!A4</f>
        <v>0</v>
      </c>
      <c r="B4" s="416" t="str">
        <f>'1-συμβολαια'!C4</f>
        <v>ΧΡΗΣΙΚΤΗΣΙΑ οικοπέδου &amp; οικοδομής = 1940 ΑΓΟΡΑ ΑΤΥΠΟΣ από ;;;???</v>
      </c>
      <c r="C4" s="373">
        <f>'1-συμβολαια'!D4</f>
        <v>22222.22</v>
      </c>
      <c r="D4" s="417">
        <f>'3-φύλλα2α'!D4</f>
        <v>4</v>
      </c>
      <c r="E4" s="417">
        <f>'3-φύλλα2α'!E4</f>
        <v>0</v>
      </c>
      <c r="F4" s="376"/>
      <c r="G4" s="376"/>
      <c r="H4" s="379">
        <f t="shared" ref="H4:I4" si="12">F4*D4*3.23</f>
        <v>0</v>
      </c>
      <c r="I4" s="379">
        <f t="shared" si="12"/>
        <v>0</v>
      </c>
      <c r="J4" s="418">
        <f t="shared" si="1"/>
        <v>0</v>
      </c>
      <c r="K4" s="418">
        <f t="shared" si="2"/>
        <v>0</v>
      </c>
      <c r="L4" s="418">
        <f t="shared" si="3"/>
        <v>0</v>
      </c>
      <c r="M4" s="418">
        <f t="shared" si="4"/>
        <v>0</v>
      </c>
      <c r="N4" s="418">
        <f t="shared" si="5"/>
        <v>0</v>
      </c>
      <c r="O4" s="418">
        <f t="shared" si="6"/>
        <v>0</v>
      </c>
      <c r="P4" s="418">
        <f t="shared" si="7"/>
        <v>0</v>
      </c>
      <c r="Q4" s="379">
        <f t="shared" si="8"/>
        <v>0</v>
      </c>
      <c r="R4" s="539"/>
      <c r="S4" s="539"/>
      <c r="T4" s="539"/>
      <c r="U4" s="435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>
        <f t="shared" si="10"/>
        <v>0</v>
      </c>
      <c r="AN4" s="435">
        <f t="shared" si="11"/>
        <v>0</v>
      </c>
      <c r="AO4" s="539"/>
    </row>
    <row r="5" spans="1:41" s="5" customFormat="1">
      <c r="A5" s="477" t="str">
        <f>'1-συμβολαια'!A5</f>
        <v>2ο</v>
      </c>
      <c r="B5" s="414" t="str">
        <f>'1-συμβολαια'!C5</f>
        <v>δωρεά</v>
      </c>
      <c r="C5" s="325">
        <f>'1-συμβολαια'!D5</f>
        <v>5727.22</v>
      </c>
      <c r="D5" s="415">
        <f>'3-φύλλα2α'!D5</f>
        <v>5</v>
      </c>
      <c r="E5" s="415">
        <f>'3-φύλλα2α'!E5</f>
        <v>5</v>
      </c>
      <c r="F5" s="265">
        <v>2</v>
      </c>
      <c r="G5" s="265">
        <v>2</v>
      </c>
      <c r="H5" s="321">
        <f t="shared" ref="H5" si="13">F5*D5*3.23</f>
        <v>32.299999999999997</v>
      </c>
      <c r="I5" s="320">
        <f t="shared" ref="I5:I6" si="14">E5*G5*3.23</f>
        <v>32.299999999999997</v>
      </c>
      <c r="J5" s="321">
        <f t="shared" si="1"/>
        <v>1.615</v>
      </c>
      <c r="K5" s="321">
        <f t="shared" si="2"/>
        <v>1.615</v>
      </c>
      <c r="L5" s="321">
        <f t="shared" si="3"/>
        <v>0.32299999999999995</v>
      </c>
      <c r="M5" s="321">
        <f t="shared" si="4"/>
        <v>28.746999999999996</v>
      </c>
      <c r="N5" s="321">
        <f t="shared" si="5"/>
        <v>28.746999999999996</v>
      </c>
      <c r="O5" s="321">
        <f t="shared" si="6"/>
        <v>3.5529999999999999</v>
      </c>
      <c r="P5" s="321">
        <f t="shared" si="7"/>
        <v>3.5529999999999995</v>
      </c>
      <c r="Q5" s="321">
        <f t="shared" si="8"/>
        <v>0</v>
      </c>
      <c r="R5" s="432"/>
      <c r="S5" s="432"/>
      <c r="T5" s="432">
        <v>16.149999999999999</v>
      </c>
      <c r="U5" s="434">
        <v>1.98</v>
      </c>
      <c r="V5" s="432">
        <v>16.149999999999999</v>
      </c>
      <c r="W5" s="432">
        <v>1.47</v>
      </c>
      <c r="X5" s="432"/>
      <c r="Y5" s="432"/>
      <c r="Z5" s="432"/>
      <c r="AA5" s="432"/>
      <c r="AB5" s="432"/>
      <c r="AC5" s="432"/>
      <c r="AD5" s="432">
        <v>3.23</v>
      </c>
      <c r="AE5" s="432"/>
      <c r="AF5" s="432"/>
      <c r="AG5" s="432"/>
      <c r="AH5" s="432">
        <f t="shared" si="9"/>
        <v>6.46</v>
      </c>
      <c r="AI5" s="432">
        <v>1.98</v>
      </c>
      <c r="AJ5" s="432"/>
      <c r="AK5" s="432"/>
      <c r="AL5" s="432"/>
      <c r="AM5" s="433">
        <f t="shared" si="10"/>
        <v>3.96</v>
      </c>
      <c r="AN5" s="434">
        <f t="shared" si="11"/>
        <v>43.459999999999994</v>
      </c>
      <c r="AO5" s="432"/>
    </row>
    <row r="6" spans="1:41" s="5" customFormat="1" ht="12" thickBot="1">
      <c r="A6" s="478">
        <f>'1-συμβολαια'!A6</f>
        <v>0</v>
      </c>
      <c r="B6" s="416" t="str">
        <f>'1-συμβολαια'!C6</f>
        <v>ΧΡΗΣΙΚΤΗΣΙΑ οικοπέδου &amp; οικίας = 1930 πατρός ΔΩΡΕΑ άτυπη</v>
      </c>
      <c r="C6" s="373">
        <f>'1-συμβολαια'!D6</f>
        <v>3503.33</v>
      </c>
      <c r="D6" s="417">
        <f>'3-φύλλα2α'!D6</f>
        <v>5</v>
      </c>
      <c r="E6" s="417">
        <f>'3-φύλλα2α'!E6</f>
        <v>0</v>
      </c>
      <c r="F6" s="376"/>
      <c r="G6" s="376"/>
      <c r="H6" s="379">
        <f t="shared" si="0"/>
        <v>0</v>
      </c>
      <c r="I6" s="379">
        <f t="shared" si="14"/>
        <v>0</v>
      </c>
      <c r="J6" s="379">
        <f t="shared" si="1"/>
        <v>0</v>
      </c>
      <c r="K6" s="379">
        <f t="shared" si="2"/>
        <v>0</v>
      </c>
      <c r="L6" s="379">
        <f t="shared" si="3"/>
        <v>0</v>
      </c>
      <c r="M6" s="379">
        <f t="shared" si="4"/>
        <v>0</v>
      </c>
      <c r="N6" s="379">
        <f t="shared" si="5"/>
        <v>0</v>
      </c>
      <c r="O6" s="379">
        <f t="shared" si="6"/>
        <v>0</v>
      </c>
      <c r="P6" s="379">
        <f t="shared" si="7"/>
        <v>0</v>
      </c>
      <c r="Q6" s="379">
        <f t="shared" si="8"/>
        <v>0</v>
      </c>
      <c r="R6" s="539"/>
      <c r="S6" s="539"/>
      <c r="T6" s="539"/>
      <c r="U6" s="435"/>
      <c r="V6" s="539"/>
      <c r="W6" s="539"/>
      <c r="X6" s="539"/>
      <c r="Y6" s="539"/>
      <c r="Z6" s="539"/>
      <c r="AA6" s="539"/>
      <c r="AB6" s="539"/>
      <c r="AC6" s="539"/>
      <c r="AD6" s="539"/>
      <c r="AE6" s="539"/>
      <c r="AF6" s="539"/>
      <c r="AG6" s="539"/>
      <c r="AH6" s="539"/>
      <c r="AI6" s="539"/>
      <c r="AJ6" s="539"/>
      <c r="AK6" s="539"/>
      <c r="AL6" s="539"/>
      <c r="AM6" s="540">
        <f t="shared" si="10"/>
        <v>0</v>
      </c>
      <c r="AN6" s="435">
        <f t="shared" si="11"/>
        <v>0</v>
      </c>
      <c r="AO6" s="539"/>
    </row>
    <row r="7" spans="1:41">
      <c r="A7" s="563" t="s">
        <v>47</v>
      </c>
      <c r="B7" s="564"/>
      <c r="C7" s="564"/>
      <c r="D7" s="564"/>
      <c r="E7" s="564"/>
      <c r="F7" s="564"/>
      <c r="G7" s="623"/>
      <c r="H7" s="380">
        <f t="shared" ref="H7:W7" si="15">SUM(H3:H6)</f>
        <v>58.14</v>
      </c>
      <c r="I7" s="380">
        <f t="shared" si="15"/>
        <v>58.14</v>
      </c>
      <c r="J7" s="380">
        <f t="shared" si="15"/>
        <v>2.907</v>
      </c>
      <c r="K7" s="380">
        <f t="shared" si="15"/>
        <v>2.907</v>
      </c>
      <c r="L7" s="380">
        <f t="shared" si="15"/>
        <v>0.58139999999999992</v>
      </c>
      <c r="M7" s="380">
        <f t="shared" si="15"/>
        <v>51.744599999999991</v>
      </c>
      <c r="N7" s="380">
        <f t="shared" si="15"/>
        <v>51.744599999999991</v>
      </c>
      <c r="O7" s="380">
        <f t="shared" si="15"/>
        <v>6.3954000000000004</v>
      </c>
      <c r="P7" s="380">
        <f t="shared" si="15"/>
        <v>6.3953999999999995</v>
      </c>
      <c r="Q7" s="380">
        <f t="shared" si="15"/>
        <v>0</v>
      </c>
      <c r="R7" s="380">
        <f t="shared" si="15"/>
        <v>0</v>
      </c>
      <c r="S7" s="380">
        <f t="shared" si="15"/>
        <v>0</v>
      </c>
      <c r="T7" s="380">
        <f t="shared" si="15"/>
        <v>29.07</v>
      </c>
      <c r="U7" s="380">
        <f t="shared" si="15"/>
        <v>3.96</v>
      </c>
      <c r="V7" s="380">
        <f t="shared" si="15"/>
        <v>29.07</v>
      </c>
      <c r="W7" s="380">
        <f t="shared" si="15"/>
        <v>2.94</v>
      </c>
      <c r="X7" s="380"/>
      <c r="Y7" s="380"/>
      <c r="Z7" s="380"/>
      <c r="AA7" s="380">
        <f t="shared" ref="AA7:AF7" si="16">SUM(AA3:AA6)</f>
        <v>0</v>
      </c>
      <c r="AB7" s="380">
        <f t="shared" si="16"/>
        <v>0</v>
      </c>
      <c r="AC7" s="380">
        <f t="shared" si="16"/>
        <v>0</v>
      </c>
      <c r="AD7" s="380">
        <f t="shared" si="16"/>
        <v>6.46</v>
      </c>
      <c r="AE7" s="380">
        <f t="shared" si="16"/>
        <v>0</v>
      </c>
      <c r="AF7" s="380">
        <f t="shared" si="16"/>
        <v>0</v>
      </c>
      <c r="AG7" s="262"/>
      <c r="AH7" s="380">
        <f>SUM(AH3:AH6)</f>
        <v>12.92</v>
      </c>
      <c r="AI7" s="380">
        <f>SUM(AI3:AI6)</f>
        <v>3.96</v>
      </c>
      <c r="AJ7" s="380"/>
      <c r="AK7" s="380"/>
      <c r="AL7" s="380">
        <f>SUM(AL3:AL6)</f>
        <v>0</v>
      </c>
      <c r="AM7" s="380">
        <f>SUM(AM3:AM6)</f>
        <v>7.92</v>
      </c>
      <c r="AN7" s="380">
        <f>SUM(AN3:AN6)</f>
        <v>80.459999999999994</v>
      </c>
    </row>
    <row r="9" spans="1:41">
      <c r="R9" s="151" t="s">
        <v>450</v>
      </c>
      <c r="S9" s="160"/>
      <c r="T9" s="160"/>
      <c r="U9" s="160"/>
      <c r="V9" s="160"/>
      <c r="W9" s="160"/>
      <c r="X9" s="161"/>
      <c r="Y9" s="161"/>
      <c r="Z9" s="161"/>
      <c r="AA9" s="161"/>
      <c r="AB9" s="161"/>
      <c r="AC9" s="161"/>
      <c r="AD9" s="161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 ht="15.75">
      <c r="B10" s="305" t="s">
        <v>471</v>
      </c>
      <c r="C10" s="306"/>
      <c r="D10" s="306"/>
      <c r="E10" s="306"/>
      <c r="R10" s="161"/>
      <c r="S10" s="162" t="s">
        <v>506</v>
      </c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R11" s="161"/>
      <c r="S11" s="161"/>
      <c r="T11" s="159" t="s">
        <v>225</v>
      </c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R12" s="161"/>
      <c r="S12" s="161"/>
      <c r="T12" s="161"/>
      <c r="U12" s="162" t="s">
        <v>226</v>
      </c>
      <c r="V12" s="161"/>
      <c r="W12" s="161"/>
      <c r="X12" s="161"/>
      <c r="Y12" s="161"/>
      <c r="Z12" s="161"/>
      <c r="AA12" s="161"/>
      <c r="AB12" s="161"/>
      <c r="AC12" s="161"/>
      <c r="AD12" s="161"/>
      <c r="AE12" s="88"/>
      <c r="AF12" s="88"/>
      <c r="AG12" s="88"/>
      <c r="AH12" s="88"/>
      <c r="AI12" s="88"/>
      <c r="AJ12" s="88"/>
      <c r="AK12" s="88"/>
      <c r="AL12" s="88"/>
      <c r="AM12" s="88"/>
      <c r="AN12" s="88"/>
    </row>
    <row r="13" spans="1:41">
      <c r="R13" s="161"/>
      <c r="S13" s="161"/>
      <c r="T13" s="161"/>
      <c r="U13" s="161"/>
      <c r="V13" s="159" t="s">
        <v>507</v>
      </c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88"/>
      <c r="AN13" s="88"/>
    </row>
    <row r="14" spans="1:41">
      <c r="R14" s="161"/>
      <c r="S14" s="161"/>
      <c r="T14" s="161"/>
      <c r="U14" s="161"/>
      <c r="V14" s="161"/>
      <c r="W14" s="162" t="s">
        <v>227</v>
      </c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88"/>
      <c r="AN14" s="88"/>
    </row>
    <row r="15" spans="1:41">
      <c r="H15" s="78"/>
      <c r="P15" s="8"/>
      <c r="R15" s="161"/>
      <c r="S15" s="161"/>
      <c r="T15" s="161"/>
      <c r="U15" s="161"/>
      <c r="V15" s="161"/>
      <c r="W15" s="161"/>
      <c r="X15" s="159" t="s">
        <v>228</v>
      </c>
      <c r="Y15" s="159"/>
      <c r="Z15" s="161"/>
      <c r="AA15" s="161"/>
      <c r="AB15" s="161"/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88"/>
      <c r="AN15" s="88"/>
    </row>
    <row r="16" spans="1:41">
      <c r="B16" s="532" t="s">
        <v>561</v>
      </c>
      <c r="C16" s="8" t="s">
        <v>563</v>
      </c>
      <c r="D16" s="498">
        <f>H3/F3</f>
        <v>12.92</v>
      </c>
      <c r="R16" s="161"/>
      <c r="S16" s="161"/>
      <c r="T16" s="161"/>
      <c r="U16" s="161"/>
      <c r="V16" s="161"/>
      <c r="W16" s="161"/>
      <c r="X16" s="161"/>
      <c r="Y16" s="162" t="s">
        <v>256</v>
      </c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88"/>
      <c r="AN16" s="88"/>
    </row>
    <row r="17" spans="2:41">
      <c r="B17" s="531" t="s">
        <v>551</v>
      </c>
      <c r="C17" s="80" t="s">
        <v>553</v>
      </c>
      <c r="P17" s="8"/>
      <c r="R17" s="161"/>
      <c r="S17" s="161"/>
      <c r="T17" s="161"/>
      <c r="U17" s="161"/>
      <c r="V17" s="161"/>
      <c r="W17" s="161"/>
      <c r="X17" s="161"/>
      <c r="Y17" s="161"/>
      <c r="Z17" s="159" t="s">
        <v>229</v>
      </c>
      <c r="AA17" s="162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88"/>
      <c r="AN17" s="88"/>
      <c r="AO17" s="158"/>
    </row>
    <row r="18" spans="2:41">
      <c r="B18" s="531" t="s">
        <v>550</v>
      </c>
      <c r="C18" s="80" t="s">
        <v>544</v>
      </c>
      <c r="P18" s="8"/>
      <c r="R18" s="161"/>
      <c r="S18" s="161"/>
      <c r="T18" s="161"/>
      <c r="U18" s="161"/>
      <c r="V18" s="161"/>
      <c r="W18" s="161"/>
      <c r="X18" s="161"/>
      <c r="Y18" s="161"/>
      <c r="Z18" s="162"/>
      <c r="AA18" s="162" t="s">
        <v>257</v>
      </c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88"/>
      <c r="AN18" s="88"/>
      <c r="AO18" s="158"/>
    </row>
    <row r="19" spans="2:41">
      <c r="C19" s="8"/>
      <c r="P19" s="8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59" t="s">
        <v>230</v>
      </c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88"/>
      <c r="AN19" s="162"/>
    </row>
    <row r="20" spans="2:41">
      <c r="B20" s="532" t="s">
        <v>562</v>
      </c>
      <c r="C20" s="8" t="s">
        <v>564</v>
      </c>
      <c r="D20" s="498">
        <f>H5/F5</f>
        <v>16.149999999999999</v>
      </c>
      <c r="P20" s="8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2" t="s">
        <v>231</v>
      </c>
      <c r="AD20" s="161"/>
      <c r="AE20" s="161"/>
      <c r="AF20" s="161"/>
      <c r="AG20" s="161"/>
      <c r="AH20" s="161"/>
      <c r="AI20" s="161"/>
      <c r="AJ20" s="161"/>
      <c r="AK20" s="161"/>
      <c r="AL20" s="161"/>
      <c r="AM20" s="88"/>
      <c r="AN20" s="88"/>
    </row>
    <row r="21" spans="2:41">
      <c r="B21" s="531" t="s">
        <v>555</v>
      </c>
      <c r="C21" s="80" t="s">
        <v>520</v>
      </c>
      <c r="P21" s="8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59" t="s">
        <v>274</v>
      </c>
      <c r="AE21" s="163"/>
      <c r="AF21" s="163"/>
      <c r="AG21" s="163"/>
      <c r="AH21" s="163"/>
      <c r="AI21" s="163"/>
      <c r="AJ21" s="163"/>
      <c r="AK21" s="163"/>
      <c r="AL21" s="163"/>
      <c r="AM21" s="162"/>
    </row>
    <row r="22" spans="2:41">
      <c r="B22" s="531" t="s">
        <v>556</v>
      </c>
      <c r="C22" s="80" t="s">
        <v>544</v>
      </c>
      <c r="P22" s="8"/>
      <c r="R22" s="161"/>
      <c r="S22" s="88"/>
      <c r="T22" s="88"/>
      <c r="U22" s="88"/>
      <c r="V22" s="161"/>
      <c r="W22" s="161"/>
      <c r="X22" s="161"/>
      <c r="Y22" s="161"/>
      <c r="Z22" s="161"/>
      <c r="AA22" s="161"/>
      <c r="AB22" s="161"/>
      <c r="AC22" s="161"/>
      <c r="AD22" s="161"/>
      <c r="AE22" s="159" t="s">
        <v>275</v>
      </c>
      <c r="AF22" s="162"/>
      <c r="AG22" s="162"/>
      <c r="AH22" s="162"/>
      <c r="AI22" s="162"/>
      <c r="AJ22" s="162"/>
      <c r="AK22" s="162"/>
      <c r="AL22" s="162"/>
      <c r="AM22" s="88"/>
    </row>
    <row r="23" spans="2:41">
      <c r="C23" s="8"/>
      <c r="P23" s="8"/>
      <c r="R23" s="161"/>
      <c r="S23" s="2"/>
      <c r="T23" s="2"/>
      <c r="U23" s="2"/>
      <c r="AF23" s="162" t="s">
        <v>276</v>
      </c>
      <c r="AG23" s="163"/>
      <c r="AH23" s="163"/>
      <c r="AI23" s="163"/>
      <c r="AJ23" s="163"/>
      <c r="AK23" s="163"/>
    </row>
    <row r="24" spans="2:41">
      <c r="C24" s="8"/>
      <c r="R24" s="2"/>
      <c r="S24" s="2"/>
      <c r="T24" s="2"/>
      <c r="U24" s="2"/>
      <c r="AF24" s="161"/>
      <c r="AG24" s="263" t="s">
        <v>277</v>
      </c>
      <c r="AH24" s="263"/>
      <c r="AI24" s="263"/>
      <c r="AJ24" s="263"/>
      <c r="AK24" s="263"/>
      <c r="AL24" s="263"/>
    </row>
    <row r="25" spans="2:41">
      <c r="C25" s="8"/>
      <c r="P25" s="8"/>
      <c r="R25" s="161"/>
      <c r="AG25" s="161"/>
      <c r="AH25" s="159" t="s">
        <v>456</v>
      </c>
      <c r="AI25" s="161"/>
      <c r="AJ25" s="161"/>
      <c r="AK25" s="161"/>
      <c r="AL25" s="162"/>
    </row>
    <row r="26" spans="2:41">
      <c r="C26" s="8"/>
      <c r="R26" s="161"/>
      <c r="AI26" s="162" t="s">
        <v>453</v>
      </c>
      <c r="AJ26" s="162"/>
      <c r="AK26" s="162"/>
    </row>
    <row r="27" spans="2:41">
      <c r="C27" s="8"/>
      <c r="R27" s="161"/>
      <c r="AJ27" s="159" t="s">
        <v>454</v>
      </c>
      <c r="AK27" s="161"/>
    </row>
    <row r="28" spans="2:41">
      <c r="C28" s="8"/>
      <c r="R28" s="161"/>
      <c r="AK28" s="162" t="s">
        <v>455</v>
      </c>
    </row>
    <row r="29" spans="2:41">
      <c r="C29" s="8"/>
      <c r="R29" s="161"/>
    </row>
    <row r="30" spans="2:41">
      <c r="C30" s="8"/>
      <c r="R30" s="161"/>
    </row>
    <row r="31" spans="2:41">
      <c r="C31" s="8"/>
      <c r="R31" s="161"/>
    </row>
    <row r="32" spans="2:41">
      <c r="C32" s="8"/>
      <c r="R32" s="161"/>
    </row>
    <row r="33" spans="3:18">
      <c r="C33" s="8"/>
      <c r="R33" s="161"/>
    </row>
    <row r="34" spans="3:18">
      <c r="C34" s="8"/>
      <c r="R34" s="161"/>
    </row>
    <row r="35" spans="3:18">
      <c r="C35" s="8"/>
      <c r="R35" s="161"/>
    </row>
    <row r="36" spans="3:18">
      <c r="C36" s="8"/>
    </row>
    <row r="37" spans="3:18">
      <c r="C37" s="8"/>
    </row>
    <row r="38" spans="3:18">
      <c r="C38" s="8"/>
    </row>
    <row r="39" spans="3:18">
      <c r="C39" s="8"/>
    </row>
    <row r="40" spans="3:18">
      <c r="C40" s="8"/>
    </row>
    <row r="41" spans="3:18">
      <c r="C41" s="8"/>
    </row>
    <row r="42" spans="3:18">
      <c r="C42" s="8"/>
    </row>
    <row r="43" spans="3:18">
      <c r="C43" s="8"/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8"/>
  <sheetViews>
    <sheetView workbookViewId="0">
      <pane ySplit="2" topLeftCell="A3" activePane="bottomLeft" state="frozen"/>
      <selection pane="bottomLeft" activeCell="C12" sqref="C12:D18"/>
    </sheetView>
  </sheetViews>
  <sheetFormatPr defaultRowHeight="11.25"/>
  <cols>
    <col min="1" max="1" width="7.5703125" style="8" bestFit="1" customWidth="1"/>
    <col min="2" max="2" width="7.5703125" style="8" customWidth="1"/>
    <col min="3" max="3" width="63" style="91" customWidth="1"/>
    <col min="4" max="4" width="11.7109375" style="3" customWidth="1"/>
    <col min="5" max="5" width="15.85546875" style="3" customWidth="1"/>
    <col min="6" max="6" width="10.28515625" style="3" customWidth="1"/>
    <col min="7" max="7" width="9.7109375" style="2" bestFit="1" customWidth="1"/>
    <col min="8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41" t="s">
        <v>31</v>
      </c>
      <c r="B1" s="642"/>
      <c r="C1" s="642"/>
      <c r="D1" s="642"/>
      <c r="E1" s="643"/>
      <c r="F1" s="645" t="s">
        <v>473</v>
      </c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7" t="s">
        <v>69</v>
      </c>
      <c r="U1" s="656" t="s">
        <v>159</v>
      </c>
      <c r="V1" s="641" t="s">
        <v>13</v>
      </c>
      <c r="W1" s="642"/>
      <c r="X1" s="642"/>
      <c r="Y1" s="642"/>
      <c r="Z1" s="642"/>
      <c r="AA1" s="642"/>
      <c r="AB1" s="642"/>
      <c r="AC1" s="642"/>
      <c r="AD1" s="642"/>
      <c r="AE1" s="643"/>
      <c r="AF1" s="644" t="s">
        <v>14</v>
      </c>
      <c r="AG1" s="644"/>
      <c r="AH1" s="644"/>
      <c r="AI1" s="644"/>
      <c r="AJ1" s="644"/>
      <c r="AK1" s="644"/>
      <c r="AL1" s="644"/>
      <c r="AM1" s="644"/>
      <c r="AN1" s="644"/>
      <c r="AO1" s="641" t="s">
        <v>15</v>
      </c>
      <c r="AP1" s="642"/>
      <c r="AQ1" s="642"/>
      <c r="AR1" s="642"/>
      <c r="AS1" s="642"/>
      <c r="AT1" s="642"/>
      <c r="AU1" s="642"/>
      <c r="AV1" s="642"/>
      <c r="AW1" s="642"/>
      <c r="AX1" s="643"/>
      <c r="AY1" s="658" t="s">
        <v>16</v>
      </c>
      <c r="AZ1" s="658"/>
      <c r="BA1" s="658"/>
      <c r="BB1" s="658"/>
      <c r="BC1" s="658"/>
      <c r="BD1" s="658"/>
      <c r="BE1" s="658"/>
      <c r="BF1" s="658"/>
      <c r="BG1" s="659" t="s">
        <v>17</v>
      </c>
      <c r="BH1" s="660"/>
      <c r="BI1" s="660"/>
      <c r="BJ1" s="660"/>
      <c r="BK1" s="661"/>
    </row>
    <row r="2" spans="1:63" s="4" customFormat="1" ht="34.5" thickBot="1">
      <c r="A2" s="81" t="s">
        <v>19</v>
      </c>
      <c r="B2" s="81"/>
      <c r="C2" s="90" t="s">
        <v>0</v>
      </c>
      <c r="D2" s="69" t="s">
        <v>11</v>
      </c>
      <c r="E2" s="70" t="s">
        <v>12</v>
      </c>
      <c r="F2" s="57" t="s">
        <v>70</v>
      </c>
      <c r="G2" s="43" t="s">
        <v>71</v>
      </c>
      <c r="H2" s="43" t="s">
        <v>250</v>
      </c>
      <c r="I2" s="43" t="s">
        <v>72</v>
      </c>
      <c r="J2" s="653" t="s">
        <v>29</v>
      </c>
      <c r="K2" s="654"/>
      <c r="L2" s="655"/>
      <c r="M2" s="43" t="s">
        <v>151</v>
      </c>
      <c r="N2" s="43" t="s">
        <v>152</v>
      </c>
      <c r="O2" s="43" t="s">
        <v>90</v>
      </c>
      <c r="P2" s="43" t="s">
        <v>490</v>
      </c>
      <c r="Q2" s="43" t="s">
        <v>158</v>
      </c>
      <c r="R2" s="95" t="s">
        <v>96</v>
      </c>
      <c r="S2" s="112" t="s">
        <v>95</v>
      </c>
      <c r="T2" s="648"/>
      <c r="U2" s="657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49" t="s">
        <v>29</v>
      </c>
      <c r="AE2" s="650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3" t="s">
        <v>73</v>
      </c>
      <c r="AL2" s="73" t="s">
        <v>74</v>
      </c>
      <c r="AM2" s="651" t="s">
        <v>29</v>
      </c>
      <c r="AN2" s="652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49" t="s">
        <v>29</v>
      </c>
      <c r="AX2" s="650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49" t="s">
        <v>29</v>
      </c>
      <c r="BK2" s="650"/>
    </row>
    <row r="3" spans="1:63" s="5" customFormat="1">
      <c r="A3" s="499" t="str">
        <f>'1-συμβολαια'!A3</f>
        <v>1ο</v>
      </c>
      <c r="B3" s="500">
        <f>'1-συμβολαια'!B3</f>
        <v>37792</v>
      </c>
      <c r="C3" s="324" t="str">
        <f>'1-συμβολαια'!C3</f>
        <v>δωρεά ΨΙΛΗΣ ΚΥΡΙΟΤΗΤΑΣ</v>
      </c>
      <c r="D3" s="264" t="str">
        <f>'4-πολλυπρ'!D3</f>
        <v>219-20</v>
      </c>
      <c r="E3" s="264" t="str">
        <f>'4-πολλυπρ'!I3</f>
        <v>219-20</v>
      </c>
      <c r="F3" s="264">
        <v>2</v>
      </c>
      <c r="G3" s="319">
        <f t="shared" ref="G3" si="0">F3*3.23</f>
        <v>6.46</v>
      </c>
      <c r="H3" s="319">
        <v>3.23</v>
      </c>
      <c r="I3" s="319">
        <f t="shared" ref="I3:I5" si="1">G3+H3</f>
        <v>9.69</v>
      </c>
      <c r="J3" s="266" t="s">
        <v>487</v>
      </c>
      <c r="K3" s="344" t="s">
        <v>157</v>
      </c>
      <c r="L3" s="344" t="s">
        <v>251</v>
      </c>
      <c r="M3" s="319">
        <v>5.87</v>
      </c>
      <c r="N3" s="319">
        <v>5.87</v>
      </c>
      <c r="O3" s="319">
        <v>1.98</v>
      </c>
      <c r="P3" s="325"/>
      <c r="Q3" s="325">
        <f t="shared" ref="Q3:Q6" si="2">M3+N3</f>
        <v>11.74</v>
      </c>
      <c r="R3" s="264"/>
      <c r="S3" s="264"/>
      <c r="T3" s="264"/>
      <c r="U3" s="264"/>
      <c r="V3" s="327"/>
      <c r="W3" s="76"/>
      <c r="X3" s="328" t="s">
        <v>397</v>
      </c>
      <c r="Y3" s="76"/>
      <c r="Z3" s="328" t="s">
        <v>9</v>
      </c>
      <c r="AA3" s="329"/>
      <c r="AB3" s="76"/>
      <c r="AC3" s="76"/>
      <c r="AD3" s="76"/>
      <c r="AE3" s="76"/>
      <c r="AF3" s="327"/>
      <c r="AG3" s="76"/>
      <c r="AH3" s="76"/>
      <c r="AI3" s="76"/>
      <c r="AJ3" s="76"/>
      <c r="AK3" s="269"/>
      <c r="AL3" s="269"/>
      <c r="AM3" s="269"/>
      <c r="AN3" s="76"/>
      <c r="AO3" s="76"/>
      <c r="AP3" s="76"/>
      <c r="AQ3" s="328" t="s">
        <v>397</v>
      </c>
      <c r="AR3" s="76"/>
      <c r="AS3" s="328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27"/>
      <c r="BJ3" s="76"/>
      <c r="BK3" s="76"/>
    </row>
    <row r="4" spans="1:63" s="5" customFormat="1" ht="12" thickBot="1">
      <c r="A4" s="437">
        <f>'1-συμβολαια'!A4</f>
        <v>0</v>
      </c>
      <c r="B4" s="542"/>
      <c r="C4" s="436" t="str">
        <f>'1-συμβολαια'!C4</f>
        <v>ΧΡΗΣΙΚΤΗΣΙΑ οικοπέδου &amp; οικοδομής = 1940 ΑΓΟΡΑ ΑΤΥΠΟΣ από ;;;???</v>
      </c>
      <c r="D4" s="372" t="str">
        <f>'4-πολλυπρ'!D4</f>
        <v>;;;???</v>
      </c>
      <c r="E4" s="372" t="str">
        <f>'4-πολλυπρ'!I4</f>
        <v>219-20</v>
      </c>
      <c r="F4" s="372"/>
      <c r="G4" s="373"/>
      <c r="H4" s="373"/>
      <c r="I4" s="373"/>
      <c r="J4" s="425"/>
      <c r="K4" s="427"/>
      <c r="L4" s="427"/>
      <c r="M4" s="373"/>
      <c r="N4" s="373"/>
      <c r="O4" s="373"/>
      <c r="P4" s="373"/>
      <c r="Q4" s="373">
        <f t="shared" si="2"/>
        <v>0</v>
      </c>
      <c r="R4" s="372"/>
      <c r="S4" s="372"/>
      <c r="T4" s="264"/>
      <c r="U4" s="264"/>
      <c r="V4" s="327"/>
      <c r="W4" s="76"/>
      <c r="X4" s="328" t="s">
        <v>397</v>
      </c>
      <c r="Y4" s="76"/>
      <c r="Z4" s="328" t="s">
        <v>9</v>
      </c>
      <c r="AA4" s="329"/>
      <c r="AB4" s="76"/>
      <c r="AC4" s="76"/>
      <c r="AD4" s="76"/>
      <c r="AE4" s="76"/>
      <c r="AF4" s="327"/>
      <c r="AG4" s="76"/>
      <c r="AH4" s="76"/>
      <c r="AI4" s="76"/>
      <c r="AJ4" s="76"/>
      <c r="AK4" s="269"/>
      <c r="AL4" s="269"/>
      <c r="AM4" s="269"/>
      <c r="AN4" s="76"/>
      <c r="AO4" s="76"/>
      <c r="AP4" s="76"/>
      <c r="AQ4" s="328" t="s">
        <v>397</v>
      </c>
      <c r="AR4" s="76"/>
      <c r="AS4" s="328" t="s">
        <v>9</v>
      </c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327"/>
      <c r="BJ4" s="76"/>
      <c r="BK4" s="76"/>
    </row>
    <row r="5" spans="1:63" s="5" customFormat="1">
      <c r="A5" s="501" t="str">
        <f>'1-συμβολαια'!A5</f>
        <v>2ο</v>
      </c>
      <c r="B5" s="541">
        <f>'1-συμβολαια'!B5</f>
        <v>38385</v>
      </c>
      <c r="C5" s="324" t="str">
        <f>'1-συμβολαια'!C5</f>
        <v>δωρεά</v>
      </c>
      <c r="D5" s="326" t="str">
        <f>'4-πολλυπρ'!D5</f>
        <v>219-20</v>
      </c>
      <c r="E5" s="326" t="str">
        <f>'4-πολλυπρ'!I5</f>
        <v>219-20</v>
      </c>
      <c r="F5" s="326">
        <v>2</v>
      </c>
      <c r="G5" s="325">
        <f>F5*3.23</f>
        <v>6.46</v>
      </c>
      <c r="H5" s="325">
        <v>3.23</v>
      </c>
      <c r="I5" s="325">
        <f t="shared" si="1"/>
        <v>9.69</v>
      </c>
      <c r="J5" s="270" t="s">
        <v>487</v>
      </c>
      <c r="K5" s="346" t="s">
        <v>157</v>
      </c>
      <c r="L5" s="346" t="s">
        <v>251</v>
      </c>
      <c r="M5" s="319">
        <v>5.87</v>
      </c>
      <c r="N5" s="319">
        <v>5.87</v>
      </c>
      <c r="O5" s="319">
        <v>1.98</v>
      </c>
      <c r="P5" s="325"/>
      <c r="Q5" s="325">
        <f t="shared" si="2"/>
        <v>11.74</v>
      </c>
      <c r="R5" s="326"/>
      <c r="S5" s="326"/>
      <c r="T5" s="264"/>
      <c r="U5" s="264"/>
      <c r="V5" s="327"/>
      <c r="W5" s="316"/>
      <c r="X5" s="382" t="s">
        <v>397</v>
      </c>
      <c r="Y5" s="316"/>
      <c r="Z5" s="382" t="s">
        <v>9</v>
      </c>
      <c r="AA5" s="383"/>
      <c r="AB5" s="316"/>
      <c r="AC5" s="316"/>
      <c r="AD5" s="316"/>
      <c r="AE5" s="316"/>
      <c r="AF5" s="381"/>
      <c r="AG5" s="316"/>
      <c r="AH5" s="316"/>
      <c r="AI5" s="316"/>
      <c r="AJ5" s="316"/>
      <c r="AK5" s="384"/>
      <c r="AL5" s="384"/>
      <c r="AM5" s="384"/>
      <c r="AN5" s="316"/>
      <c r="AO5" s="316"/>
      <c r="AP5" s="316"/>
      <c r="AQ5" s="382" t="s">
        <v>397</v>
      </c>
      <c r="AR5" s="316"/>
      <c r="AS5" s="382" t="s">
        <v>9</v>
      </c>
      <c r="AT5" s="316"/>
      <c r="AU5" s="316"/>
      <c r="AV5" s="316"/>
      <c r="AW5" s="316"/>
      <c r="AX5" s="316"/>
      <c r="AY5" s="316"/>
      <c r="AZ5" s="316"/>
      <c r="BA5" s="316"/>
      <c r="BB5" s="316"/>
      <c r="BC5" s="316"/>
      <c r="BD5" s="316"/>
      <c r="BE5" s="316"/>
      <c r="BF5" s="316"/>
      <c r="BG5" s="316"/>
      <c r="BH5" s="316"/>
      <c r="BI5" s="381"/>
      <c r="BJ5" s="316"/>
      <c r="BK5" s="316"/>
    </row>
    <row r="6" spans="1:63" s="76" customFormat="1" ht="12" thickBot="1">
      <c r="A6" s="502">
        <f>'1-συμβολαια'!A6</f>
        <v>0</v>
      </c>
      <c r="B6" s="542"/>
      <c r="C6" s="436" t="str">
        <f>'1-συμβολαια'!C6</f>
        <v>ΧΡΗΣΙΚΤΗΣΙΑ οικοπέδου &amp; οικίας = 1930 πατρός ΔΩΡΕΑ άτυπη</v>
      </c>
      <c r="D6" s="372" t="str">
        <f>'4-πολλυπρ'!D6</f>
        <v>πατήρ</v>
      </c>
      <c r="E6" s="372" t="str">
        <f>'4-πολλυπρ'!I6</f>
        <v>219-20</v>
      </c>
      <c r="F6" s="372"/>
      <c r="G6" s="373"/>
      <c r="H6" s="373"/>
      <c r="I6" s="373"/>
      <c r="J6" s="425"/>
      <c r="K6" s="427"/>
      <c r="L6" s="427"/>
      <c r="M6" s="373"/>
      <c r="N6" s="373"/>
      <c r="O6" s="373"/>
      <c r="P6" s="373"/>
      <c r="Q6" s="373">
        <f t="shared" si="2"/>
        <v>0</v>
      </c>
      <c r="R6" s="372"/>
      <c r="S6" s="372"/>
      <c r="T6" s="264"/>
      <c r="U6" s="264"/>
      <c r="V6" s="327"/>
      <c r="X6" s="328" t="s">
        <v>397</v>
      </c>
      <c r="Z6" s="328" t="s">
        <v>9</v>
      </c>
      <c r="AA6" s="329"/>
      <c r="AF6" s="327"/>
      <c r="AK6" s="269"/>
      <c r="AL6" s="269"/>
      <c r="AM6" s="269"/>
      <c r="AQ6" s="328" t="s">
        <v>397</v>
      </c>
      <c r="AS6" s="328" t="s">
        <v>9</v>
      </c>
      <c r="BI6" s="327"/>
    </row>
    <row r="7" spans="1:63">
      <c r="A7" s="638" t="s">
        <v>35</v>
      </c>
      <c r="B7" s="639"/>
      <c r="C7" s="639"/>
      <c r="D7" s="639"/>
      <c r="E7" s="640"/>
      <c r="F7" s="503">
        <f>SUM(F3:F6)</f>
        <v>4</v>
      </c>
      <c r="G7" s="503">
        <f>SUM(G3:G6)</f>
        <v>12.92</v>
      </c>
      <c r="H7" s="503">
        <f>SUM(H3:H6)</f>
        <v>6.46</v>
      </c>
      <c r="I7" s="503">
        <f>SUM(I3:I6)</f>
        <v>19.38</v>
      </c>
      <c r="J7" s="503"/>
      <c r="K7" s="503"/>
      <c r="L7" s="503"/>
      <c r="M7" s="503">
        <f t="shared" ref="M7:T7" si="3">SUM(M3:M6)</f>
        <v>11.74</v>
      </c>
      <c r="N7" s="503">
        <f t="shared" si="3"/>
        <v>11.74</v>
      </c>
      <c r="O7" s="503">
        <f t="shared" si="3"/>
        <v>3.96</v>
      </c>
      <c r="P7" s="503">
        <f t="shared" si="3"/>
        <v>0</v>
      </c>
      <c r="Q7" s="503">
        <f t="shared" si="3"/>
        <v>23.48</v>
      </c>
      <c r="R7" s="503">
        <f t="shared" si="3"/>
        <v>0</v>
      </c>
      <c r="S7" s="503">
        <f t="shared" si="3"/>
        <v>0</v>
      </c>
      <c r="T7" s="71">
        <f t="shared" si="3"/>
        <v>0</v>
      </c>
      <c r="U7" s="71"/>
      <c r="V7" s="128"/>
      <c r="W7" s="71">
        <f>SUM(W3:W6)</f>
        <v>0</v>
      </c>
      <c r="X7" s="71"/>
      <c r="Y7" s="71">
        <f>SUM(Y3:Y6)</f>
        <v>0</v>
      </c>
      <c r="Z7" s="71"/>
      <c r="AA7" s="71">
        <f>SUM(AA3:AA6)</f>
        <v>0</v>
      </c>
      <c r="AB7" s="71">
        <f>SUM(AB3:AB6)</f>
        <v>0</v>
      </c>
      <c r="AC7" s="71">
        <f>SUM(AC3:AC6)</f>
        <v>0</v>
      </c>
      <c r="AD7" s="71">
        <f>SUM(AD3:AD6)</f>
        <v>0</v>
      </c>
      <c r="AE7" s="71">
        <f>SUM(AE3:AE6)</f>
        <v>0</v>
      </c>
      <c r="AF7" s="128"/>
      <c r="AG7" s="71"/>
      <c r="AH7" s="71"/>
      <c r="AI7" s="71"/>
      <c r="AJ7" s="71"/>
      <c r="AK7" s="74">
        <f>SUM(AK3:AK6)</f>
        <v>0</v>
      </c>
      <c r="AL7" s="74">
        <f>SUM(AL3:AL6)</f>
        <v>0</v>
      </c>
      <c r="AM7" s="74"/>
      <c r="AN7" s="71">
        <f>SUM(AN3:AN6)</f>
        <v>0</v>
      </c>
      <c r="AO7" s="71">
        <f>SUM(AO3:AO6)</f>
        <v>0</v>
      </c>
      <c r="AP7" s="71">
        <f>SUM(AP3:AP6)</f>
        <v>0</v>
      </c>
      <c r="AQ7" s="71"/>
      <c r="AR7" s="71">
        <f t="shared" ref="AR7:BK7" si="4">SUM(AR3:AR6)</f>
        <v>0</v>
      </c>
      <c r="AS7" s="71">
        <f t="shared" si="4"/>
        <v>0</v>
      </c>
      <c r="AT7" s="71">
        <f t="shared" si="4"/>
        <v>0</v>
      </c>
      <c r="AU7" s="71">
        <f t="shared" si="4"/>
        <v>0</v>
      </c>
      <c r="AV7" s="71">
        <f t="shared" si="4"/>
        <v>0</v>
      </c>
      <c r="AW7" s="71">
        <f t="shared" si="4"/>
        <v>0</v>
      </c>
      <c r="AX7" s="71">
        <f t="shared" si="4"/>
        <v>0</v>
      </c>
      <c r="AY7" s="71">
        <f t="shared" si="4"/>
        <v>0</v>
      </c>
      <c r="AZ7" s="71">
        <f t="shared" si="4"/>
        <v>0</v>
      </c>
      <c r="BA7" s="71">
        <f t="shared" si="4"/>
        <v>0</v>
      </c>
      <c r="BB7" s="71">
        <f t="shared" si="4"/>
        <v>0</v>
      </c>
      <c r="BC7" s="71">
        <f t="shared" si="4"/>
        <v>0</v>
      </c>
      <c r="BD7" s="71">
        <f t="shared" si="4"/>
        <v>0</v>
      </c>
      <c r="BE7" s="71">
        <f t="shared" si="4"/>
        <v>0</v>
      </c>
      <c r="BF7" s="71">
        <f t="shared" si="4"/>
        <v>0</v>
      </c>
      <c r="BG7" s="71">
        <f t="shared" si="4"/>
        <v>0</v>
      </c>
      <c r="BH7" s="71">
        <f t="shared" si="4"/>
        <v>0</v>
      </c>
      <c r="BI7" s="71">
        <f t="shared" si="4"/>
        <v>0</v>
      </c>
      <c r="BJ7" s="71">
        <f t="shared" si="4"/>
        <v>0</v>
      </c>
      <c r="BK7" s="71">
        <f t="shared" si="4"/>
        <v>0</v>
      </c>
    </row>
    <row r="8" spans="1:63">
      <c r="M8" s="130" t="s">
        <v>475</v>
      </c>
    </row>
    <row r="9" spans="1:63">
      <c r="H9" s="130"/>
      <c r="I9" s="307" t="s">
        <v>98</v>
      </c>
      <c r="J9" s="130"/>
      <c r="K9" s="130"/>
      <c r="L9" s="130"/>
      <c r="M9" s="130"/>
      <c r="N9" s="130" t="s">
        <v>475</v>
      </c>
      <c r="O9" s="114"/>
      <c r="P9" s="114"/>
      <c r="U9" s="173" t="s">
        <v>159</v>
      </c>
      <c r="AB9" s="2"/>
      <c r="AD9" s="114" t="s">
        <v>99</v>
      </c>
      <c r="AK9" s="214" t="s">
        <v>100</v>
      </c>
    </row>
    <row r="10" spans="1:63">
      <c r="G10" s="3"/>
      <c r="H10" s="3"/>
      <c r="I10" s="3"/>
      <c r="J10" s="150" t="s">
        <v>153</v>
      </c>
      <c r="K10" s="116"/>
      <c r="L10" s="116"/>
      <c r="N10" s="130"/>
      <c r="O10" s="3"/>
      <c r="P10" s="3"/>
      <c r="Q10" s="3"/>
      <c r="R10" s="150" t="s">
        <v>160</v>
      </c>
      <c r="U10" s="9"/>
    </row>
    <row r="11" spans="1:63">
      <c r="F11" s="115"/>
      <c r="G11" s="3"/>
      <c r="H11" s="3"/>
      <c r="I11" s="3"/>
      <c r="J11" s="116" t="s">
        <v>154</v>
      </c>
      <c r="K11" s="116"/>
      <c r="L11" s="116"/>
      <c r="N11" s="3"/>
      <c r="O11" s="3"/>
      <c r="P11" s="3"/>
      <c r="Q11" s="3"/>
      <c r="S11" s="116" t="s">
        <v>161</v>
      </c>
      <c r="U11" s="9"/>
    </row>
    <row r="12" spans="1:63">
      <c r="C12" s="532" t="s">
        <v>561</v>
      </c>
      <c r="D12" s="8" t="s">
        <v>563</v>
      </c>
      <c r="J12" s="116"/>
      <c r="K12" s="150" t="s">
        <v>155</v>
      </c>
      <c r="L12" s="116"/>
      <c r="O12" s="145" t="s">
        <v>474</v>
      </c>
      <c r="P12" s="4"/>
      <c r="U12" s="9"/>
    </row>
    <row r="13" spans="1:63">
      <c r="C13" s="531" t="s">
        <v>551</v>
      </c>
      <c r="D13" s="80" t="s">
        <v>553</v>
      </c>
      <c r="K13" s="116" t="s">
        <v>156</v>
      </c>
      <c r="L13" s="116"/>
      <c r="P13" s="2" t="s">
        <v>490</v>
      </c>
      <c r="U13" s="9"/>
    </row>
    <row r="14" spans="1:63">
      <c r="C14" s="531" t="s">
        <v>550</v>
      </c>
      <c r="D14" s="80" t="s">
        <v>544</v>
      </c>
      <c r="L14" s="150" t="s">
        <v>258</v>
      </c>
      <c r="U14" s="9"/>
    </row>
    <row r="15" spans="1:63">
      <c r="C15" s="93"/>
      <c r="D15" s="8"/>
      <c r="L15" s="116" t="s">
        <v>259</v>
      </c>
      <c r="U15" s="9"/>
    </row>
    <row r="16" spans="1:63">
      <c r="C16" s="532" t="s">
        <v>562</v>
      </c>
      <c r="D16" s="8" t="s">
        <v>564</v>
      </c>
      <c r="L16" s="116"/>
      <c r="U16" s="9"/>
    </row>
    <row r="17" spans="3:7">
      <c r="C17" s="531" t="s">
        <v>555</v>
      </c>
      <c r="D17" s="80" t="s">
        <v>520</v>
      </c>
      <c r="F17" s="452"/>
      <c r="G17" s="452"/>
    </row>
    <row r="18" spans="3:7">
      <c r="C18" s="531" t="s">
        <v>556</v>
      </c>
      <c r="D18" s="80" t="s">
        <v>544</v>
      </c>
      <c r="F18" s="452"/>
      <c r="G18" s="452"/>
    </row>
    <row r="19" spans="3:7">
      <c r="D19" s="8"/>
      <c r="F19" s="452"/>
      <c r="G19" s="452"/>
    </row>
    <row r="20" spans="3:7">
      <c r="D20" s="8"/>
      <c r="F20" s="452"/>
      <c r="G20" s="452"/>
    </row>
    <row r="21" spans="3:7">
      <c r="D21" s="8"/>
      <c r="F21" s="452"/>
      <c r="G21" s="452"/>
    </row>
    <row r="22" spans="3:7">
      <c r="D22" s="8"/>
      <c r="G22" s="452"/>
    </row>
    <row r="23" spans="3:7">
      <c r="D23" s="2"/>
      <c r="G23" s="452"/>
    </row>
    <row r="24" spans="3:7">
      <c r="D24" s="2"/>
      <c r="G24" s="452"/>
    </row>
    <row r="25" spans="3:7">
      <c r="D25" s="8"/>
      <c r="G25" s="452"/>
    </row>
    <row r="26" spans="3:7">
      <c r="D26" s="8"/>
      <c r="G26" s="452"/>
    </row>
    <row r="27" spans="3:7">
      <c r="D27" s="2"/>
      <c r="G27" s="452"/>
    </row>
    <row r="28" spans="3:7">
      <c r="D28" s="8"/>
    </row>
  </sheetData>
  <mergeCells count="15">
    <mergeCell ref="AO1:AX1"/>
    <mergeCell ref="AY1:BF1"/>
    <mergeCell ref="BG1:BK1"/>
    <mergeCell ref="V1:AE1"/>
    <mergeCell ref="BJ2:BK2"/>
    <mergeCell ref="AW2:AX2"/>
    <mergeCell ref="A7:E7"/>
    <mergeCell ref="A1:E1"/>
    <mergeCell ref="AF1:AN1"/>
    <mergeCell ref="F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B15" sqref="B15:C21"/>
    </sheetView>
  </sheetViews>
  <sheetFormatPr defaultRowHeight="11.25"/>
  <cols>
    <col min="1" max="1" width="10.5703125" style="8" bestFit="1" customWidth="1"/>
    <col min="2" max="2" width="61.85546875" style="91" bestFit="1" customWidth="1"/>
    <col min="3" max="3" width="7.8554687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5.85546875" style="84" customWidth="1"/>
    <col min="24" max="24" width="7.42578125" style="84" customWidth="1"/>
    <col min="25" max="25" width="11.42578125" style="84" bestFit="1" customWidth="1"/>
    <col min="26" max="26" width="13" style="84" customWidth="1"/>
    <col min="27" max="16384" width="9.140625" style="3"/>
  </cols>
  <sheetData>
    <row r="1" spans="1:26" s="4" customFormat="1" ht="15.75" customHeight="1">
      <c r="A1" s="667" t="s">
        <v>31</v>
      </c>
      <c r="B1" s="668"/>
      <c r="C1" s="668"/>
      <c r="D1" s="669"/>
      <c r="E1" s="670" t="s">
        <v>164</v>
      </c>
      <c r="F1" s="671"/>
      <c r="G1" s="671"/>
      <c r="H1" s="671"/>
      <c r="I1" s="662" t="s">
        <v>158</v>
      </c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3" t="s">
        <v>29</v>
      </c>
      <c r="X1" s="664"/>
      <c r="Y1" s="664"/>
      <c r="Z1" s="664"/>
    </row>
    <row r="2" spans="1:26" s="4" customFormat="1" ht="23.25" thickBot="1">
      <c r="A2" s="10" t="s">
        <v>19</v>
      </c>
      <c r="B2" s="142" t="s">
        <v>0</v>
      </c>
      <c r="C2" s="57" t="s">
        <v>11</v>
      </c>
      <c r="D2" s="143" t="s">
        <v>12</v>
      </c>
      <c r="E2" s="43" t="s">
        <v>476</v>
      </c>
      <c r="F2" s="672" t="s">
        <v>29</v>
      </c>
      <c r="G2" s="673"/>
      <c r="H2" s="674"/>
      <c r="I2" s="43" t="s">
        <v>87</v>
      </c>
      <c r="J2" s="57" t="s">
        <v>88</v>
      </c>
      <c r="K2" s="57"/>
      <c r="L2" s="43" t="s">
        <v>232</v>
      </c>
      <c r="M2" s="43" t="s">
        <v>233</v>
      </c>
      <c r="N2" s="43" t="s">
        <v>234</v>
      </c>
      <c r="O2" s="439" t="s">
        <v>521</v>
      </c>
      <c r="P2" s="439" t="s">
        <v>36</v>
      </c>
      <c r="Q2" s="439" t="s">
        <v>522</v>
      </c>
      <c r="R2" s="439"/>
      <c r="S2" s="439" t="s">
        <v>523</v>
      </c>
      <c r="T2" s="439" t="s">
        <v>524</v>
      </c>
      <c r="U2" s="57" t="s">
        <v>525</v>
      </c>
      <c r="V2" s="57" t="s">
        <v>47</v>
      </c>
      <c r="W2" s="665"/>
      <c r="X2" s="666"/>
      <c r="Y2" s="666"/>
      <c r="Z2" s="666"/>
    </row>
    <row r="3" spans="1:26" s="5" customFormat="1">
      <c r="A3" s="499" t="str">
        <f>'1-συμβολαια'!A3</f>
        <v>1ο</v>
      </c>
      <c r="B3" s="324" t="str">
        <f>'1-συμβολαια'!C3</f>
        <v>δωρεά ΨΙΛΗΣ ΚΥΡΙΟΤΗΤΑΣ</v>
      </c>
      <c r="C3" s="264" t="str">
        <f>'4-πολλυπρ'!D3</f>
        <v>219-20</v>
      </c>
      <c r="D3" s="264" t="str">
        <f>'4-πολλυπρ'!I3</f>
        <v>219-20</v>
      </c>
      <c r="E3" s="325">
        <v>6.46</v>
      </c>
      <c r="F3" s="344" t="s">
        <v>531</v>
      </c>
      <c r="G3" s="344" t="s">
        <v>532</v>
      </c>
      <c r="H3" s="319"/>
      <c r="I3" s="319">
        <v>5.87</v>
      </c>
      <c r="J3" s="319">
        <v>5.87</v>
      </c>
      <c r="K3" s="319"/>
      <c r="L3" s="319"/>
      <c r="M3" s="319"/>
      <c r="N3" s="319"/>
      <c r="O3" s="319">
        <f>5*3.23</f>
        <v>16.149999999999999</v>
      </c>
      <c r="P3" s="319">
        <f>5*3.23</f>
        <v>16.149999999999999</v>
      </c>
      <c r="Q3" s="319">
        <f>5*3.23</f>
        <v>16.149999999999999</v>
      </c>
      <c r="R3" s="319"/>
      <c r="S3" s="319">
        <f>1.47*4</f>
        <v>5.88</v>
      </c>
      <c r="T3" s="319">
        <f>34*3.23</f>
        <v>109.82</v>
      </c>
      <c r="U3" s="325"/>
      <c r="V3" s="325">
        <f>SUM(I3:U3)-K3</f>
        <v>175.89</v>
      </c>
      <c r="W3" s="331"/>
      <c r="X3" s="331"/>
      <c r="Y3" s="438"/>
      <c r="Z3" s="267"/>
    </row>
    <row r="4" spans="1:26" s="5" customFormat="1" ht="12" thickBot="1">
      <c r="A4" s="437">
        <f>'1-συμβολαια'!A4</f>
        <v>0</v>
      </c>
      <c r="B4" s="436" t="str">
        <f>'1-συμβολαια'!C4</f>
        <v>ΧΡΗΣΙΚΤΗΣΙΑ οικοπέδου &amp; οικοδομής = 1940 ΑΓΟΡΑ ΑΤΥΠΟΣ από ;;;???</v>
      </c>
      <c r="C4" s="372" t="str">
        <f>'4-πολλυπρ'!D4</f>
        <v>;;;???</v>
      </c>
      <c r="D4" s="372" t="str">
        <f>'4-πολλυπρ'!I4</f>
        <v>219-20</v>
      </c>
      <c r="E4" s="373">
        <v>6.46</v>
      </c>
      <c r="F4" s="427" t="s">
        <v>531</v>
      </c>
      <c r="G4" s="427" t="s">
        <v>532</v>
      </c>
      <c r="H4" s="373"/>
      <c r="I4" s="373"/>
      <c r="J4" s="373"/>
      <c r="K4" s="373"/>
      <c r="L4" s="373"/>
      <c r="M4" s="373"/>
      <c r="N4" s="373"/>
      <c r="O4" s="373">
        <f t="shared" ref="O4:Q4" si="0">5*3.23</f>
        <v>16.149999999999999</v>
      </c>
      <c r="P4" s="373">
        <f t="shared" si="0"/>
        <v>16.149999999999999</v>
      </c>
      <c r="Q4" s="373">
        <f t="shared" si="0"/>
        <v>16.149999999999999</v>
      </c>
      <c r="R4" s="373"/>
      <c r="S4" s="373">
        <f>1.47*4</f>
        <v>5.88</v>
      </c>
      <c r="T4" s="373">
        <f>34*3.23</f>
        <v>109.82</v>
      </c>
      <c r="U4" s="373"/>
      <c r="V4" s="373">
        <f t="shared" ref="V4:V6" si="1">SUM(I4:U4)-K4</f>
        <v>164.14999999999998</v>
      </c>
      <c r="W4" s="410"/>
      <c r="X4" s="331"/>
      <c r="Y4" s="438"/>
      <c r="Z4" s="267"/>
    </row>
    <row r="5" spans="1:26" s="5" customFormat="1">
      <c r="A5" s="501" t="str">
        <f>'1-συμβολαια'!A5</f>
        <v>2ο</v>
      </c>
      <c r="B5" s="324" t="str">
        <f>'1-συμβολαια'!C5</f>
        <v>δωρεά</v>
      </c>
      <c r="C5" s="326" t="str">
        <f>'4-πολλυπρ'!D5</f>
        <v>219-20</v>
      </c>
      <c r="D5" s="326" t="str">
        <f>'4-πολλυπρ'!I5</f>
        <v>219-20</v>
      </c>
      <c r="E5" s="325">
        <v>6.46</v>
      </c>
      <c r="F5" s="346" t="s">
        <v>531</v>
      </c>
      <c r="G5" s="346" t="s">
        <v>532</v>
      </c>
      <c r="H5" s="325"/>
      <c r="I5" s="325"/>
      <c r="J5" s="325"/>
      <c r="K5" s="325"/>
      <c r="L5" s="325"/>
      <c r="M5" s="325"/>
      <c r="N5" s="325"/>
      <c r="O5" s="325">
        <f>5*3.23</f>
        <v>16.149999999999999</v>
      </c>
      <c r="P5" s="325">
        <f>5*3.23</f>
        <v>16.149999999999999</v>
      </c>
      <c r="Q5" s="325"/>
      <c r="R5" s="325"/>
      <c r="S5" s="325">
        <f>1.47*3</f>
        <v>4.41</v>
      </c>
      <c r="T5" s="325">
        <f>24*3.23</f>
        <v>77.52</v>
      </c>
      <c r="U5" s="325"/>
      <c r="V5" s="325">
        <f t="shared" si="1"/>
        <v>114.22999999999999</v>
      </c>
      <c r="W5" s="343"/>
      <c r="X5" s="331"/>
      <c r="Y5" s="438"/>
      <c r="Z5" s="267"/>
    </row>
    <row r="6" spans="1:26" s="5" customFormat="1" ht="12" thickBot="1">
      <c r="A6" s="502">
        <f>'1-συμβολαια'!A6</f>
        <v>0</v>
      </c>
      <c r="B6" s="436" t="str">
        <f>'1-συμβολαια'!C6</f>
        <v>ΧΡΗΣΙΚΤΗΣΙΑ οικοπέδου &amp; οικίας = 1930 πατρός ΔΩΡΕΑ άτυπη</v>
      </c>
      <c r="C6" s="372" t="str">
        <f>'4-πολλυπρ'!D6</f>
        <v>πατήρ</v>
      </c>
      <c r="D6" s="372" t="str">
        <f>'4-πολλυπρ'!I6</f>
        <v>219-20</v>
      </c>
      <c r="E6" s="373">
        <v>6.46</v>
      </c>
      <c r="F6" s="427" t="s">
        <v>531</v>
      </c>
      <c r="G6" s="427" t="s">
        <v>532</v>
      </c>
      <c r="H6" s="373"/>
      <c r="I6" s="373"/>
      <c r="J6" s="373"/>
      <c r="K6" s="373"/>
      <c r="L6" s="373"/>
      <c r="M6" s="373"/>
      <c r="N6" s="373"/>
      <c r="O6" s="373">
        <f t="shared" ref="O6:P6" si="2">5*3.23</f>
        <v>16.149999999999999</v>
      </c>
      <c r="P6" s="373">
        <f t="shared" si="2"/>
        <v>16.149999999999999</v>
      </c>
      <c r="Q6" s="373"/>
      <c r="R6" s="373"/>
      <c r="S6" s="373">
        <f>1.47*3</f>
        <v>4.41</v>
      </c>
      <c r="T6" s="373">
        <f>24*3.23</f>
        <v>77.52</v>
      </c>
      <c r="U6" s="373"/>
      <c r="V6" s="373">
        <f t="shared" si="1"/>
        <v>114.22999999999999</v>
      </c>
      <c r="W6" s="410"/>
      <c r="X6" s="410"/>
      <c r="Y6" s="438"/>
      <c r="Z6" s="267"/>
    </row>
    <row r="7" spans="1:26">
      <c r="A7" s="638" t="s">
        <v>35</v>
      </c>
      <c r="B7" s="639"/>
      <c r="C7" s="639"/>
      <c r="D7" s="640"/>
      <c r="E7" s="503">
        <f>SUM(E3:E6)</f>
        <v>25.84</v>
      </c>
      <c r="F7" s="503"/>
      <c r="G7" s="503"/>
      <c r="H7" s="503"/>
      <c r="I7" s="503">
        <f t="shared" ref="I7:W7" si="3">SUM(I3:I6)</f>
        <v>5.87</v>
      </c>
      <c r="J7" s="503">
        <f t="shared" si="3"/>
        <v>5.87</v>
      </c>
      <c r="K7" s="503">
        <f t="shared" si="3"/>
        <v>0</v>
      </c>
      <c r="L7" s="503">
        <f t="shared" si="3"/>
        <v>0</v>
      </c>
      <c r="M7" s="503">
        <f t="shared" si="3"/>
        <v>0</v>
      </c>
      <c r="N7" s="503">
        <f t="shared" si="3"/>
        <v>0</v>
      </c>
      <c r="O7" s="503">
        <f t="shared" si="3"/>
        <v>64.599999999999994</v>
      </c>
      <c r="P7" s="503">
        <f t="shared" si="3"/>
        <v>64.599999999999994</v>
      </c>
      <c r="Q7" s="503">
        <f t="shared" si="3"/>
        <v>32.299999999999997</v>
      </c>
      <c r="R7" s="503">
        <f t="shared" si="3"/>
        <v>0</v>
      </c>
      <c r="S7" s="503">
        <f t="shared" si="3"/>
        <v>20.580000000000002</v>
      </c>
      <c r="T7" s="503">
        <f t="shared" si="3"/>
        <v>374.67999999999995</v>
      </c>
      <c r="U7" s="503">
        <f t="shared" si="3"/>
        <v>0</v>
      </c>
      <c r="V7" s="503">
        <f t="shared" si="3"/>
        <v>568.5</v>
      </c>
      <c r="W7" s="543">
        <f t="shared" si="3"/>
        <v>0</v>
      </c>
      <c r="X7" s="133"/>
      <c r="Y7" s="3"/>
      <c r="Z7" s="3"/>
    </row>
    <row r="9" spans="1:26" ht="15.75" customHeight="1">
      <c r="I9" s="130" t="s">
        <v>475</v>
      </c>
      <c r="L9" s="127" t="s">
        <v>477</v>
      </c>
      <c r="X9" s="144"/>
      <c r="Y9" s="88"/>
      <c r="Z9" s="144"/>
    </row>
    <row r="10" spans="1:26">
      <c r="F10" s="150" t="s">
        <v>162</v>
      </c>
      <c r="G10" s="116"/>
      <c r="H10" s="84"/>
      <c r="L10" s="165" t="s">
        <v>202</v>
      </c>
      <c r="X10" s="2"/>
    </row>
    <row r="11" spans="1:26">
      <c r="F11" s="84"/>
      <c r="G11" s="116" t="s">
        <v>163</v>
      </c>
      <c r="M11" s="164" t="s">
        <v>203</v>
      </c>
      <c r="W11" s="2"/>
      <c r="X11" s="2"/>
    </row>
    <row r="12" spans="1:26">
      <c r="N12" s="145" t="s">
        <v>204</v>
      </c>
      <c r="W12" s="2"/>
      <c r="X12" s="2"/>
    </row>
    <row r="13" spans="1:26" ht="12.75">
      <c r="O13" s="440" t="s">
        <v>526</v>
      </c>
      <c r="P13" s="441"/>
      <c r="Q13" s="441"/>
      <c r="R13" s="441"/>
      <c r="S13" s="441"/>
      <c r="T13" s="441"/>
      <c r="W13" s="2"/>
      <c r="X13" s="2"/>
    </row>
    <row r="14" spans="1:26" ht="12.75">
      <c r="O14" s="441"/>
      <c r="P14" s="440" t="s">
        <v>527</v>
      </c>
      <c r="Q14" s="441"/>
      <c r="R14" s="441"/>
      <c r="S14" s="441"/>
      <c r="T14" s="441"/>
    </row>
    <row r="15" spans="1:26" ht="12.75">
      <c r="B15" s="532" t="s">
        <v>561</v>
      </c>
      <c r="C15" s="8" t="s">
        <v>563</v>
      </c>
      <c r="O15" s="441"/>
      <c r="P15" s="441"/>
      <c r="Q15" s="440" t="s">
        <v>528</v>
      </c>
      <c r="R15" s="441"/>
      <c r="S15" s="441"/>
      <c r="T15" s="441"/>
    </row>
    <row r="16" spans="1:26" ht="12.75">
      <c r="B16" s="531" t="s">
        <v>551</v>
      </c>
      <c r="C16" s="80" t="s">
        <v>553</v>
      </c>
      <c r="O16" s="441"/>
      <c r="P16" s="441"/>
      <c r="Q16" s="441"/>
      <c r="R16" s="441"/>
      <c r="S16" s="441" t="s">
        <v>529</v>
      </c>
      <c r="T16" s="441"/>
    </row>
    <row r="17" spans="2:20" ht="12.75">
      <c r="B17" s="531" t="s">
        <v>550</v>
      </c>
      <c r="C17" s="80" t="s">
        <v>544</v>
      </c>
      <c r="O17" s="441"/>
      <c r="P17" s="441"/>
      <c r="Q17" s="441"/>
      <c r="R17" s="441"/>
      <c r="S17" s="441"/>
      <c r="T17" s="441" t="s">
        <v>530</v>
      </c>
    </row>
    <row r="18" spans="2:20">
      <c r="B18" s="93"/>
      <c r="C18" s="8"/>
    </row>
    <row r="19" spans="2:20">
      <c r="B19" s="532" t="s">
        <v>562</v>
      </c>
      <c r="C19" s="8" t="s">
        <v>564</v>
      </c>
    </row>
    <row r="20" spans="2:20">
      <c r="B20" s="531" t="s">
        <v>555</v>
      </c>
      <c r="C20" s="80" t="s">
        <v>520</v>
      </c>
    </row>
    <row r="21" spans="2:20">
      <c r="B21" s="531" t="s">
        <v>556</v>
      </c>
      <c r="C21" s="80" t="s">
        <v>544</v>
      </c>
    </row>
    <row r="22" spans="2:20">
      <c r="B22" s="364"/>
      <c r="C22" s="8"/>
    </row>
    <row r="23" spans="2:20">
      <c r="B23" s="364"/>
      <c r="C23" s="8"/>
    </row>
    <row r="24" spans="2:20">
      <c r="B24" s="93"/>
      <c r="C24" s="8"/>
    </row>
    <row r="25" spans="2:20">
      <c r="B25" s="93"/>
      <c r="C25" s="8"/>
    </row>
    <row r="26" spans="2:20">
      <c r="B26" s="93"/>
      <c r="C26" s="8"/>
    </row>
    <row r="27" spans="2:20">
      <c r="B27" s="93"/>
      <c r="C27" s="2"/>
    </row>
    <row r="28" spans="2:20">
      <c r="B28" s="93"/>
      <c r="C28" s="2"/>
    </row>
    <row r="29" spans="2:20">
      <c r="B29" s="93"/>
      <c r="C29" s="8"/>
    </row>
    <row r="30" spans="2:20">
      <c r="B30" s="93"/>
      <c r="C30" s="8"/>
    </row>
    <row r="31" spans="2:20">
      <c r="B31" s="93"/>
      <c r="C31" s="2"/>
    </row>
    <row r="32" spans="2:20">
      <c r="B32" s="93"/>
      <c r="C32" s="8"/>
    </row>
  </sheetData>
  <mergeCells count="6">
    <mergeCell ref="I1:V1"/>
    <mergeCell ref="W1:Z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9.42578125" style="3" bestFit="1" customWidth="1"/>
    <col min="2" max="2" width="61.85546875" style="3" bestFit="1" customWidth="1"/>
    <col min="3" max="3" width="11.140625" style="3" bestFit="1" customWidth="1"/>
    <col min="4" max="4" width="10.28515625" style="3" customWidth="1"/>
    <col min="5" max="5" width="10" style="3" customWidth="1"/>
    <col min="6" max="10" width="9.140625" style="3" customWidth="1"/>
    <col min="11" max="11" width="8.28515625" style="3" customWidth="1"/>
    <col min="12" max="12" width="9.1406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86" t="s">
        <v>324</v>
      </c>
      <c r="B1" s="687"/>
      <c r="C1" s="687"/>
      <c r="D1" s="687"/>
      <c r="E1" s="687"/>
      <c r="F1" s="687"/>
      <c r="G1" s="687"/>
      <c r="H1" s="687"/>
      <c r="I1" s="687"/>
      <c r="J1" s="687"/>
      <c r="K1" s="687"/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8" t="s">
        <v>47</v>
      </c>
      <c r="AF1" s="690" t="s">
        <v>9</v>
      </c>
      <c r="AG1" s="692" t="s">
        <v>504</v>
      </c>
      <c r="AH1" s="675" t="s">
        <v>334</v>
      </c>
      <c r="AI1" s="677" t="s">
        <v>83</v>
      </c>
      <c r="AJ1" s="678"/>
      <c r="AK1" s="678"/>
      <c r="AL1" s="679"/>
    </row>
    <row r="2" spans="1:38" ht="12" thickBot="1">
      <c r="A2" s="188"/>
      <c r="B2" s="189" t="s">
        <v>333</v>
      </c>
      <c r="C2" s="189" t="s">
        <v>84</v>
      </c>
      <c r="D2" s="190" t="s">
        <v>325</v>
      </c>
      <c r="E2" s="168" t="s">
        <v>31</v>
      </c>
      <c r="F2" s="168" t="s">
        <v>326</v>
      </c>
      <c r="G2" s="168" t="s">
        <v>327</v>
      </c>
      <c r="H2" s="168" t="s">
        <v>328</v>
      </c>
      <c r="I2" s="168" t="s">
        <v>329</v>
      </c>
      <c r="J2" s="168" t="s">
        <v>330</v>
      </c>
      <c r="K2" s="649" t="s">
        <v>29</v>
      </c>
      <c r="L2" s="650"/>
      <c r="M2" s="177" t="s">
        <v>331</v>
      </c>
      <c r="N2" s="177" t="s">
        <v>31</v>
      </c>
      <c r="O2" s="177" t="s">
        <v>326</v>
      </c>
      <c r="P2" s="177" t="s">
        <v>327</v>
      </c>
      <c r="Q2" s="177" t="s">
        <v>328</v>
      </c>
      <c r="R2" s="177" t="s">
        <v>329</v>
      </c>
      <c r="S2" s="177" t="s">
        <v>330</v>
      </c>
      <c r="T2" s="651" t="s">
        <v>29</v>
      </c>
      <c r="U2" s="652"/>
      <c r="V2" s="168" t="s">
        <v>332</v>
      </c>
      <c r="W2" s="168" t="s">
        <v>31</v>
      </c>
      <c r="X2" s="168" t="s">
        <v>326</v>
      </c>
      <c r="Y2" s="168" t="s">
        <v>327</v>
      </c>
      <c r="Z2" s="168" t="s">
        <v>328</v>
      </c>
      <c r="AA2" s="168" t="s">
        <v>329</v>
      </c>
      <c r="AB2" s="168" t="s">
        <v>330</v>
      </c>
      <c r="AC2" s="649" t="s">
        <v>29</v>
      </c>
      <c r="AD2" s="650"/>
      <c r="AE2" s="689"/>
      <c r="AF2" s="691"/>
      <c r="AG2" s="693"/>
      <c r="AH2" s="676"/>
      <c r="AI2" s="680"/>
      <c r="AJ2" s="681"/>
      <c r="AK2" s="681"/>
      <c r="AL2" s="682"/>
    </row>
    <row r="3" spans="1:38" s="5" customFormat="1">
      <c r="A3" s="474" t="str">
        <f>'1-συμβολαια'!A3</f>
        <v>1ο</v>
      </c>
      <c r="B3" s="76" t="str">
        <f>'1-συμβολαια'!C3</f>
        <v>δωρεά ΨΙΛΗΣ ΚΥΡΙΟΤΗΤΑΣ</v>
      </c>
      <c r="C3" s="329">
        <f>'1-συμβολαια'!D3</f>
        <v>14423.38</v>
      </c>
      <c r="D3" s="329"/>
      <c r="E3" s="76"/>
      <c r="F3" s="76"/>
      <c r="G3" s="76"/>
      <c r="H3" s="76"/>
      <c r="I3" s="76"/>
      <c r="J3" s="76"/>
      <c r="K3" s="76"/>
      <c r="L3" s="76"/>
      <c r="M3" s="329">
        <f t="shared" ref="M3:M5" si="0">C3*0.65%</f>
        <v>93.75197</v>
      </c>
      <c r="N3" s="76"/>
      <c r="O3" s="76"/>
      <c r="P3" s="76"/>
      <c r="Q3" s="76"/>
      <c r="R3" s="76"/>
      <c r="S3" s="76"/>
      <c r="T3" s="76"/>
      <c r="U3" s="76"/>
      <c r="V3" s="329">
        <f t="shared" ref="V3:V5" si="1">C3*0.125%</f>
        <v>18.029225</v>
      </c>
      <c r="W3" s="76"/>
      <c r="X3" s="76"/>
      <c r="Y3" s="76"/>
      <c r="Z3" s="76"/>
      <c r="AA3" s="76"/>
      <c r="AB3" s="76"/>
      <c r="AC3" s="76"/>
      <c r="AD3" s="76"/>
      <c r="AE3" s="322">
        <f t="shared" ref="AE3:AE6" si="2">D3+M3+V3</f>
        <v>111.781195</v>
      </c>
      <c r="AF3" s="322">
        <v>111.78</v>
      </c>
      <c r="AG3" s="322">
        <f t="shared" ref="AG3:AG6" si="3">AE3-AF3</f>
        <v>1.1949999999956162E-3</v>
      </c>
      <c r="AH3" s="76"/>
      <c r="AI3" s="76"/>
      <c r="AJ3" s="76"/>
      <c r="AK3" s="76"/>
      <c r="AL3" s="76"/>
    </row>
    <row r="4" spans="1:38" s="5" customFormat="1" ht="12" thickBot="1">
      <c r="A4" s="420">
        <f>'1-συμβολαια'!A4</f>
        <v>0</v>
      </c>
      <c r="B4" s="377" t="str">
        <f>'1-συμβολαια'!C4</f>
        <v>ΧΡΗΣΙΚΤΗΣΙΑ οικοπέδου &amp; οικοδομής = 1940 ΑΓΟΡΑ ΑΤΥΠΟΣ από ;;;???</v>
      </c>
      <c r="C4" s="374">
        <f>'1-συμβολαια'!D4</f>
        <v>22222.22</v>
      </c>
      <c r="D4" s="374"/>
      <c r="E4" s="377"/>
      <c r="F4" s="377"/>
      <c r="G4" s="377"/>
      <c r="H4" s="377"/>
      <c r="I4" s="377"/>
      <c r="J4" s="377"/>
      <c r="K4" s="377"/>
      <c r="L4" s="377"/>
      <c r="M4" s="374">
        <f t="shared" si="0"/>
        <v>144.44443000000001</v>
      </c>
      <c r="N4" s="377"/>
      <c r="O4" s="377"/>
      <c r="P4" s="377"/>
      <c r="Q4" s="377"/>
      <c r="R4" s="377"/>
      <c r="S4" s="377"/>
      <c r="T4" s="377"/>
      <c r="U4" s="377"/>
      <c r="V4" s="374">
        <f t="shared" si="1"/>
        <v>27.777775000000002</v>
      </c>
      <c r="W4" s="377"/>
      <c r="X4" s="377"/>
      <c r="Y4" s="377"/>
      <c r="Z4" s="377"/>
      <c r="AA4" s="377"/>
      <c r="AB4" s="377"/>
      <c r="AC4" s="377"/>
      <c r="AD4" s="377"/>
      <c r="AE4" s="374">
        <f t="shared" si="2"/>
        <v>172.222205</v>
      </c>
      <c r="AF4" s="374"/>
      <c r="AG4" s="374">
        <f t="shared" si="3"/>
        <v>172.222205</v>
      </c>
      <c r="AH4" s="377"/>
      <c r="AI4" s="377"/>
      <c r="AJ4" s="377"/>
      <c r="AK4" s="377"/>
      <c r="AL4" s="377"/>
    </row>
    <row r="5" spans="1:38" s="5" customFormat="1">
      <c r="A5" s="482" t="str">
        <f>'1-συμβολαια'!A5</f>
        <v>2ο</v>
      </c>
      <c r="B5" s="371" t="str">
        <f>'1-συμβολαια'!C5</f>
        <v>δωρεά</v>
      </c>
      <c r="C5" s="322">
        <f>'1-συμβολαια'!D5</f>
        <v>5727.22</v>
      </c>
      <c r="D5" s="385"/>
      <c r="E5" s="475"/>
      <c r="F5" s="475"/>
      <c r="G5" s="475"/>
      <c r="H5" s="475"/>
      <c r="I5" s="475"/>
      <c r="J5" s="475"/>
      <c r="K5" s="475"/>
      <c r="L5" s="475"/>
      <c r="M5" s="322">
        <f t="shared" si="0"/>
        <v>37.226930000000003</v>
      </c>
      <c r="N5" s="475"/>
      <c r="O5" s="475"/>
      <c r="P5" s="475"/>
      <c r="Q5" s="475"/>
      <c r="R5" s="475"/>
      <c r="S5" s="475"/>
      <c r="T5" s="475"/>
      <c r="U5" s="475"/>
      <c r="V5" s="322">
        <f t="shared" si="1"/>
        <v>7.1590250000000006</v>
      </c>
      <c r="W5" s="475"/>
      <c r="X5" s="475"/>
      <c r="Y5" s="475"/>
      <c r="Z5" s="475"/>
      <c r="AA5" s="475"/>
      <c r="AB5" s="475"/>
      <c r="AC5" s="475"/>
      <c r="AD5" s="475"/>
      <c r="AE5" s="385">
        <f t="shared" si="2"/>
        <v>44.385955000000003</v>
      </c>
      <c r="AF5" s="385">
        <v>44.39</v>
      </c>
      <c r="AG5" s="385">
        <f t="shared" si="3"/>
        <v>-4.0449999999978559E-3</v>
      </c>
      <c r="AH5" s="475"/>
      <c r="AI5" s="475"/>
      <c r="AJ5" s="475"/>
      <c r="AK5" s="475"/>
      <c r="AL5" s="475"/>
    </row>
    <row r="6" spans="1:38" s="76" customFormat="1" ht="12" thickBot="1">
      <c r="A6" s="483">
        <f>'1-συμβολαια'!A6</f>
        <v>0</v>
      </c>
      <c r="B6" s="377" t="str">
        <f>'1-συμβολαια'!C6</f>
        <v>ΧΡΗΣΙΚΤΗΣΙΑ οικοπέδου &amp; οικίας = 1930 πατρός ΔΩΡΕΑ άτυπη</v>
      </c>
      <c r="C6" s="374">
        <f>'1-συμβολαια'!D6</f>
        <v>3503.33</v>
      </c>
      <c r="D6" s="374"/>
      <c r="E6" s="377"/>
      <c r="F6" s="377"/>
      <c r="G6" s="377"/>
      <c r="H6" s="377"/>
      <c r="I6" s="377"/>
      <c r="J6" s="377"/>
      <c r="K6" s="377"/>
      <c r="L6" s="377"/>
      <c r="M6" s="374">
        <f>C6*0.65%</f>
        <v>22.771645000000003</v>
      </c>
      <c r="N6" s="377"/>
      <c r="O6" s="377"/>
      <c r="P6" s="377"/>
      <c r="Q6" s="377"/>
      <c r="R6" s="377"/>
      <c r="S6" s="377"/>
      <c r="T6" s="377"/>
      <c r="U6" s="377"/>
      <c r="V6" s="374">
        <f>C6*0.125%</f>
        <v>4.3791624999999996</v>
      </c>
      <c r="W6" s="377"/>
      <c r="X6" s="377"/>
      <c r="Y6" s="377"/>
      <c r="Z6" s="377"/>
      <c r="AA6" s="377"/>
      <c r="AB6" s="377"/>
      <c r="AC6" s="377"/>
      <c r="AD6" s="377"/>
      <c r="AE6" s="374">
        <f t="shared" si="2"/>
        <v>27.150807500000003</v>
      </c>
      <c r="AF6" s="374"/>
      <c r="AG6" s="374">
        <f t="shared" si="3"/>
        <v>27.150807500000003</v>
      </c>
      <c r="AH6" s="377"/>
      <c r="AI6" s="377"/>
      <c r="AJ6" s="377"/>
      <c r="AK6" s="377"/>
      <c r="AL6" s="377"/>
    </row>
    <row r="7" spans="1:38">
      <c r="A7" s="683" t="str">
        <f>'1-συμβολαια'!A7</f>
        <v>σύνολο</v>
      </c>
      <c r="B7" s="684"/>
      <c r="C7" s="685"/>
      <c r="D7" s="492">
        <f>SUM(D3:D6)</f>
        <v>0</v>
      </c>
      <c r="E7" s="493"/>
      <c r="F7" s="493"/>
      <c r="G7" s="493"/>
      <c r="H7" s="493"/>
      <c r="I7" s="493"/>
      <c r="J7" s="493"/>
      <c r="K7" s="493"/>
      <c r="L7" s="493"/>
      <c r="M7" s="492">
        <f>SUM(M3:M6)</f>
        <v>298.194975</v>
      </c>
      <c r="N7" s="493"/>
      <c r="O7" s="493"/>
      <c r="P7" s="493"/>
      <c r="Q7" s="493"/>
      <c r="R7" s="493"/>
      <c r="S7" s="493"/>
      <c r="T7" s="493"/>
      <c r="U7" s="493"/>
      <c r="V7" s="492">
        <f>SUM(V3:V6)</f>
        <v>57.345187500000002</v>
      </c>
      <c r="W7" s="493"/>
      <c r="X7" s="493"/>
      <c r="Y7" s="493"/>
      <c r="Z7" s="493"/>
      <c r="AA7" s="493"/>
      <c r="AB7" s="493"/>
      <c r="AC7" s="493"/>
      <c r="AD7" s="493"/>
      <c r="AE7" s="492">
        <f>SUM(AE3:AE6)</f>
        <v>355.54016250000001</v>
      </c>
      <c r="AF7" s="492">
        <f>SUM(AF3:AF6)</f>
        <v>156.17000000000002</v>
      </c>
      <c r="AG7" s="492">
        <f>SUM(AG3:AG6)</f>
        <v>199.37016250000002</v>
      </c>
      <c r="AH7" s="493">
        <f>SUM(AH3:AH6)</f>
        <v>0</v>
      </c>
      <c r="AI7" s="493"/>
      <c r="AJ7" s="493"/>
      <c r="AK7" s="493"/>
      <c r="AL7" s="493"/>
    </row>
    <row r="9" spans="1:38">
      <c r="E9" s="2"/>
      <c r="F9" s="2"/>
      <c r="G9" s="2"/>
      <c r="H9" s="158" t="s">
        <v>335</v>
      </c>
      <c r="I9" s="2"/>
      <c r="J9" s="2"/>
      <c r="K9" s="2"/>
      <c r="L9" s="2"/>
      <c r="M9" s="2"/>
      <c r="N9" s="2"/>
      <c r="O9" s="2"/>
      <c r="P9" s="2"/>
      <c r="Q9" s="158" t="s">
        <v>335</v>
      </c>
      <c r="R9" s="2"/>
      <c r="S9" s="2"/>
      <c r="T9" s="2"/>
      <c r="U9" s="2"/>
      <c r="V9" s="2"/>
      <c r="W9" s="2"/>
      <c r="X9" s="2"/>
      <c r="Y9" s="2"/>
      <c r="Z9" s="158" t="s">
        <v>335</v>
      </c>
      <c r="AA9" s="2"/>
      <c r="AB9" s="2"/>
      <c r="AC9" s="2"/>
      <c r="AD9" s="2"/>
      <c r="AE9" s="2"/>
    </row>
    <row r="10" spans="1:38">
      <c r="E10" s="2"/>
      <c r="F10" s="191" t="s">
        <v>336</v>
      </c>
      <c r="G10" s="191"/>
      <c r="H10" s="191"/>
      <c r="I10" s="191"/>
      <c r="J10" s="191"/>
      <c r="K10" s="191"/>
      <c r="L10" s="191"/>
      <c r="M10" s="191"/>
      <c r="N10" s="191"/>
      <c r="O10" s="191" t="s">
        <v>336</v>
      </c>
      <c r="P10" s="2"/>
      <c r="Q10" s="2"/>
      <c r="R10" s="2"/>
      <c r="S10" s="2"/>
      <c r="T10" s="2"/>
      <c r="U10" s="2"/>
      <c r="V10" s="2"/>
      <c r="W10" s="2"/>
      <c r="X10" s="191" t="s">
        <v>336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62" t="s">
        <v>337</v>
      </c>
      <c r="K11" s="158"/>
      <c r="L11" s="2"/>
      <c r="M11" s="2"/>
      <c r="N11" s="2"/>
      <c r="O11" s="2"/>
      <c r="P11" s="2"/>
      <c r="Q11" s="4"/>
      <c r="R11" s="162" t="s">
        <v>338</v>
      </c>
      <c r="S11" s="162"/>
      <c r="T11" s="162"/>
      <c r="U11" s="162"/>
      <c r="V11" s="4"/>
      <c r="W11" s="4"/>
      <c r="X11" s="4"/>
      <c r="Y11" s="4"/>
      <c r="Z11" s="4"/>
      <c r="AA11" s="162" t="s">
        <v>338</v>
      </c>
      <c r="AB11" s="162"/>
      <c r="AC11" s="162"/>
      <c r="AD11" s="158"/>
      <c r="AE11" s="2"/>
    </row>
    <row r="12" spans="1:38">
      <c r="E12" s="2"/>
      <c r="F12" s="2"/>
      <c r="G12" s="2"/>
      <c r="H12" s="2"/>
      <c r="I12" s="162" t="s">
        <v>338</v>
      </c>
      <c r="J12" s="4"/>
      <c r="K12" s="2"/>
      <c r="L12" s="2"/>
      <c r="M12" s="2"/>
      <c r="N12" s="2"/>
      <c r="O12" s="2"/>
      <c r="P12" s="2"/>
      <c r="Q12" s="4"/>
      <c r="R12" s="4"/>
      <c r="S12" s="162" t="s">
        <v>337</v>
      </c>
      <c r="T12" s="162"/>
      <c r="U12" s="4"/>
      <c r="V12" s="4"/>
      <c r="W12" s="4"/>
      <c r="X12" s="4"/>
      <c r="Y12" s="4"/>
      <c r="Z12" s="4"/>
      <c r="AA12" s="4"/>
      <c r="AB12" s="162" t="s">
        <v>337</v>
      </c>
      <c r="AC12" s="162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192" t="s">
        <v>339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93" t="s">
        <v>340</v>
      </c>
      <c r="R14" s="2"/>
      <c r="S14" s="2"/>
      <c r="T14" s="2"/>
      <c r="U14" s="2"/>
      <c r="V14" s="2"/>
      <c r="W14" s="2"/>
      <c r="X14" s="2"/>
      <c r="Y14" s="2"/>
      <c r="Z14" s="194" t="s">
        <v>341</v>
      </c>
      <c r="AA14" s="2"/>
      <c r="AB14" s="2"/>
      <c r="AC14" s="2"/>
      <c r="AD14" s="2"/>
      <c r="AE14" s="2"/>
    </row>
    <row r="15" spans="1:38">
      <c r="E15" s="195" t="s">
        <v>342</v>
      </c>
      <c r="F15" s="2"/>
      <c r="G15" s="2"/>
      <c r="H15" s="2"/>
      <c r="I15" s="2"/>
      <c r="J15" s="2"/>
      <c r="K15" s="2"/>
      <c r="L15" s="2"/>
      <c r="M15" s="8"/>
      <c r="N15" s="2"/>
      <c r="O15" s="158"/>
      <c r="P15" s="158"/>
      <c r="Q15" s="158"/>
      <c r="R15" s="158"/>
      <c r="S15" s="196" t="s">
        <v>343</v>
      </c>
      <c r="T15" s="158"/>
      <c r="U15" s="158"/>
      <c r="V15" s="158"/>
      <c r="W15" s="2"/>
      <c r="X15" s="2"/>
      <c r="Y15" s="2"/>
      <c r="Z15" s="2"/>
      <c r="AA15" s="197" t="s">
        <v>344</v>
      </c>
      <c r="AB15" s="2"/>
      <c r="AC15" s="2"/>
      <c r="AD15" s="2"/>
      <c r="AE15" s="2"/>
    </row>
    <row r="16" spans="1:38">
      <c r="E16" s="2"/>
      <c r="F16" s="195" t="s">
        <v>345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198" t="s">
        <v>346</v>
      </c>
      <c r="T16" s="2"/>
      <c r="U16" s="2"/>
      <c r="V16" s="2"/>
      <c r="W16" s="2"/>
      <c r="X16" s="2"/>
      <c r="Y16" s="2"/>
      <c r="Z16" s="2"/>
      <c r="AA16" s="2"/>
      <c r="AB16" s="198" t="s">
        <v>346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58"/>
      <c r="Q17" s="158"/>
      <c r="R17" s="158"/>
      <c r="S17" s="158"/>
      <c r="T17" s="158"/>
      <c r="U17" s="158"/>
      <c r="V17" s="158"/>
      <c r="W17" s="158"/>
      <c r="X17" s="158"/>
      <c r="Y17" s="2"/>
      <c r="Z17" s="2"/>
      <c r="AA17" s="2"/>
      <c r="AB17" s="196" t="s">
        <v>343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2026-02-02T10:08:22Z</dcterms:modified>
</cp:coreProperties>
</file>